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6775" windowHeight="8085" tabRatio="800"/>
  </bookViews>
  <sheets>
    <sheet name="地市合计" sheetId="58" r:id="rId1"/>
    <sheet name="小学" sheetId="50" r:id="rId2"/>
    <sheet name="初中" sheetId="51" r:id="rId3"/>
    <sheet name="高中（生活费）" sheetId="52" r:id="rId4"/>
    <sheet name="高中（免学费）" sheetId="53" r:id="rId5"/>
    <sheet name="中职" sheetId="54" r:id="rId6"/>
    <sheet name="地市（专科生）" sheetId="55" r:id="rId7"/>
    <sheet name="市属高校" sheetId="59" r:id="rId8"/>
    <sheet name="省属高校" sheetId="56" r:id="rId9"/>
    <sheet name="省属中职" sheetId="57" r:id="rId10"/>
    <sheet name="科目表" sheetId="61" r:id="rId11"/>
    <sheet name="新调剂表" sheetId="62" state="hidden" r:id="rId12"/>
    <sheet name="安排资金" sheetId="43" state="hidden" r:id="rId13"/>
    <sheet name="Sheet1" sheetId="60" state="hidden" r:id="rId14"/>
    <sheet name="漏报人数" sheetId="49" state="hidden" r:id="rId15"/>
  </sheets>
  <externalReferences>
    <externalReference r:id="rId16"/>
  </externalReferences>
  <definedNames>
    <definedName name="_xlnm._FilterDatabase" localSheetId="1" hidden="1">小学!$A$6:$Z$204</definedName>
    <definedName name="_xlnm._FilterDatabase" localSheetId="2" hidden="1">初中!$A$6:$Y$204</definedName>
    <definedName name="_xlnm._FilterDatabase" localSheetId="3" hidden="1">'高中（生活费）'!$A$6:$Z$205</definedName>
    <definedName name="_xlnm._FilterDatabase" localSheetId="4" hidden="1">'高中（免学费）'!$A$7:$AR$206</definedName>
    <definedName name="_xlnm._FilterDatabase" localSheetId="5" hidden="1">中职!$A$6:$AA$205</definedName>
    <definedName name="_xlnm._FilterDatabase" localSheetId="6" hidden="1">'地市（专科生）'!$A$6:$S$155</definedName>
    <definedName name="_xlnm._FilterDatabase" localSheetId="7" hidden="1">市属高校!$A$6:$R$60</definedName>
    <definedName name="_xlnm._FilterDatabase" localSheetId="8" hidden="1">省属高校!$A$6:$R$80</definedName>
    <definedName name="_xlnm._FilterDatabase" localSheetId="9" hidden="1">省属中职!$A$6:$N$44</definedName>
    <definedName name="_xlnm._FilterDatabase" localSheetId="0" hidden="1">地市合计!$A$7:$W$203</definedName>
    <definedName name="_xlnm.Print_Area" localSheetId="1">小学!$A$1:$Y$204</definedName>
    <definedName name="_xlnm.Print_Titles" localSheetId="1">小学!$4:$6</definedName>
    <definedName name="_xlnm.Print_Area" localSheetId="2">初中!$A$1:$X$204</definedName>
    <definedName name="_xlnm.Print_Titles" localSheetId="2">初中!$4:$6</definedName>
    <definedName name="_xlnm.Print_Area" localSheetId="3">'高中（生活费）'!$A$1:$Y$205</definedName>
    <definedName name="_xlnm.Print_Titles" localSheetId="3">'高中（生活费）'!$4:$6</definedName>
    <definedName name="_xlnm.Print_Area" localSheetId="4">'高中（免学费）'!$A$1:$AQ$206</definedName>
    <definedName name="_xlnm.Print_Titles" localSheetId="4">'高中（免学费）'!$4:$7</definedName>
    <definedName name="_xlnm.Print_Area" localSheetId="5">中职!$A$1:$Z$205</definedName>
    <definedName name="_xlnm.Print_Titles" localSheetId="5">中职!$4:$6</definedName>
    <definedName name="_xlnm.Print_Area" localSheetId="6">'地市（专科生）'!$A$1:$R$155</definedName>
    <definedName name="_xlnm.Print_Titles" localSheetId="6">'地市（专科生）'!$4:$6</definedName>
    <definedName name="_xlnm.Print_Titles" localSheetId="8">省属高校!$4:$6</definedName>
    <definedName name="_xlnm.Print_Area" localSheetId="8">省属高校!$A$1:$R$80</definedName>
    <definedName name="_xlnm.Print_Area" localSheetId="9">省属中职!$A$1:$N$44</definedName>
    <definedName name="_xlnm.Print_Titles" localSheetId="9">省属中职!$4:$6</definedName>
    <definedName name="_xlnm.Print_Area" localSheetId="0">地市合计!$A$1:$U$203</definedName>
    <definedName name="_xlnm.Print_Titles" localSheetId="0">地市合计!$4:$5</definedName>
    <definedName name="_xlnm.Print_Titles" localSheetId="7">市属高校!$4:$6</definedName>
    <definedName name="_xlnm.Print_Area" localSheetId="7">市属高校!$A$1:$R$60</definedName>
  </definedNames>
  <calcPr calcId="144525" concurrentCalc="0"/>
</workbook>
</file>

<file path=xl/sharedStrings.xml><?xml version="1.0" encoding="utf-8"?>
<sst xmlns="http://schemas.openxmlformats.org/spreadsheetml/2006/main" count="689">
  <si>
    <t>附件1</t>
  </si>
  <si>
    <t>2018年建档立卡学生免学费和生活费补助资金安排表（地市合计）</t>
  </si>
  <si>
    <t>单位：人、万元</t>
  </si>
  <si>
    <t>序号</t>
  </si>
  <si>
    <t>地区</t>
  </si>
  <si>
    <t>小学(生活费)</t>
  </si>
  <si>
    <t>初中(生活费)</t>
  </si>
  <si>
    <t>高中（生活费）</t>
  </si>
  <si>
    <t>高中（免学费）</t>
  </si>
  <si>
    <t>中职(生活费)</t>
  </si>
  <si>
    <t>大专（免学费和生活费，户籍地部分）</t>
  </si>
  <si>
    <t>大专（免学费和生活费，市属高校部分）</t>
  </si>
  <si>
    <t>本次实际下达资金</t>
  </si>
  <si>
    <t>应抵扣</t>
  </si>
  <si>
    <t>核定下达</t>
  </si>
  <si>
    <t>其中中央资金</t>
  </si>
  <si>
    <t>待以后年度收回</t>
  </si>
  <si>
    <t>本次下达</t>
  </si>
  <si>
    <t>广东省</t>
  </si>
  <si>
    <t>广州市</t>
  </si>
  <si>
    <t>广州市辖区</t>
  </si>
  <si>
    <t>越秀区</t>
  </si>
  <si>
    <t>海珠区</t>
  </si>
  <si>
    <t>荔湾区</t>
  </si>
  <si>
    <t>天河区</t>
  </si>
  <si>
    <t>白云区</t>
  </si>
  <si>
    <t>黄埔区</t>
  </si>
  <si>
    <t>花都区</t>
  </si>
  <si>
    <t>番禺区</t>
  </si>
  <si>
    <t>南沙区</t>
  </si>
  <si>
    <t>从化区</t>
  </si>
  <si>
    <t>增城区</t>
  </si>
  <si>
    <t>深圳市</t>
  </si>
  <si>
    <t>深圳市辖区</t>
  </si>
  <si>
    <t>福田区</t>
  </si>
  <si>
    <t>罗湖区</t>
  </si>
  <si>
    <t>盐田区</t>
  </si>
  <si>
    <t>南山区</t>
  </si>
  <si>
    <t>宝安区</t>
  </si>
  <si>
    <t>龙岗区</t>
  </si>
  <si>
    <t>珠海市</t>
  </si>
  <si>
    <t>珠海市辖区</t>
  </si>
  <si>
    <t>香洲区</t>
  </si>
  <si>
    <t>金湾区</t>
  </si>
  <si>
    <t>斗门区</t>
  </si>
  <si>
    <t>汕头市</t>
  </si>
  <si>
    <t>汕头市辖区</t>
  </si>
  <si>
    <t>金平区</t>
  </si>
  <si>
    <t>龙湖区</t>
  </si>
  <si>
    <t>澄海区</t>
  </si>
  <si>
    <t>濠江区</t>
  </si>
  <si>
    <t>潮阳区</t>
  </si>
  <si>
    <t>潮南区</t>
  </si>
  <si>
    <t>南澳县</t>
  </si>
  <si>
    <t>佛山市</t>
  </si>
  <si>
    <t>佛山市辖区</t>
  </si>
  <si>
    <t>禅城区</t>
  </si>
  <si>
    <t>南海区</t>
  </si>
  <si>
    <t>高明区</t>
  </si>
  <si>
    <t>三水区</t>
  </si>
  <si>
    <t>顺德区</t>
  </si>
  <si>
    <t>韶关市</t>
  </si>
  <si>
    <t>韶关市辖区</t>
  </si>
  <si>
    <t>浈江区</t>
  </si>
  <si>
    <t>武江区</t>
  </si>
  <si>
    <t>曲江区</t>
  </si>
  <si>
    <t>乐昌市</t>
  </si>
  <si>
    <t>始兴县</t>
  </si>
  <si>
    <t>新丰县</t>
  </si>
  <si>
    <t>南雄市</t>
  </si>
  <si>
    <t>仁化县</t>
  </si>
  <si>
    <t>翁源县</t>
  </si>
  <si>
    <t>乳源瑶族自治县</t>
  </si>
  <si>
    <t>河源市</t>
  </si>
  <si>
    <t>河源市辖区</t>
  </si>
  <si>
    <t>源城区</t>
  </si>
  <si>
    <t>东源县</t>
  </si>
  <si>
    <t>和平县</t>
  </si>
  <si>
    <t>龙川县</t>
  </si>
  <si>
    <t>紫金县</t>
  </si>
  <si>
    <t>连平县</t>
  </si>
  <si>
    <t>梅州市</t>
  </si>
  <si>
    <t>梅州市辖区</t>
  </si>
  <si>
    <t>梅江区</t>
  </si>
  <si>
    <t>梅县区</t>
  </si>
  <si>
    <t>平远县</t>
  </si>
  <si>
    <t>蕉岭县</t>
  </si>
  <si>
    <t>大埔县</t>
  </si>
  <si>
    <t>兴宁市</t>
  </si>
  <si>
    <t>丰顺县</t>
  </si>
  <si>
    <t>五华县</t>
  </si>
  <si>
    <t>惠州市</t>
  </si>
  <si>
    <t>惠州市辖区</t>
  </si>
  <si>
    <t>惠城区</t>
  </si>
  <si>
    <t>惠阳区</t>
  </si>
  <si>
    <t>惠东县</t>
  </si>
  <si>
    <t>龙门县</t>
  </si>
  <si>
    <t>博罗县</t>
  </si>
  <si>
    <t>汕尾市</t>
  </si>
  <si>
    <t>汕尾市辖区</t>
  </si>
  <si>
    <t>城区</t>
  </si>
  <si>
    <t>陆丰市</t>
  </si>
  <si>
    <t>海丰县</t>
  </si>
  <si>
    <t>陆河县</t>
  </si>
  <si>
    <t>东莞市</t>
  </si>
  <si>
    <t>东莞市辖区</t>
  </si>
  <si>
    <t>中山市</t>
  </si>
  <si>
    <t>中山市辖区</t>
  </si>
  <si>
    <t>江门市</t>
  </si>
  <si>
    <t>江门市辖区</t>
  </si>
  <si>
    <t>蓬江区</t>
  </si>
  <si>
    <t>江海区</t>
  </si>
  <si>
    <t>新会区</t>
  </si>
  <si>
    <t>台山市</t>
  </si>
  <si>
    <t>开平市</t>
  </si>
  <si>
    <t>鹤山市</t>
  </si>
  <si>
    <t>恩平市</t>
  </si>
  <si>
    <t>阳江市</t>
  </si>
  <si>
    <t>阳江市辖区</t>
  </si>
  <si>
    <t>江城区</t>
  </si>
  <si>
    <t>阳东区</t>
  </si>
  <si>
    <t>阳西县</t>
  </si>
  <si>
    <t>阳春市</t>
  </si>
  <si>
    <t>湛江市</t>
  </si>
  <si>
    <t>湛江市辖区</t>
  </si>
  <si>
    <t>赤坎区</t>
  </si>
  <si>
    <t>霞山区</t>
  </si>
  <si>
    <t>麻章区</t>
  </si>
  <si>
    <t>坡头区</t>
  </si>
  <si>
    <t>吴川市</t>
  </si>
  <si>
    <t>遂溪县</t>
  </si>
  <si>
    <t>雷州市</t>
  </si>
  <si>
    <t>廉江市</t>
  </si>
  <si>
    <t>徐闻县</t>
  </si>
  <si>
    <t>茂名市</t>
  </si>
  <si>
    <t>茂名市辖区</t>
  </si>
  <si>
    <t>茂南区</t>
  </si>
  <si>
    <t>信宜市</t>
  </si>
  <si>
    <t>电白区</t>
  </si>
  <si>
    <t>高州市</t>
  </si>
  <si>
    <t>化州市</t>
  </si>
  <si>
    <t>肇庆市</t>
  </si>
  <si>
    <t>肇庆市辖区</t>
  </si>
  <si>
    <t>端州区</t>
  </si>
  <si>
    <t>鼎湖区</t>
  </si>
  <si>
    <t>四会市</t>
  </si>
  <si>
    <t>高要区</t>
  </si>
  <si>
    <t>广宁县</t>
  </si>
  <si>
    <t>德庆县</t>
  </si>
  <si>
    <t>封开县</t>
  </si>
  <si>
    <t>怀集县</t>
  </si>
  <si>
    <t>清远市</t>
  </si>
  <si>
    <t>清远市辖区</t>
  </si>
  <si>
    <t>清城区</t>
  </si>
  <si>
    <t>清新区</t>
  </si>
  <si>
    <t>连州市</t>
  </si>
  <si>
    <t>佛冈县</t>
  </si>
  <si>
    <t>阳山县</t>
  </si>
  <si>
    <t>连山壮族瑶族自治县</t>
  </si>
  <si>
    <t>连南瑶族自治县</t>
  </si>
  <si>
    <t>英德市</t>
  </si>
  <si>
    <t>潮州市</t>
  </si>
  <si>
    <t>潮州市辖区</t>
  </si>
  <si>
    <t>湘桥区</t>
  </si>
  <si>
    <t>潮安区</t>
  </si>
  <si>
    <t>饶平县</t>
  </si>
  <si>
    <t>揭阳市</t>
  </si>
  <si>
    <t>揭阳市辖区</t>
  </si>
  <si>
    <t>榕城区（含空港区）</t>
  </si>
  <si>
    <t>揭东区（含产业园）</t>
  </si>
  <si>
    <t>普宁市</t>
  </si>
  <si>
    <t>普宁市（含普侨区）</t>
  </si>
  <si>
    <t>揭西县</t>
  </si>
  <si>
    <t>惠来县</t>
  </si>
  <si>
    <t>惠来县（含大南山、大南海）</t>
  </si>
  <si>
    <t>云浮市</t>
  </si>
  <si>
    <t>云浮市辖区</t>
  </si>
  <si>
    <t>云城区</t>
  </si>
  <si>
    <t>云安区</t>
  </si>
  <si>
    <t>郁南县</t>
  </si>
  <si>
    <t>新兴县</t>
  </si>
  <si>
    <t>罗定市</t>
  </si>
  <si>
    <t>附件1.1</t>
  </si>
  <si>
    <t>2018年小学建档立卡学生生活费补助资金安排表</t>
  </si>
  <si>
    <t>2016-2017学年漏报学生人数</t>
  </si>
  <si>
    <t>2017年秋季学期学生人数</t>
  </si>
  <si>
    <t>2016-2017学年补发珠三角40%</t>
  </si>
  <si>
    <t>2016-2017学年漏报学生生活费补助</t>
  </si>
  <si>
    <t>2017-2018学年生活费补助清算</t>
  </si>
  <si>
    <t>2018-2019学年生活费补助（按户籍）</t>
  </si>
  <si>
    <t>省级抵扣（2016-2017学年和2017-2018学年）</t>
  </si>
  <si>
    <t>应安排生活费补助资金合计</t>
  </si>
  <si>
    <t>本次核定资金</t>
  </si>
  <si>
    <t>本县学籍外县户籍</t>
  </si>
  <si>
    <t>本县学籍本县户籍</t>
  </si>
  <si>
    <t>本县户籍外省就读</t>
  </si>
  <si>
    <t>本县户籍外县学籍</t>
  </si>
  <si>
    <t>2017年春季学期人数</t>
  </si>
  <si>
    <t>补发金额</t>
  </si>
  <si>
    <t>人数</t>
  </si>
  <si>
    <t>金额</t>
  </si>
  <si>
    <t>应补助金额</t>
  </si>
  <si>
    <t>粤财教〔2016〕376号已下达资金</t>
  </si>
  <si>
    <t>本次安排资金</t>
  </si>
  <si>
    <t>学生流动人数差（非珠三角）</t>
  </si>
  <si>
    <t>抵扣金额</t>
  </si>
  <si>
    <t>C</t>
  </si>
  <si>
    <t>D</t>
  </si>
  <si>
    <t>E</t>
  </si>
  <si>
    <t>F</t>
  </si>
  <si>
    <t>G</t>
  </si>
  <si>
    <t>H</t>
  </si>
  <si>
    <t>I</t>
  </si>
  <si>
    <t>J</t>
  </si>
  <si>
    <t>K=J*0.3*0.4</t>
  </si>
  <si>
    <t>L=C+D+E</t>
  </si>
  <si>
    <t>M=L*0.3*0.6；
M=L*0.3（珠）</t>
  </si>
  <si>
    <t>N=F+G+I</t>
  </si>
  <si>
    <t>O=N*0.3*0.6；
O=N*0.3（珠）</t>
  </si>
  <si>
    <t>P</t>
  </si>
  <si>
    <t>Q=O-P</t>
  </si>
  <si>
    <t>R=G+H+I</t>
  </si>
  <si>
    <t>S=R*0.3*0.6</t>
  </si>
  <si>
    <t>T=F-H</t>
  </si>
  <si>
    <t>U=T*0.3*0.4*2</t>
  </si>
  <si>
    <t>V=K+M+Q+S+U</t>
  </si>
  <si>
    <t>W</t>
  </si>
  <si>
    <t>X</t>
  </si>
  <si>
    <t>Y</t>
  </si>
  <si>
    <t>附件1.2</t>
  </si>
  <si>
    <t>2018年初中建档立卡学生生活费补助资金安排表(生活费补助)</t>
  </si>
  <si>
    <t>本次应安排生活费补助资金合计</t>
  </si>
  <si>
    <t>学生流动人数差(非珠三角）</t>
  </si>
  <si>
    <t>O=N*0.3*0.6；O=N*0.3（珠）</t>
  </si>
  <si>
    <t>附件1.3</t>
  </si>
  <si>
    <t>2018年高中建档立卡学生生活费补助资金安排表</t>
  </si>
  <si>
    <t>调整资金*</t>
  </si>
  <si>
    <t>M=L*0.3*0.6；M=L*0.3（珠）</t>
  </si>
  <si>
    <t>V</t>
  </si>
  <si>
    <t>W=K+M+Q+S+U+V</t>
  </si>
  <si>
    <t>*注：接惠州市反映，该市2016-2017学年建档立卡学生人数汇总统计有误，因此对相关县区数据进行据实调整，调整后全市总额不变，特此说明</t>
  </si>
  <si>
    <t>附件1.4</t>
  </si>
  <si>
    <t>2018年高中建档立卡学生免学费补助资金安排表</t>
  </si>
  <si>
    <t>普通高中2016-2017学年漏报学生人数</t>
  </si>
  <si>
    <t>普通高中2017年秋季学期学生人数</t>
  </si>
  <si>
    <t>2016-2017学年漏报学生免学费补助</t>
  </si>
  <si>
    <t>2017-2018学年免学费补助清算</t>
  </si>
  <si>
    <t>2018-2019学年免学费补助金额（按学籍）</t>
  </si>
  <si>
    <t>建档立卡学生人数</t>
  </si>
  <si>
    <t>非建档立卡农村低保家庭学生人数</t>
  </si>
  <si>
    <t>非建档立卡农村特困救助供养学生人数</t>
  </si>
  <si>
    <t>建档立卡人数</t>
  </si>
  <si>
    <t>非建档立卡人数</t>
  </si>
  <si>
    <t>小计</t>
  </si>
  <si>
    <t>其中：中央资金</t>
  </si>
  <si>
    <t>其中：省级资金</t>
  </si>
  <si>
    <t>学生流动人数差</t>
  </si>
  <si>
    <t>合计</t>
  </si>
  <si>
    <t>K</t>
  </si>
  <si>
    <t>L</t>
  </si>
  <si>
    <t>M</t>
  </si>
  <si>
    <t>N</t>
  </si>
  <si>
    <t>O</t>
  </si>
  <si>
    <t>Q</t>
  </si>
  <si>
    <t>R</t>
  </si>
  <si>
    <t>S</t>
  </si>
  <si>
    <t>T</t>
  </si>
  <si>
    <t>U</t>
  </si>
  <si>
    <t>Y=X*0.25*0.4</t>
  </si>
  <si>
    <t>Z=C+D+E</t>
  </si>
  <si>
    <t>AA=F+G+H+I+J+K</t>
  </si>
  <si>
    <t>AB=(Z+AA)*0.25*0.6；AB=(Z+AA*0.6)*0.25（珠）</t>
  </si>
  <si>
    <t>AC=M+N+O</t>
  </si>
  <si>
    <t>AD=Q+R+S+U+V+W</t>
  </si>
  <si>
    <t>AE=(AC+AD)*0.25*0.6；AE=(AC+AD*0.6)*0.25（珠）</t>
  </si>
  <si>
    <t>AF</t>
  </si>
  <si>
    <t>AG=AE-AF</t>
  </si>
  <si>
    <t>AH=AE</t>
  </si>
  <si>
    <t>AI</t>
  </si>
  <si>
    <t>AJ=AH-AI</t>
  </si>
  <si>
    <t>AK=N+R+V-L-P-T；AK=R+V-P-T（珠）</t>
  </si>
  <si>
    <t>AL=AK*0.25*0.4*2</t>
  </si>
  <si>
    <t>AM</t>
  </si>
  <si>
    <t>AN=Y+AB+AG+AH+AL+AM</t>
  </si>
  <si>
    <t>AO</t>
  </si>
  <si>
    <t>AP</t>
  </si>
  <si>
    <t>AQ=AI</t>
  </si>
  <si>
    <t>附件1.5</t>
  </si>
  <si>
    <t>2018年地市中职建档立卡学生生活费补助资金安排表</t>
  </si>
  <si>
    <t>本县户籍就读省属</t>
  </si>
  <si>
    <t>L=K*0.3*0.4</t>
  </si>
  <si>
    <t>M=C+D+E</t>
  </si>
  <si>
    <t>N=M*0.3*0.6；
N=M*0.3（珠）</t>
  </si>
  <si>
    <t>O=F+G+J</t>
  </si>
  <si>
    <t>P=O*0.3*0.6；P=O*0.3（珠）</t>
  </si>
  <si>
    <t>R=P-Q</t>
  </si>
  <si>
    <t>S=G+H+I+J</t>
  </si>
  <si>
    <t>T=S*0.3*0.6</t>
  </si>
  <si>
    <t>U=F-H-I</t>
  </si>
  <si>
    <t>V=U*0.3*0.4*2</t>
  </si>
  <si>
    <t>X=L+N+R+T+V+W</t>
  </si>
  <si>
    <t>Z</t>
  </si>
  <si>
    <t>附件1.6</t>
  </si>
  <si>
    <t>2018年全日制专科建档立卡学生免学费和生活费补助资金安排表（户籍地部分）</t>
  </si>
  <si>
    <t>户籍地</t>
  </si>
  <si>
    <t>高校专科建档立卡学生人数</t>
  </si>
  <si>
    <t>2016-2017学年漏报学生免学费和生活费补助</t>
  </si>
  <si>
    <t>2017-2018学年免学费和生活费补助</t>
  </si>
  <si>
    <t>2018-2019学年免学费补助</t>
  </si>
  <si>
    <t>2018-2019学年生活费补助</t>
  </si>
  <si>
    <t>学生流动（2016年和2017年）</t>
  </si>
  <si>
    <t>本次应安排补助资金合计</t>
  </si>
  <si>
    <t>就读外省高校专科2016-2017学年漏报</t>
  </si>
  <si>
    <t>就读外省高校专科2017年秋季学期</t>
  </si>
  <si>
    <t>就读省内高校2017年秋季学期</t>
  </si>
  <si>
    <t>F=C</t>
  </si>
  <si>
    <t>G=F*1.2*0.6</t>
  </si>
  <si>
    <t>H=D</t>
  </si>
  <si>
    <t>I=D*1.2*0.6</t>
  </si>
  <si>
    <t>J=D</t>
  </si>
  <si>
    <t>K=J*0.5*0.6</t>
  </si>
  <si>
    <t>L=D+E</t>
  </si>
  <si>
    <t>M=L*0.7*0.6</t>
  </si>
  <si>
    <t>N=-E</t>
  </si>
  <si>
    <t>O=N*1.2*0.4*2</t>
  </si>
  <si>
    <t>P=G+I+K+M+O</t>
  </si>
  <si>
    <t>汕头市市辖区</t>
  </si>
  <si>
    <t>汕头市金平区</t>
  </si>
  <si>
    <t>汕头市龙湖区</t>
  </si>
  <si>
    <t>汕头市澄海区</t>
  </si>
  <si>
    <t>汕头市濠江区</t>
  </si>
  <si>
    <t>汕头市潮阳区</t>
  </si>
  <si>
    <t>汕头市潮南区</t>
  </si>
  <si>
    <t>汕头市南澳县</t>
  </si>
  <si>
    <t>韶关市市辖区</t>
  </si>
  <si>
    <t>韶关市浈江区</t>
  </si>
  <si>
    <t>韶关市武江区</t>
  </si>
  <si>
    <t>韶关市曲江区</t>
  </si>
  <si>
    <t>韶关市乐昌市</t>
  </si>
  <si>
    <t>韶关市始兴县</t>
  </si>
  <si>
    <t>韶关市新丰县</t>
  </si>
  <si>
    <t>韶关市南雄市</t>
  </si>
  <si>
    <t>韶关市仁化县</t>
  </si>
  <si>
    <t>韶关市翁源县</t>
  </si>
  <si>
    <t>乳源县</t>
  </si>
  <si>
    <t>韶关市乳源瑶族自治县</t>
  </si>
  <si>
    <t>河源市市辖区</t>
  </si>
  <si>
    <t>河源市源城区</t>
  </si>
  <si>
    <t>河源市东源县</t>
  </si>
  <si>
    <t>河源市和平县</t>
  </si>
  <si>
    <t>河源市龙川县</t>
  </si>
  <si>
    <t>河源市紫金县</t>
  </si>
  <si>
    <t>河源市连平县</t>
  </si>
  <si>
    <t>梅州市市辖区</t>
  </si>
  <si>
    <t>梅州市梅江区</t>
  </si>
  <si>
    <t>梅州市梅县区</t>
  </si>
  <si>
    <t>梅州市平远县</t>
  </si>
  <si>
    <t>梅州市蕉岭县</t>
  </si>
  <si>
    <t>梅州市大埔县</t>
  </si>
  <si>
    <t>梅州市兴宁市</t>
  </si>
  <si>
    <t>梅州市丰顺县</t>
  </si>
  <si>
    <t>梅州市五华县</t>
  </si>
  <si>
    <t>惠州市市辖区</t>
  </si>
  <si>
    <t>惠州市惠阳区</t>
  </si>
  <si>
    <t>惠州市惠东县</t>
  </si>
  <si>
    <t>惠州市龙门县</t>
  </si>
  <si>
    <t>惠州市博罗县</t>
  </si>
  <si>
    <t>汕尾市市辖区</t>
  </si>
  <si>
    <t>汕尾市城区</t>
  </si>
  <si>
    <t>汕尾市陆丰市</t>
  </si>
  <si>
    <t>汕尾市海丰县</t>
  </si>
  <si>
    <t>汕尾市陆河县</t>
  </si>
  <si>
    <t>阳江市江城区</t>
  </si>
  <si>
    <t>阳江市阳东区</t>
  </si>
  <si>
    <t>阳江市阳西县</t>
  </si>
  <si>
    <t>阳江市阳春市</t>
  </si>
  <si>
    <t>湛江市市辖区</t>
  </si>
  <si>
    <t>湛江市赤坎区</t>
  </si>
  <si>
    <t>湛江市霞山区</t>
  </si>
  <si>
    <t>湛江市麻章区</t>
  </si>
  <si>
    <t>湛江市坡头区</t>
  </si>
  <si>
    <t>湛江市吴川市</t>
  </si>
  <si>
    <t>湛江市遂溪县</t>
  </si>
  <si>
    <t>湛江市雷州市</t>
  </si>
  <si>
    <t>湛江市廉江市</t>
  </si>
  <si>
    <t>湛江市徐闻县</t>
  </si>
  <si>
    <t>茂名市市辖区</t>
  </si>
  <si>
    <t>茂名市茂南区</t>
  </si>
  <si>
    <t>茂名市信宜市</t>
  </si>
  <si>
    <t>茂名市电白区</t>
  </si>
  <si>
    <t>茂名市高州市</t>
  </si>
  <si>
    <t>茂名市化州市</t>
  </si>
  <si>
    <t>肇庆市鼎湖区</t>
  </si>
  <si>
    <t>肇庆市四会市</t>
  </si>
  <si>
    <t>肇庆市高要区</t>
  </si>
  <si>
    <t>肇庆市广宁县</t>
  </si>
  <si>
    <t>肇庆市德庆县</t>
  </si>
  <si>
    <t>肇庆市封开县</t>
  </si>
  <si>
    <t>肇庆市怀集县</t>
  </si>
  <si>
    <t>清远市市辖区</t>
  </si>
  <si>
    <t>清远市清城区</t>
  </si>
  <si>
    <t>清远市清新区</t>
  </si>
  <si>
    <t>清远市连州市</t>
  </si>
  <si>
    <t>清远市佛冈县</t>
  </si>
  <si>
    <t>清远市阳山县</t>
  </si>
  <si>
    <t>连山县</t>
  </si>
  <si>
    <t>清远市连山壮族瑶族自治县</t>
  </si>
  <si>
    <t>连南县</t>
  </si>
  <si>
    <t>清远市连南瑶族自治县</t>
  </si>
  <si>
    <t>清远市英德市</t>
  </si>
  <si>
    <t>潮州市市辖区</t>
  </si>
  <si>
    <t>潮州市湘桥区</t>
  </si>
  <si>
    <t>潮州市潮安区</t>
  </si>
  <si>
    <t>潮州市枫溪区</t>
  </si>
  <si>
    <t>潮州市饶平县</t>
  </si>
  <si>
    <t>揭阳市辖区市</t>
  </si>
  <si>
    <t>揭阳市榕城区</t>
  </si>
  <si>
    <t>揭阳市揭东区</t>
  </si>
  <si>
    <t>揭阳市普宁市</t>
  </si>
  <si>
    <t>揭阳市揭西县</t>
  </si>
  <si>
    <t>揭阳市惠来县</t>
  </si>
  <si>
    <t>云浮市市辖区</t>
  </si>
  <si>
    <t>云浮市云城区</t>
  </si>
  <si>
    <t>云浮市郁南县</t>
  </si>
  <si>
    <t>云浮市云安区</t>
  </si>
  <si>
    <t>云浮市罗定市</t>
  </si>
  <si>
    <t>云浮市新兴县</t>
  </si>
  <si>
    <t>附件1.7</t>
  </si>
  <si>
    <t>2018年全日制专科建档立卡学生免学费和生活费补助资金安排表（市属高校部分）</t>
  </si>
  <si>
    <t>高校名称</t>
  </si>
  <si>
    <t>2016-2017学年补助资金清算</t>
  </si>
  <si>
    <t>2017-2018学年补助资金清算</t>
  </si>
  <si>
    <t>2016-2017学年漏报建档立卡专科生人数</t>
  </si>
  <si>
    <t>2017年春季学期建档立卡专科生人数</t>
  </si>
  <si>
    <t>应免学费金额</t>
  </si>
  <si>
    <t>应补助生活费金额</t>
  </si>
  <si>
    <t>已下达金额（粤财教〔2016〕336号、〔2017〕342号）</t>
  </si>
  <si>
    <t>本次安排免学费和生活费补助金额</t>
  </si>
  <si>
    <t>2017年秋季学期建档立卡专科生人数</t>
  </si>
  <si>
    <t>E=(C+D)*0.5</t>
  </si>
  <si>
    <t>F=(C+D)*0.7</t>
  </si>
  <si>
    <t>H=E+F-G</t>
  </si>
  <si>
    <t>J=I*0.5</t>
  </si>
  <si>
    <t>K=I*0.7</t>
  </si>
  <si>
    <t>M=J+K-L</t>
  </si>
  <si>
    <t>N=I</t>
  </si>
  <si>
    <t>O=N*0.5</t>
  </si>
  <si>
    <t>P=H+M+O</t>
  </si>
  <si>
    <t>市属高校小计</t>
  </si>
  <si>
    <t>广州大学</t>
  </si>
  <si>
    <t>广州医科大学</t>
  </si>
  <si>
    <t>广州工程技术职业学院</t>
  </si>
  <si>
    <t>广州番禺职业技术学院</t>
  </si>
  <si>
    <t>广州体育职业技术学院</t>
  </si>
  <si>
    <t>广州城市职业学院</t>
  </si>
  <si>
    <t>广州铁路职业技术学院</t>
  </si>
  <si>
    <t>广州科技贸易职业学院</t>
  </si>
  <si>
    <t>广州卫生职业技术学院</t>
  </si>
  <si>
    <t>深圳职业技术学院</t>
  </si>
  <si>
    <t>深圳信息职业技术学院</t>
  </si>
  <si>
    <t>珠海城市职业技术学院</t>
  </si>
  <si>
    <t>佛山职业技术学院</t>
  </si>
  <si>
    <t>顺德职业技术学院</t>
  </si>
  <si>
    <t>东莞职业技术学院</t>
  </si>
  <si>
    <t>中山火炬职业技术学院</t>
  </si>
  <si>
    <t>中山职业技术学院</t>
  </si>
  <si>
    <t>江门职业技术学院</t>
  </si>
  <si>
    <t>广东江门中医药职业学院</t>
  </si>
  <si>
    <t>肇庆医学高等专科学校</t>
  </si>
  <si>
    <t>汕头职业技术学院</t>
  </si>
  <si>
    <t>河源职业技术学院</t>
  </si>
  <si>
    <t>惠州卫生职业技术学院</t>
  </si>
  <si>
    <t>惠州城市职业学院</t>
  </si>
  <si>
    <t>惠州工程职业学院</t>
  </si>
  <si>
    <t>汕尾职业技术学院</t>
  </si>
  <si>
    <t>阳江职业技术学院</t>
  </si>
  <si>
    <t>茂名职业技术学院</t>
  </si>
  <si>
    <t>广东茂名健康职业学院</t>
  </si>
  <si>
    <t>广东茂名幼儿师范专科学校</t>
  </si>
  <si>
    <t>清远职业技术学院</t>
  </si>
  <si>
    <t>揭阳职业技术学院</t>
  </si>
  <si>
    <t>罗定职业技术学院</t>
  </si>
  <si>
    <t>湛江幼儿师范专科学校</t>
  </si>
  <si>
    <t>附件2</t>
  </si>
  <si>
    <t>2018年全日制专科建档立卡学生免学费和生活费补助资金安排表（高校部分）</t>
  </si>
  <si>
    <t>全省合计</t>
  </si>
  <si>
    <t>部委属学校小计</t>
  </si>
  <si>
    <t>广州民航职业技术学院</t>
  </si>
  <si>
    <t>广东农工商职业技术学院</t>
  </si>
  <si>
    <t>省属学校小计</t>
  </si>
  <si>
    <t>南方医科大学</t>
  </si>
  <si>
    <t>广州中医药大学</t>
  </si>
  <si>
    <t>广东海洋大学</t>
  </si>
  <si>
    <t>广东技术师范学院</t>
  </si>
  <si>
    <t>岭南师范学院</t>
  </si>
  <si>
    <t>韩山师范学院</t>
  </si>
  <si>
    <t>广东石油化工学院</t>
  </si>
  <si>
    <t>广州航海学院</t>
  </si>
  <si>
    <t>韶关学院</t>
  </si>
  <si>
    <t>嘉应学院</t>
  </si>
  <si>
    <t>肇庆学院</t>
  </si>
  <si>
    <t>广东轻工职业技术学院</t>
  </si>
  <si>
    <t>广东省外语艺术职业学院</t>
  </si>
  <si>
    <t>广东机电职业技术学院</t>
  </si>
  <si>
    <t>广东工贸职业技术学院</t>
  </si>
  <si>
    <t>广东交通职业技术学院</t>
  </si>
  <si>
    <t>广东建设职业技术学院</t>
  </si>
  <si>
    <t>广东职业技术学院</t>
  </si>
  <si>
    <t>广东科学技术职业学院</t>
  </si>
  <si>
    <t>广东理工职业学院</t>
  </si>
  <si>
    <t>广东科贸职业学院</t>
  </si>
  <si>
    <t>广东工程职业技术学院</t>
  </si>
  <si>
    <t>广东松山职业技术学院</t>
  </si>
  <si>
    <t>广东水利电力职业技术学院</t>
  </si>
  <si>
    <t>广东司法警官职业学院</t>
  </si>
  <si>
    <t>广东女子职业技术学院</t>
  </si>
  <si>
    <t>广东邮电职业技术学院</t>
  </si>
  <si>
    <t>广东行政职业学院</t>
  </si>
  <si>
    <t>广东体育职业技术学院</t>
  </si>
  <si>
    <t>广东食品药品职业学院</t>
  </si>
  <si>
    <t>广东文艺职业学院</t>
  </si>
  <si>
    <t>广东环境保护工程职业学院</t>
  </si>
  <si>
    <t>广东舞蹈戏剧职业学院</t>
  </si>
  <si>
    <t>广东青年职业学院</t>
  </si>
  <si>
    <t>广东生态工程职业学院</t>
  </si>
  <si>
    <t>广东南华工商职业学院</t>
  </si>
  <si>
    <t>民办高校（含独立学院）</t>
  </si>
  <si>
    <t>广东白云学院</t>
  </si>
  <si>
    <t>广东科技学院</t>
  </si>
  <si>
    <t>广州工商学院</t>
  </si>
  <si>
    <t>广东理工学院</t>
  </si>
  <si>
    <t>广东东软学院</t>
  </si>
  <si>
    <t>私立华联学院</t>
  </si>
  <si>
    <t>潮汕职业技术学院</t>
  </si>
  <si>
    <t>广东新安职业技术学院</t>
  </si>
  <si>
    <t>广东亚视演艺职业学院</t>
  </si>
  <si>
    <t>广东岭南职业技术学院</t>
  </si>
  <si>
    <t>广州康大职业技术学院</t>
  </si>
  <si>
    <t>珠海艺术职业学院</t>
  </si>
  <si>
    <t>广州涉外经济职业技术学院</t>
  </si>
  <si>
    <t>广州南洋理工职业学院</t>
  </si>
  <si>
    <t>广州科技职业技术学院</t>
  </si>
  <si>
    <t>惠州经济职业技术学院</t>
  </si>
  <si>
    <t>广东工商职业学院</t>
  </si>
  <si>
    <t>广州现代信息工程职业技术学院</t>
  </si>
  <si>
    <t>广州华南商贸职业学院</t>
  </si>
  <si>
    <t>广州华立科技职业学院</t>
  </si>
  <si>
    <t>广州珠江职业技术学院</t>
  </si>
  <si>
    <t>广州松田职业学院</t>
  </si>
  <si>
    <t>广东文理职业学院</t>
  </si>
  <si>
    <t>广州城建职业学院</t>
  </si>
  <si>
    <t>广东南方职业学院</t>
  </si>
  <si>
    <t>广州华商职业学院</t>
  </si>
  <si>
    <t>广州华夏职业学院</t>
  </si>
  <si>
    <t>广州东华职业学院</t>
  </si>
  <si>
    <t>广东创新科技职业学院</t>
  </si>
  <si>
    <t>广东信息工程职业学院</t>
  </si>
  <si>
    <t>广东碧桂园职业学院</t>
  </si>
  <si>
    <t>广东酒店管理职业技术学院</t>
  </si>
  <si>
    <t>附件3</t>
  </si>
  <si>
    <t>2018年省属中职和高中建档立卡学生生活费补助清算资金安排表</t>
  </si>
  <si>
    <t>学校名称</t>
  </si>
  <si>
    <t>2016-2017学年生活费补助资金清算</t>
  </si>
  <si>
    <t>2017-2018学年生活费补助资金清算</t>
  </si>
  <si>
    <t>2016-2017学年漏报建档立卡学生人数</t>
  </si>
  <si>
    <t>2017年春季学期建档立卡学生人数</t>
  </si>
  <si>
    <t>本次安排生活费补助金额</t>
  </si>
  <si>
    <t>E=(C+D)*0.3</t>
  </si>
  <si>
    <t>G=E-F</t>
  </si>
  <si>
    <t>I=H*0.3</t>
  </si>
  <si>
    <t>K=I-J</t>
  </si>
  <si>
    <t>L=G+K</t>
  </si>
  <si>
    <t>广东省农工商职业技术学校</t>
  </si>
  <si>
    <t>广东开放大学附属职业技术学校</t>
  </si>
  <si>
    <t>广东建设职业技术学院（中职部）</t>
  </si>
  <si>
    <t>广东省财经职业技术学校</t>
  </si>
  <si>
    <t>广东省财政职业技术学校</t>
  </si>
  <si>
    <t>广东省电子职业技术学校</t>
  </si>
  <si>
    <t>广东省对外贸易职业技术学校</t>
  </si>
  <si>
    <t>广东省工业贸易职业技术学校</t>
  </si>
  <si>
    <t>广东省海洋工程职业技术学校</t>
  </si>
  <si>
    <t>广东省华侨职业技术学校</t>
  </si>
  <si>
    <t>广东省环境保护职业技术学校</t>
  </si>
  <si>
    <t>广东省经济贸易职业技术学校</t>
  </si>
  <si>
    <t>广东省科技职业技术学校</t>
  </si>
  <si>
    <t>广东省理工职业技术学校</t>
  </si>
  <si>
    <t>广东省林业职业技术学校</t>
  </si>
  <si>
    <t>广东省旅游职业技术学校</t>
  </si>
  <si>
    <t>广东省贸易职业技术学校</t>
  </si>
  <si>
    <t>广东省民政职业技术学校</t>
  </si>
  <si>
    <t>广东省培英职业技术学校</t>
  </si>
  <si>
    <t>广东省轻工职业技术学校</t>
  </si>
  <si>
    <t>广东省商业职业技术学校</t>
  </si>
  <si>
    <t>广东省石油化工职业技术学校</t>
  </si>
  <si>
    <t>广东省食品药品职业技术学校</t>
  </si>
  <si>
    <t>广东省陶瓷职业技术学校</t>
  </si>
  <si>
    <t>广东粤剧学校</t>
  </si>
  <si>
    <t>广东舞蹈学校</t>
  </si>
  <si>
    <t>广东水利电力职业技术学院（中职部）</t>
  </si>
  <si>
    <t>广东司法警官职业学院中职部</t>
  </si>
  <si>
    <t>广州潜水学校</t>
  </si>
  <si>
    <t>广东华文航空艺术职业学校</t>
  </si>
  <si>
    <t>广东黄埔卫生职业技术学校</t>
  </si>
  <si>
    <t>广东省旅游商务职业技术学校</t>
  </si>
  <si>
    <t>广东省丝绸职业技术学校</t>
  </si>
  <si>
    <t>广东省电力工业职业技术学校</t>
  </si>
  <si>
    <t>广东实验中学</t>
  </si>
  <si>
    <t>附件4</t>
  </si>
  <si>
    <t>2016-2018年建档立卡学生免学费和生活费补助资金科目表</t>
  </si>
  <si>
    <t>单位：万元</t>
  </si>
  <si>
    <t>资金名称</t>
  </si>
  <si>
    <t>本次实际应收回</t>
  </si>
  <si>
    <t>级次</t>
  </si>
  <si>
    <t>一般公共预算支出科目</t>
  </si>
  <si>
    <t>政府经济分类科目</t>
  </si>
  <si>
    <t>部门经济分类科目</t>
  </si>
  <si>
    <t>2018年小学建档立卡学生生活费补助资金安排表（中央资金）</t>
  </si>
  <si>
    <t>对下</t>
  </si>
  <si>
    <t>2300221 城乡义务教育转移支付支出</t>
  </si>
  <si>
    <t>2018年高中建档立卡学生生活费补助资金安排表（中央资金）</t>
  </si>
  <si>
    <t>2050299 其他普通教育支出</t>
  </si>
  <si>
    <t>2018年建档立卡学生免学费和生活费补助资金安排表（地市合计，省级资金部分）</t>
  </si>
  <si>
    <t>2300299 其他一般性转移支付支出</t>
  </si>
  <si>
    <t>2016-2018年全日制专科建档立卡学生免学费和生活费补助资金（高校部分）</t>
  </si>
  <si>
    <t>省级</t>
  </si>
  <si>
    <t>2050305 高等职业教育</t>
  </si>
  <si>
    <t>50599 其他对事业单位补助</t>
  </si>
  <si>
    <t>30308 助学金</t>
  </si>
  <si>
    <t>2016-2017年省属中职建档立卡学生生活费补助清算资金</t>
  </si>
  <si>
    <t>2050302 中专教育</t>
  </si>
  <si>
    <t>2016-2017年省属高中建档立卡学生生活费补助清算资金</t>
  </si>
  <si>
    <t>2050204 高中教育</t>
  </si>
  <si>
    <t>单位编码及名称</t>
  </si>
  <si>
    <t>项目编码</t>
  </si>
  <si>
    <t>项目名称</t>
  </si>
  <si>
    <t>原科目</t>
  </si>
  <si>
    <t>原级次</t>
  </si>
  <si>
    <t>原金额</t>
  </si>
  <si>
    <t>现科目</t>
  </si>
  <si>
    <t>现级次</t>
  </si>
  <si>
    <t>现金额</t>
  </si>
  <si>
    <t>是否调剂</t>
  </si>
  <si>
    <t>156广东省教育厅</t>
  </si>
  <si>
    <t>156-2017-XMZC-0295-01</t>
  </si>
  <si>
    <t>教育精准扶贫项目</t>
  </si>
  <si>
    <t>级次调剂</t>
  </si>
  <si>
    <t>级次、科目调剂</t>
  </si>
  <si>
    <t>科目调剂</t>
  </si>
  <si>
    <t>156-2017-XMZC-0319-01</t>
  </si>
  <si>
    <t>156-2017-XMZC-0320-01</t>
  </si>
  <si>
    <t>不需调剂</t>
  </si>
  <si>
    <t>156-2017-XMZC-0268-01</t>
  </si>
  <si>
    <t>中职免学费资金</t>
  </si>
  <si>
    <t>156-2017-XMZC-0306-01</t>
  </si>
  <si>
    <t>财政部提前下达2018年城乡义务教育补助经费</t>
  </si>
  <si>
    <t>156-2017-XMZC-0315-01</t>
  </si>
  <si>
    <t>财政部提前下达2018年学生资助补助经费（普通高中助学）--普通高中免学费补助资金</t>
  </si>
  <si>
    <t>816教科文处</t>
  </si>
  <si>
    <t>816-2018-XMZC-0012-01</t>
  </si>
  <si>
    <t>原民办代课教师生活补助经费</t>
  </si>
  <si>
    <t>本次实际下达</t>
  </si>
  <si>
    <t>小学</t>
  </si>
  <si>
    <t>51301上下级政府间转移性支出</t>
  </si>
  <si>
    <t>初中</t>
  </si>
  <si>
    <t>高中生活费</t>
  </si>
  <si>
    <t>高中免学费</t>
  </si>
  <si>
    <t>市中职</t>
  </si>
  <si>
    <t>市专科</t>
  </si>
  <si>
    <t>省高校</t>
  </si>
  <si>
    <t>省中职及省属高中</t>
  </si>
  <si>
    <t>2018年教育精准扶贫预算</t>
  </si>
  <si>
    <t>中央提前下达2018年家庭经济困难寄宿生生活费补助</t>
  </si>
  <si>
    <t>高中免学费中央资金</t>
  </si>
  <si>
    <t>安排金额</t>
  </si>
  <si>
    <t>合计：92589.92万元</t>
  </si>
  <si>
    <t>26603.54万元</t>
  </si>
  <si>
    <t>54614.7万元</t>
  </si>
  <si>
    <t>11148.4万元</t>
  </si>
  <si>
    <t>222.36万元</t>
  </si>
  <si>
    <t>0.92万元</t>
  </si>
  <si>
    <t>合计：87130.51万元</t>
  </si>
  <si>
    <t>漏报人数统计</t>
  </si>
  <si>
    <t>小学（生活费）</t>
  </si>
  <si>
    <t>初中（生活费）</t>
  </si>
  <si>
    <t>中职</t>
  </si>
  <si>
    <t>地市（大专）</t>
  </si>
  <si>
    <t>省内高校</t>
  </si>
  <si>
    <t>省属中职</t>
  </si>
  <si>
    <t>漏报及清算金额统计</t>
  </si>
</sst>
</file>

<file path=xl/styles.xml><?xml version="1.0" encoding="utf-8"?>
<styleSheet xmlns="http://schemas.openxmlformats.org/spreadsheetml/2006/main">
  <numFmts count="12">
    <numFmt numFmtId="42" formatCode="_ &quot;￥&quot;* #,##0_ ;_ &quot;￥&quot;* \-#,##0_ ;_ &quot;￥&quot;* &quot;-&quot;_ ;_ @_ "/>
    <numFmt numFmtId="176" formatCode="0.00_ "/>
    <numFmt numFmtId="177" formatCode="0.00_ ;[Red]\-0.00\ "/>
    <numFmt numFmtId="178" formatCode="_ \¥* #,##0.00_ ;_ \¥* \-#,##0.00_ ;_ \¥* &quot;-&quot;??_ ;_ @_ "/>
    <numFmt numFmtId="179" formatCode="0_ "/>
    <numFmt numFmtId="43" formatCode="_ * #,##0.00_ ;_ * \-#,##0.00_ ;_ * &quot;-&quot;??_ ;_ @_ "/>
    <numFmt numFmtId="180" formatCode="0_ ;[Red]\-0\ "/>
    <numFmt numFmtId="41" formatCode="_ * #,##0_ ;_ * \-#,##0_ ;_ * &quot;-&quot;_ ;_ @_ "/>
    <numFmt numFmtId="181" formatCode="#,##0_ ;[Red]\-#,##0\ "/>
    <numFmt numFmtId="44" formatCode="_ &quot;￥&quot;* #,##0.00_ ;_ &quot;￥&quot;* \-#,##0.00_ ;_ &quot;￥&quot;* &quot;-&quot;??_ ;_ @_ "/>
    <numFmt numFmtId="182" formatCode="#,##0.00_ ;[Red]\-#,##0.00\ "/>
    <numFmt numFmtId="183" formatCode="#,##0_ "/>
  </numFmts>
  <fonts count="8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0"/>
      <color rgb="FF000000"/>
      <name val="微软雅黑"/>
      <charset val="134"/>
    </font>
    <font>
      <sz val="10"/>
      <color rgb="FF000000"/>
      <name val="微软雅黑"/>
      <charset val="134"/>
    </font>
    <font>
      <sz val="1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仿宋_GB2312"/>
      <charset val="134"/>
    </font>
    <font>
      <sz val="15"/>
      <color theme="1"/>
      <name val="方正小标宋简体"/>
      <charset val="134"/>
    </font>
    <font>
      <b/>
      <sz val="11"/>
      <color theme="1"/>
      <name val="仿宋_GB2312"/>
      <charset val="134"/>
    </font>
    <font>
      <sz val="11"/>
      <name val="仿宋_GB2312"/>
      <charset val="134"/>
    </font>
    <font>
      <sz val="18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indexed="8"/>
      <name val="宋体"/>
      <charset val="134"/>
    </font>
    <font>
      <b/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indexed="54"/>
      <name val="等线"/>
      <charset val="134"/>
    </font>
    <font>
      <sz val="11"/>
      <color rgb="FF3F3F76"/>
      <name val="宋体"/>
      <charset val="0"/>
      <scheme val="minor"/>
    </font>
    <font>
      <b/>
      <sz val="11"/>
      <color indexed="6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indexed="56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3"/>
      <color indexed="54"/>
      <name val="宋体"/>
      <charset val="134"/>
    </font>
    <font>
      <sz val="11"/>
      <color indexed="16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indexed="56"/>
      <name val="宋体"/>
      <charset val="134"/>
    </font>
    <font>
      <b/>
      <sz val="18"/>
      <color indexed="62"/>
      <name val="宋体"/>
      <charset val="134"/>
    </font>
    <font>
      <b/>
      <sz val="18"/>
      <color indexed="54"/>
      <name val="宋体"/>
      <charset val="134"/>
    </font>
    <font>
      <sz val="11"/>
      <name val="宋体"/>
      <charset val="134"/>
    </font>
    <font>
      <sz val="18"/>
      <color indexed="54"/>
      <name val="宋体"/>
      <charset val="134"/>
    </font>
    <font>
      <sz val="11"/>
      <color indexed="9"/>
      <name val="等线"/>
      <charset val="134"/>
    </font>
    <font>
      <sz val="11"/>
      <color indexed="20"/>
      <name val="宋体"/>
      <charset val="134"/>
    </font>
    <font>
      <sz val="11"/>
      <color indexed="8"/>
      <name val="等线"/>
      <charset val="134"/>
    </font>
    <font>
      <sz val="9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indexed="52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indexed="62"/>
      <name val="宋体"/>
      <charset val="134"/>
    </font>
    <font>
      <b/>
      <sz val="15"/>
      <color indexed="62"/>
      <name val="宋体"/>
      <charset val="134"/>
    </font>
    <font>
      <b/>
      <sz val="13"/>
      <color indexed="56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indexed="56"/>
      <name val="宋体"/>
      <charset val="134"/>
    </font>
    <font>
      <b/>
      <sz val="11"/>
      <color rgb="FF3F3F3F"/>
      <name val="宋体"/>
      <charset val="0"/>
      <scheme val="minor"/>
    </font>
    <font>
      <sz val="10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indexed="53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b/>
      <sz val="11"/>
      <color indexed="9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indexed="54"/>
      <name val="宋体"/>
      <charset val="134"/>
    </font>
    <font>
      <i/>
      <sz val="11"/>
      <color indexed="23"/>
      <name val="宋体"/>
      <charset val="134"/>
    </font>
    <font>
      <b/>
      <sz val="11"/>
      <color indexed="54"/>
      <name val="宋体"/>
      <charset val="134"/>
    </font>
    <font>
      <sz val="11"/>
      <color indexed="8"/>
      <name val="Tahoma"/>
      <charset val="134"/>
    </font>
    <font>
      <b/>
      <sz val="11"/>
      <color indexed="8"/>
      <name val="宋体"/>
      <charset val="134"/>
    </font>
    <font>
      <b/>
      <sz val="15"/>
      <color indexed="54"/>
      <name val="等线"/>
      <charset val="134"/>
    </font>
    <font>
      <sz val="11"/>
      <color indexed="52"/>
      <name val="宋体"/>
      <charset val="134"/>
    </font>
    <font>
      <sz val="11"/>
      <color indexed="16"/>
      <name val="Tahoma"/>
      <charset val="134"/>
    </font>
    <font>
      <sz val="11"/>
      <color indexed="17"/>
      <name val="Tahoma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b/>
      <sz val="13"/>
      <color indexed="54"/>
      <name val="等线"/>
      <charset val="134"/>
    </font>
    <font>
      <sz val="18"/>
      <color indexed="54"/>
      <name val="等线 Light"/>
      <charset val="134"/>
    </font>
    <font>
      <sz val="11"/>
      <color indexed="20"/>
      <name val="等线"/>
      <charset val="134"/>
    </font>
    <font>
      <b/>
      <sz val="11"/>
      <color indexed="53"/>
      <name val="宋体"/>
      <charset val="134"/>
    </font>
  </fonts>
  <fills count="6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4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indexed="4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4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thick">
        <color indexed="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2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8"/>
      </bottom>
      <diagonal/>
    </border>
  </borders>
  <cellStyleXfs count="4082">
    <xf numFmtId="0" fontId="0" fillId="0" borderId="0"/>
    <xf numFmtId="0" fontId="36" fillId="1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5" fillId="0" borderId="0">
      <alignment vertical="center"/>
    </xf>
    <xf numFmtId="0" fontId="39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30" fillId="12" borderId="12" applyNumberForma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39" fillId="0" borderId="0"/>
    <xf numFmtId="41" fontId="0" fillId="0" borderId="0" applyFon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9" fillId="0" borderId="0">
      <alignment vertical="center"/>
    </xf>
    <xf numFmtId="0" fontId="25" fillId="0" borderId="0">
      <alignment vertical="center"/>
    </xf>
    <xf numFmtId="0" fontId="25" fillId="42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36" fillId="17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0" fillId="29" borderId="14" applyNumberFormat="0" applyFont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7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25" fillId="0" borderId="0">
      <alignment vertical="center"/>
    </xf>
    <xf numFmtId="0" fontId="25" fillId="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59" fillId="0" borderId="16" applyNumberFormat="0" applyFill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25" fillId="13" borderId="0" applyNumberFormat="0" applyBorder="0" applyAlignment="0" applyProtection="0">
      <alignment vertical="center"/>
    </xf>
    <xf numFmtId="0" fontId="61" fillId="31" borderId="23" applyNumberFormat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40" fillId="31" borderId="12" applyNumberFormat="0" applyAlignment="0" applyProtection="0">
      <alignment vertical="center"/>
    </xf>
    <xf numFmtId="0" fontId="63" fillId="49" borderId="25" applyNumberFormat="0" applyAlignment="0" applyProtection="0">
      <alignment vertical="center"/>
    </xf>
    <xf numFmtId="0" fontId="64" fillId="0" borderId="26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5" fillId="0" borderId="0">
      <alignment vertical="center"/>
    </xf>
    <xf numFmtId="0" fontId="66" fillId="0" borderId="0">
      <alignment vertical="center"/>
    </xf>
    <xf numFmtId="0" fontId="25" fillId="14" borderId="0" applyNumberFormat="0" applyBorder="0" applyAlignment="0" applyProtection="0">
      <alignment vertical="center"/>
    </xf>
    <xf numFmtId="0" fontId="67" fillId="50" borderId="27" applyNumberFormat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68" fillId="0" borderId="28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69" fillId="0" borderId="29" applyNumberFormat="0" applyFill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25" fillId="0" borderId="0">
      <alignment vertical="center"/>
    </xf>
    <xf numFmtId="0" fontId="50" fillId="10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9" fillId="0" borderId="0">
      <alignment vertical="center"/>
    </xf>
    <xf numFmtId="0" fontId="25" fillId="4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70" fillId="54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9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5" fillId="0" borderId="0">
      <alignment vertical="center"/>
    </xf>
    <xf numFmtId="0" fontId="42" fillId="10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4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9" fillId="0" borderId="0"/>
    <xf numFmtId="0" fontId="26" fillId="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9" fillId="0" borderId="0"/>
    <xf numFmtId="0" fontId="25" fillId="0" borderId="0">
      <protection locked="0"/>
    </xf>
    <xf numFmtId="0" fontId="25" fillId="42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9" fillId="0" borderId="0"/>
    <xf numFmtId="0" fontId="25" fillId="4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39" fillId="0" borderId="0">
      <alignment vertical="center"/>
    </xf>
    <xf numFmtId="0" fontId="26" fillId="4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9" fillId="0" borderId="0">
      <alignment vertical="center"/>
    </xf>
    <xf numFmtId="0" fontId="26" fillId="41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39" fillId="0" borderId="0">
      <alignment vertical="center"/>
    </xf>
    <xf numFmtId="0" fontId="26" fillId="4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9" fillId="0" borderId="0">
      <alignment vertical="center"/>
    </xf>
    <xf numFmtId="0" fontId="25" fillId="0" borderId="0">
      <protection locked="0"/>
    </xf>
    <xf numFmtId="0" fontId="25" fillId="17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9" fillId="0" borderId="0">
      <alignment vertical="center"/>
    </xf>
    <xf numFmtId="0" fontId="25" fillId="45" borderId="0" applyNumberFormat="0" applyBorder="0" applyAlignment="0" applyProtection="0">
      <alignment vertical="center"/>
    </xf>
    <xf numFmtId="0" fontId="54" fillId="45" borderId="15" applyNumberFormat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0" borderId="0">
      <protection locked="0"/>
    </xf>
    <xf numFmtId="0" fontId="25" fillId="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9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9" fillId="0" borderId="0"/>
    <xf numFmtId="0" fontId="25" fillId="1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46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9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39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9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62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9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42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65" fillId="0" borderId="0"/>
    <xf numFmtId="0" fontId="47" fillId="0" borderId="0">
      <alignment vertical="center"/>
    </xf>
    <xf numFmtId="0" fontId="26" fillId="46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0" borderId="0">
      <protection locked="0"/>
    </xf>
    <xf numFmtId="0" fontId="25" fillId="0" borderId="0">
      <protection locked="0"/>
    </xf>
    <xf numFmtId="0" fontId="25" fillId="17" borderId="0" applyNumberFormat="0" applyBorder="0" applyAlignment="0" applyProtection="0">
      <alignment vertical="center"/>
    </xf>
    <xf numFmtId="0" fontId="25" fillId="0" borderId="0">
      <protection locked="0"/>
    </xf>
    <xf numFmtId="0" fontId="25" fillId="17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8" borderId="0" applyNumberFormat="0" applyBorder="0" applyAlignment="0" applyProtection="0">
      <alignment vertical="center"/>
    </xf>
    <xf numFmtId="0" fontId="39" fillId="0" borderId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0" borderId="0">
      <alignment vertical="center"/>
    </xf>
    <xf numFmtId="0" fontId="42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4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0" borderId="0">
      <alignment vertical="center"/>
    </xf>
    <xf numFmtId="0" fontId="39" fillId="0" borderId="0">
      <alignment vertical="center"/>
    </xf>
    <xf numFmtId="0" fontId="25" fillId="8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67" fillId="50" borderId="27" applyNumberFormat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26" fillId="46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39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39" fillId="0" borderId="0"/>
    <xf numFmtId="0" fontId="25" fillId="42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9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42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47" fillId="0" borderId="0">
      <alignment vertical="center"/>
    </xf>
    <xf numFmtId="0" fontId="39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36" fillId="1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9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9" fillId="0" borderId="0">
      <alignment vertical="center"/>
    </xf>
    <xf numFmtId="0" fontId="25" fillId="1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39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67" fillId="50" borderId="27" applyNumberFormat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9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39" fillId="0" borderId="0"/>
    <xf numFmtId="0" fontId="39" fillId="0" borderId="0"/>
    <xf numFmtId="0" fontId="67" fillId="50" borderId="27" applyNumberForma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9" fillId="0" borderId="0"/>
    <xf numFmtId="0" fontId="67" fillId="50" borderId="27" applyNumberForma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9" fillId="0" borderId="0">
      <alignment vertical="center"/>
    </xf>
    <xf numFmtId="0" fontId="25" fillId="0" borderId="0">
      <alignment vertical="center"/>
    </xf>
    <xf numFmtId="0" fontId="25" fillId="4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39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5" fillId="0" borderId="0">
      <alignment vertical="center"/>
    </xf>
    <xf numFmtId="0" fontId="51" fillId="13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16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9" fillId="0" borderId="0"/>
    <xf numFmtId="0" fontId="39" fillId="0" borderId="0">
      <alignment vertical="center"/>
    </xf>
    <xf numFmtId="0" fontId="26" fillId="16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1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25" fillId="0" borderId="0">
      <alignment vertical="center"/>
    </xf>
    <xf numFmtId="0" fontId="26" fillId="1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76" fillId="0" borderId="31" applyNumberFormat="0" applyFill="0" applyAlignment="0" applyProtection="0">
      <alignment vertical="center"/>
    </xf>
    <xf numFmtId="0" fontId="39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39" fillId="0" borderId="0"/>
    <xf numFmtId="0" fontId="25" fillId="9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4" fillId="14" borderId="15" applyNumberFormat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/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9" fillId="0" borderId="0"/>
    <xf numFmtId="0" fontId="25" fillId="10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51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1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5" fillId="0" borderId="0">
      <alignment vertical="center"/>
    </xf>
    <xf numFmtId="0" fontId="39" fillId="0" borderId="0"/>
    <xf numFmtId="0" fontId="25" fillId="18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9" fillId="0" borderId="0"/>
    <xf numFmtId="0" fontId="74" fillId="0" borderId="0"/>
    <xf numFmtId="0" fontId="26" fillId="16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9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/>
    <xf numFmtId="0" fontId="51" fillId="45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0" fillId="0" borderId="0"/>
    <xf numFmtId="0" fontId="25" fillId="10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9" fillId="0" borderId="0"/>
    <xf numFmtId="0" fontId="39" fillId="0" borderId="0"/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9" fillId="0" borderId="0">
      <alignment vertical="center"/>
    </xf>
    <xf numFmtId="0" fontId="65" fillId="0" borderId="0"/>
    <xf numFmtId="0" fontId="25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51" fillId="0" borderId="0">
      <alignment vertical="center"/>
    </xf>
    <xf numFmtId="0" fontId="25" fillId="45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9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39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39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62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39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39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39" fillId="0" borderId="0">
      <alignment vertical="center"/>
    </xf>
    <xf numFmtId="0" fontId="62" fillId="0" borderId="0">
      <alignment vertical="center"/>
    </xf>
    <xf numFmtId="0" fontId="54" fillId="14" borderId="15" applyNumberForma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5" fillId="0" borderId="0">
      <alignment vertical="center"/>
    </xf>
    <xf numFmtId="0" fontId="75" fillId="0" borderId="30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9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9" fillId="0" borderId="0">
      <alignment vertical="center"/>
    </xf>
    <xf numFmtId="0" fontId="26" fillId="55" borderId="0" applyNumberFormat="0" applyBorder="0" applyAlignment="0" applyProtection="0">
      <alignment vertical="center"/>
    </xf>
    <xf numFmtId="0" fontId="39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5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65" fillId="0" borderId="0"/>
    <xf numFmtId="0" fontId="25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5" fillId="0" borderId="0">
      <alignment vertical="center"/>
    </xf>
    <xf numFmtId="0" fontId="62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9" fillId="0" borderId="0"/>
    <xf numFmtId="0" fontId="25" fillId="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6" fillId="1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9" fillId="0" borderId="0">
      <alignment vertical="center"/>
    </xf>
    <xf numFmtId="0" fontId="26" fillId="1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39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9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55" borderId="0" applyNumberFormat="0" applyBorder="0" applyAlignment="0" applyProtection="0">
      <alignment vertical="center"/>
    </xf>
    <xf numFmtId="0" fontId="39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25" fillId="18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9" fillId="0" borderId="0"/>
    <xf numFmtId="0" fontId="25" fillId="9" borderId="0" applyNumberFormat="0" applyBorder="0" applyAlignment="0" applyProtection="0">
      <alignment vertical="center"/>
    </xf>
    <xf numFmtId="0" fontId="62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9" fillId="0" borderId="0"/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9" fillId="0" borderId="0"/>
    <xf numFmtId="0" fontId="25" fillId="15" borderId="0" applyNumberFormat="0" applyBorder="0" applyAlignment="0" applyProtection="0">
      <alignment vertical="center"/>
    </xf>
    <xf numFmtId="0" fontId="39" fillId="0" borderId="0"/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0" borderId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9" fillId="0" borderId="0"/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39" fillId="0" borderId="0"/>
    <xf numFmtId="0" fontId="26" fillId="56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6" fillId="5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5" fillId="0" borderId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47" fillId="0" borderId="0">
      <alignment vertical="center"/>
    </xf>
    <xf numFmtId="0" fontId="26" fillId="16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9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9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9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9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9" fillId="0" borderId="0"/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75" fillId="0" borderId="32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62" fillId="0" borderId="0">
      <alignment vertical="center"/>
    </xf>
    <xf numFmtId="0" fontId="25" fillId="8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71" fillId="0" borderId="13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57" fillId="0" borderId="31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57" fillId="0" borderId="31" applyNumberFormat="0" applyFill="0" applyAlignment="0" applyProtection="0">
      <alignment vertical="center"/>
    </xf>
    <xf numFmtId="0" fontId="25" fillId="0" borderId="0">
      <alignment vertical="center"/>
    </xf>
    <xf numFmtId="0" fontId="65" fillId="0" borderId="0"/>
    <xf numFmtId="0" fontId="65" fillId="0" borderId="0"/>
    <xf numFmtId="0" fontId="25" fillId="8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8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8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9" fillId="0" borderId="0">
      <alignment vertical="center"/>
    </xf>
    <xf numFmtId="0" fontId="25" fillId="8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9" fillId="0" borderId="0">
      <alignment vertical="center"/>
    </xf>
    <xf numFmtId="0" fontId="25" fillId="8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0" borderId="0">
      <alignment vertical="center"/>
    </xf>
    <xf numFmtId="0" fontId="74" fillId="0" borderId="0"/>
    <xf numFmtId="0" fontId="39" fillId="0" borderId="0">
      <alignment vertical="center"/>
    </xf>
    <xf numFmtId="0" fontId="25" fillId="8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9" fillId="0" borderId="0">
      <alignment vertical="center"/>
    </xf>
    <xf numFmtId="0" fontId="74" fillId="0" borderId="0"/>
    <xf numFmtId="0" fontId="25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9" fillId="0" borderId="0">
      <alignment vertical="center"/>
    </xf>
    <xf numFmtId="0" fontId="65" fillId="0" borderId="0"/>
    <xf numFmtId="0" fontId="25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39" fillId="0" borderId="0">
      <alignment vertical="center"/>
    </xf>
    <xf numFmtId="0" fontId="51" fillId="17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65" fillId="0" borderId="0"/>
    <xf numFmtId="0" fontId="26" fillId="5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9" fillId="0" borderId="0"/>
    <xf numFmtId="0" fontId="26" fillId="59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8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0" borderId="0"/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59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8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8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39" fillId="0" borderId="0">
      <alignment vertical="center"/>
    </xf>
    <xf numFmtId="0" fontId="25" fillId="8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8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59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59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9" fillId="0" borderId="0">
      <alignment vertical="center"/>
    </xf>
    <xf numFmtId="0" fontId="77" fillId="0" borderId="26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9" fillId="0" borderId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25" fillId="0" borderId="0"/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25" fillId="0" borderId="0" applyProtection="0"/>
    <xf numFmtId="0" fontId="65" fillId="0" borderId="0">
      <alignment vertical="center"/>
    </xf>
    <xf numFmtId="0" fontId="25" fillId="13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0" borderId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0" borderId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0" borderId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9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39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5" fillId="0" borderId="0">
      <protection locked="0"/>
    </xf>
    <xf numFmtId="0" fontId="25" fillId="18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5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0" borderId="0"/>
    <xf numFmtId="0" fontId="25" fillId="0" borderId="0"/>
    <xf numFmtId="0" fontId="25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5" fillId="13" borderId="0" applyNumberFormat="0" applyBorder="0" applyAlignment="0" applyProtection="0">
      <alignment vertical="center"/>
    </xf>
    <xf numFmtId="0" fontId="25" fillId="0" borderId="0"/>
    <xf numFmtId="0" fontId="25" fillId="13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65" fillId="0" borderId="0"/>
    <xf numFmtId="0" fontId="25" fillId="0" borderId="0"/>
    <xf numFmtId="0" fontId="25" fillId="18" borderId="0" applyNumberFormat="0" applyBorder="0" applyAlignment="0" applyProtection="0">
      <alignment vertical="center"/>
    </xf>
    <xf numFmtId="0" fontId="25" fillId="0" borderId="0">
      <alignment vertical="center"/>
    </xf>
    <xf numFmtId="0" fontId="39" fillId="0" borderId="0"/>
    <xf numFmtId="0" fontId="25" fillId="18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39" fillId="0" borderId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9" fillId="0" borderId="0"/>
    <xf numFmtId="0" fontId="39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39" fillId="0" borderId="0"/>
    <xf numFmtId="0" fontId="25" fillId="18" borderId="0" applyNumberFormat="0" applyBorder="0" applyAlignment="0" applyProtection="0">
      <alignment vertical="center"/>
    </xf>
    <xf numFmtId="0" fontId="39" fillId="0" borderId="0"/>
    <xf numFmtId="0" fontId="25" fillId="18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9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39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9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67" fillId="50" borderId="27" applyNumberFormat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9" fillId="0" borderId="0">
      <alignment vertical="center"/>
    </xf>
    <xf numFmtId="0" fontId="25" fillId="14" borderId="0" applyNumberFormat="0" applyBorder="0" applyAlignment="0" applyProtection="0">
      <alignment vertical="center"/>
    </xf>
    <xf numFmtId="0" fontId="39" fillId="0" borderId="0">
      <alignment vertical="center"/>
    </xf>
    <xf numFmtId="0" fontId="25" fillId="14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9" fillId="0" borderId="0"/>
    <xf numFmtId="0" fontId="39" fillId="0" borderId="0"/>
    <xf numFmtId="0" fontId="25" fillId="1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5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9" fillId="0" borderId="0" applyProtection="0"/>
    <xf numFmtId="0" fontId="26" fillId="41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9" fillId="0" borderId="0"/>
    <xf numFmtId="0" fontId="39" fillId="0" borderId="0">
      <alignment vertical="center"/>
    </xf>
    <xf numFmtId="0" fontId="26" fillId="5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71" fillId="0" borderId="1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58" fillId="0" borderId="1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60" fillId="0" borderId="20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60" fillId="0" borderId="20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8" fillId="10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9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39" fillId="0" borderId="0"/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79" fillId="9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/>
    <xf numFmtId="0" fontId="25" fillId="14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39" fillId="0" borderId="0"/>
    <xf numFmtId="0" fontId="25" fillId="0" borderId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5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62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9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5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5" borderId="0" applyNumberFormat="0" applyBorder="0" applyAlignment="0" applyProtection="0">
      <alignment vertical="center"/>
    </xf>
    <xf numFmtId="0" fontId="25" fillId="0" borderId="0">
      <alignment vertical="center"/>
    </xf>
    <xf numFmtId="0" fontId="39" fillId="0" borderId="0">
      <alignment vertical="center"/>
    </xf>
    <xf numFmtId="0" fontId="25" fillId="5" borderId="0" applyNumberFormat="0" applyBorder="0" applyAlignment="0" applyProtection="0">
      <alignment vertical="center"/>
    </xf>
    <xf numFmtId="0" fontId="39" fillId="0" borderId="0">
      <alignment vertical="center"/>
    </xf>
    <xf numFmtId="0" fontId="25" fillId="5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5" fillId="5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5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57" fillId="0" borderId="31" applyNumberFormat="0" applyFill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39" fillId="0" borderId="0">
      <alignment vertical="center"/>
    </xf>
    <xf numFmtId="0" fontId="25" fillId="5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39" fillId="0" borderId="0"/>
    <xf numFmtId="0" fontId="75" fillId="0" borderId="33" applyNumberFormat="0" applyFill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62" fillId="0" borderId="0">
      <alignment vertical="center"/>
    </xf>
    <xf numFmtId="0" fontId="39" fillId="0" borderId="0">
      <alignment vertical="center"/>
    </xf>
    <xf numFmtId="0" fontId="25" fillId="5" borderId="0" applyNumberFormat="0" applyBorder="0" applyAlignment="0" applyProtection="0">
      <alignment vertical="center"/>
    </xf>
    <xf numFmtId="0" fontId="39" fillId="0" borderId="0"/>
    <xf numFmtId="0" fontId="25" fillId="5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39" fillId="0" borderId="0">
      <alignment vertical="center"/>
    </xf>
    <xf numFmtId="0" fontId="25" fillId="5" borderId="0" applyNumberFormat="0" applyBorder="0" applyAlignment="0" applyProtection="0">
      <alignment vertical="center"/>
    </xf>
    <xf numFmtId="0" fontId="39" fillId="0" borderId="0">
      <alignment vertical="center"/>
    </xf>
    <xf numFmtId="0" fontId="75" fillId="0" borderId="32" applyNumberFormat="0" applyFill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5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62" fillId="0" borderId="0">
      <alignment vertical="center"/>
    </xf>
    <xf numFmtId="0" fontId="25" fillId="5" borderId="0" applyNumberFormat="0" applyBorder="0" applyAlignment="0" applyProtection="0">
      <alignment vertical="center"/>
    </xf>
    <xf numFmtId="0" fontId="39" fillId="0" borderId="0"/>
    <xf numFmtId="0" fontId="25" fillId="5" borderId="0" applyNumberFormat="0" applyBorder="0" applyAlignment="0" applyProtection="0">
      <alignment vertical="center"/>
    </xf>
    <xf numFmtId="0" fontId="62" fillId="0" borderId="0">
      <protection locked="0"/>
    </xf>
    <xf numFmtId="0" fontId="25" fillId="5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74" fillId="0" borderId="0">
      <alignment vertical="center"/>
    </xf>
    <xf numFmtId="0" fontId="39" fillId="0" borderId="0">
      <alignment vertical="center"/>
    </xf>
    <xf numFmtId="0" fontId="25" fillId="0" borderId="0">
      <alignment vertical="center"/>
    </xf>
    <xf numFmtId="0" fontId="25" fillId="5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0" borderId="0"/>
    <xf numFmtId="0" fontId="25" fillId="0" borderId="0">
      <alignment vertical="center"/>
    </xf>
    <xf numFmtId="0" fontId="39" fillId="0" borderId="0">
      <alignment vertical="center"/>
    </xf>
    <xf numFmtId="0" fontId="62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4" fillId="14" borderId="15" applyNumberFormat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74" fillId="0" borderId="0">
      <alignment vertical="center"/>
    </xf>
    <xf numFmtId="0" fontId="39" fillId="0" borderId="0">
      <alignment vertical="center"/>
    </xf>
    <xf numFmtId="0" fontId="54" fillId="45" borderId="15" applyNumberFormat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9" fillId="0" borderId="0">
      <alignment vertical="center"/>
    </xf>
    <xf numFmtId="0" fontId="25" fillId="13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39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39" fillId="0" borderId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9" fillId="0" borderId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9" fillId="0" borderId="0">
      <alignment vertical="center"/>
    </xf>
    <xf numFmtId="0" fontId="25" fillId="13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39" fillId="0" borderId="0">
      <alignment vertical="center"/>
    </xf>
    <xf numFmtId="0" fontId="25" fillId="0" borderId="0">
      <alignment vertical="center"/>
    </xf>
    <xf numFmtId="0" fontId="25" fillId="5" borderId="0" applyNumberFormat="0" applyBorder="0" applyAlignment="0" applyProtection="0">
      <alignment vertical="center"/>
    </xf>
    <xf numFmtId="0" fontId="62" fillId="0" borderId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62" fillId="0" borderId="0">
      <alignment vertical="center"/>
    </xf>
    <xf numFmtId="0" fontId="54" fillId="14" borderId="15" applyNumberFormat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42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67" fillId="50" borderId="27" applyNumberFormat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65" fillId="0" borderId="0"/>
    <xf numFmtId="0" fontId="25" fillId="42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9" fillId="0" borderId="0">
      <alignment vertical="center"/>
    </xf>
    <xf numFmtId="0" fontId="25" fillId="42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9" fillId="0" borderId="0"/>
    <xf numFmtId="0" fontId="39" fillId="0" borderId="0">
      <alignment vertical="center"/>
    </xf>
    <xf numFmtId="0" fontId="25" fillId="42" borderId="0" applyNumberFormat="0" applyBorder="0" applyAlignment="0" applyProtection="0">
      <alignment vertical="center"/>
    </xf>
    <xf numFmtId="0" fontId="39" fillId="0" borderId="0">
      <alignment vertical="center"/>
    </xf>
    <xf numFmtId="0" fontId="25" fillId="42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42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9" fillId="0" borderId="0" applyProtection="0"/>
    <xf numFmtId="0" fontId="25" fillId="42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39" fillId="0" borderId="0">
      <alignment vertical="center"/>
    </xf>
    <xf numFmtId="0" fontId="25" fillId="42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39" fillId="0" borderId="0">
      <alignment vertical="center"/>
    </xf>
    <xf numFmtId="0" fontId="25" fillId="42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4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14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0" borderId="0"/>
    <xf numFmtId="0" fontId="25" fillId="9" borderId="0" applyNumberFormat="0" applyBorder="0" applyAlignment="0" applyProtection="0">
      <alignment vertical="center"/>
    </xf>
    <xf numFmtId="0" fontId="39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5" fillId="0" borderId="0"/>
    <xf numFmtId="0" fontId="25" fillId="42" borderId="0" applyNumberFormat="0" applyBorder="0" applyAlignment="0" applyProtection="0">
      <alignment vertical="center"/>
    </xf>
    <xf numFmtId="0" fontId="39" fillId="0" borderId="0"/>
    <xf numFmtId="0" fontId="39" fillId="0" borderId="0"/>
    <xf numFmtId="0" fontId="25" fillId="42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39" fillId="0" borderId="0">
      <alignment vertical="center"/>
    </xf>
    <xf numFmtId="0" fontId="25" fillId="0" borderId="0">
      <alignment vertical="center"/>
    </xf>
    <xf numFmtId="0" fontId="25" fillId="42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74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39" fillId="0" borderId="0">
      <alignment vertical="center"/>
    </xf>
    <xf numFmtId="0" fontId="25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39" fillId="0" borderId="0"/>
    <xf numFmtId="0" fontId="39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39" fillId="0" borderId="0"/>
    <xf numFmtId="0" fontId="25" fillId="9" borderId="0" applyNumberFormat="0" applyBorder="0" applyAlignment="0" applyProtection="0">
      <alignment vertical="center"/>
    </xf>
    <xf numFmtId="0" fontId="39" fillId="0" borderId="0">
      <alignment vertical="center"/>
    </xf>
    <xf numFmtId="0" fontId="25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/>
    <xf numFmtId="0" fontId="25" fillId="9" borderId="0" applyNumberFormat="0" applyBorder="0" applyAlignment="0" applyProtection="0">
      <alignment vertical="center"/>
    </xf>
    <xf numFmtId="0" fontId="39" fillId="0" borderId="0">
      <alignment vertical="center"/>
    </xf>
    <xf numFmtId="0" fontId="25" fillId="0" borderId="0">
      <alignment vertical="center"/>
    </xf>
    <xf numFmtId="0" fontId="25" fillId="42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42" borderId="0" applyNumberFormat="0" applyBorder="0" applyAlignment="0" applyProtection="0">
      <alignment vertical="center"/>
    </xf>
    <xf numFmtId="0" fontId="25" fillId="0" borderId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4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42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74" fillId="0" borderId="0"/>
    <xf numFmtId="0" fontId="25" fillId="15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39" fillId="0" borderId="0" applyProtection="0"/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9" fillId="0" borderId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5" fillId="0" borderId="0"/>
    <xf numFmtId="0" fontId="25" fillId="14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0" borderId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65" fillId="0" borderId="0"/>
    <xf numFmtId="0" fontId="25" fillId="15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62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39" fillId="0" borderId="0"/>
    <xf numFmtId="0" fontId="25" fillId="15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4" borderId="0"/>
    <xf numFmtId="178" fontId="39" fillId="0" borderId="0" applyFon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9" fillId="0" borderId="0"/>
    <xf numFmtId="0" fontId="25" fillId="14" borderId="0" applyNumberFormat="0" applyBorder="0" applyAlignment="0" applyProtection="0">
      <alignment vertical="center"/>
    </xf>
    <xf numFmtId="0" fontId="39" fillId="0" borderId="0"/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9" fillId="0" borderId="0"/>
    <xf numFmtId="0" fontId="25" fillId="15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9" fillId="0" borderId="0"/>
    <xf numFmtId="0" fontId="25" fillId="15" borderId="0" applyNumberFormat="0" applyBorder="0" applyAlignment="0" applyProtection="0">
      <alignment vertical="center"/>
    </xf>
    <xf numFmtId="0" fontId="25" fillId="0" borderId="0">
      <alignment vertical="center"/>
    </xf>
    <xf numFmtId="0" fontId="39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39" fillId="0" borderId="0"/>
    <xf numFmtId="0" fontId="25" fillId="15" borderId="0" applyNumberFormat="0" applyBorder="0" applyAlignment="0" applyProtection="0">
      <alignment vertical="center"/>
    </xf>
    <xf numFmtId="0" fontId="25" fillId="0" borderId="0" applyProtection="0">
      <alignment vertical="center"/>
    </xf>
    <xf numFmtId="0" fontId="25" fillId="0" borderId="0"/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44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39" fillId="0" borderId="0"/>
    <xf numFmtId="0" fontId="25" fillId="7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9" fillId="0" borderId="0"/>
    <xf numFmtId="0" fontId="25" fillId="7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39" fillId="0" borderId="0" applyProtection="0"/>
    <xf numFmtId="0" fontId="26" fillId="58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58" fillId="0" borderId="1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58" fillId="0" borderId="1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39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39" fillId="0" borderId="0"/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62" fillId="0" borderId="0">
      <alignment vertical="center"/>
    </xf>
    <xf numFmtId="0" fontId="80" fillId="9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39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39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60" fillId="0" borderId="2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60" fillId="0" borderId="2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39" fillId="0" borderId="0"/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62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47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49" fillId="58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49" fillId="58" borderId="0" applyNumberFormat="0" applyBorder="0" applyAlignment="0" applyProtection="0">
      <alignment vertical="center"/>
    </xf>
    <xf numFmtId="0" fontId="25" fillId="0" borderId="0"/>
    <xf numFmtId="0" fontId="39" fillId="0" borderId="0"/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9" fillId="0" borderId="0"/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0" borderId="0">
      <alignment vertical="center"/>
    </xf>
    <xf numFmtId="0" fontId="62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0" borderId="0"/>
    <xf numFmtId="0" fontId="25" fillId="7" borderId="0" applyNumberFormat="0" applyBorder="0" applyAlignment="0" applyProtection="0">
      <alignment vertical="center"/>
    </xf>
    <xf numFmtId="0" fontId="47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47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62" fillId="0" borderId="0">
      <alignment vertical="center"/>
    </xf>
    <xf numFmtId="0" fontId="39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0" borderId="0"/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0" borderId="0"/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40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5" fillId="0" borderId="0">
      <alignment vertical="center"/>
    </xf>
    <xf numFmtId="0" fontId="39" fillId="0" borderId="0">
      <alignment vertical="center"/>
    </xf>
    <xf numFmtId="0" fontId="25" fillId="0" borderId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75" fillId="0" borderId="30" applyNumberFormat="0" applyFill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39" fillId="0" borderId="0"/>
    <xf numFmtId="0" fontId="25" fillId="1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5" fillId="0" borderId="0">
      <alignment vertical="center"/>
    </xf>
    <xf numFmtId="0" fontId="39" fillId="0" borderId="0">
      <alignment vertical="center"/>
    </xf>
    <xf numFmtId="0" fontId="62" fillId="0" borderId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62" fillId="0" borderId="0">
      <alignment vertical="center"/>
    </xf>
    <xf numFmtId="0" fontId="75" fillId="0" borderId="30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39" fillId="0" borderId="0"/>
    <xf numFmtId="0" fontId="26" fillId="41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9" fillId="0" borderId="0"/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65" fillId="0" borderId="0"/>
    <xf numFmtId="0" fontId="25" fillId="0" borderId="0">
      <alignment vertical="center"/>
    </xf>
    <xf numFmtId="0" fontId="39" fillId="0" borderId="0"/>
    <xf numFmtId="0" fontId="26" fillId="41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40" borderId="0" applyNumberFormat="0" applyBorder="0" applyAlignment="0" applyProtection="0">
      <alignment vertical="center"/>
    </xf>
    <xf numFmtId="0" fontId="25" fillId="0" borderId="0">
      <alignment vertical="center"/>
    </xf>
    <xf numFmtId="0" fontId="39" fillId="0" borderId="0">
      <alignment vertical="center"/>
    </xf>
    <xf numFmtId="0" fontId="25" fillId="40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40" borderId="0" applyNumberFormat="0" applyBorder="0" applyAlignment="0" applyProtection="0">
      <alignment vertical="center"/>
    </xf>
    <xf numFmtId="0" fontId="25" fillId="0" borderId="0"/>
    <xf numFmtId="0" fontId="25" fillId="0" borderId="0">
      <alignment vertical="center"/>
    </xf>
    <xf numFmtId="0" fontId="39" fillId="0" borderId="0">
      <alignment vertical="center"/>
    </xf>
    <xf numFmtId="0" fontId="25" fillId="13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39" fillId="0" borderId="0" applyProtection="0"/>
    <xf numFmtId="0" fontId="25" fillId="40" borderId="0" applyNumberFormat="0" applyBorder="0" applyAlignment="0" applyProtection="0">
      <alignment vertical="center"/>
    </xf>
    <xf numFmtId="0" fontId="39" fillId="0" borderId="0" applyProtection="0"/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39" fillId="0" borderId="0"/>
    <xf numFmtId="0" fontId="25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40" borderId="0" applyNumberFormat="0" applyBorder="0" applyAlignment="0" applyProtection="0">
      <alignment vertical="center"/>
    </xf>
    <xf numFmtId="0" fontId="25" fillId="0" borderId="0" applyProtection="0">
      <alignment vertical="center"/>
    </xf>
    <xf numFmtId="0" fontId="25" fillId="0" borderId="0">
      <alignment vertical="center"/>
    </xf>
    <xf numFmtId="0" fontId="25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40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0" borderId="0" applyProtection="0">
      <alignment vertical="center"/>
    </xf>
    <xf numFmtId="0" fontId="39" fillId="0" borderId="0"/>
    <xf numFmtId="0" fontId="39" fillId="0" borderId="0"/>
    <xf numFmtId="0" fontId="25" fillId="0" borderId="0">
      <alignment vertical="center"/>
    </xf>
    <xf numFmtId="0" fontId="25" fillId="0" borderId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39" fillId="0" borderId="0"/>
    <xf numFmtId="0" fontId="25" fillId="0" borderId="0">
      <alignment vertical="center"/>
    </xf>
    <xf numFmtId="0" fontId="39" fillId="0" borderId="0">
      <alignment vertical="center"/>
    </xf>
    <xf numFmtId="0" fontId="25" fillId="40" borderId="0" applyNumberFormat="0" applyBorder="0" applyAlignment="0" applyProtection="0">
      <alignment vertical="center"/>
    </xf>
    <xf numFmtId="0" fontId="39" fillId="0" borderId="0"/>
    <xf numFmtId="0" fontId="25" fillId="0" borderId="0">
      <alignment vertical="center"/>
    </xf>
    <xf numFmtId="0" fontId="39" fillId="0" borderId="0">
      <alignment vertical="center"/>
    </xf>
    <xf numFmtId="0" fontId="26" fillId="41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62" fillId="0" borderId="0">
      <alignment vertical="center"/>
    </xf>
    <xf numFmtId="0" fontId="25" fillId="0" borderId="0">
      <alignment vertical="center"/>
    </xf>
    <xf numFmtId="0" fontId="39" fillId="0" borderId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62" fillId="0" borderId="0">
      <alignment vertical="center"/>
    </xf>
    <xf numFmtId="0" fontId="39" fillId="0" borderId="0">
      <alignment vertical="center"/>
    </xf>
    <xf numFmtId="0" fontId="25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9" fillId="0" borderId="0">
      <alignment vertical="center"/>
    </xf>
    <xf numFmtId="0" fontId="25" fillId="13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39" fillId="0" borderId="0">
      <alignment vertical="center"/>
    </xf>
    <xf numFmtId="0" fontId="25" fillId="40" borderId="0" applyNumberFormat="0" applyBorder="0" applyAlignment="0" applyProtection="0">
      <alignment vertical="center"/>
    </xf>
    <xf numFmtId="0" fontId="62" fillId="0" borderId="0">
      <alignment vertical="center"/>
    </xf>
    <xf numFmtId="0" fontId="75" fillId="0" borderId="32" applyNumberFormat="0" applyFill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3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5" fillId="13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9" fillId="0" borderId="0"/>
    <xf numFmtId="0" fontId="25" fillId="13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0" borderId="0">
      <protection locked="0"/>
    </xf>
    <xf numFmtId="0" fontId="25" fillId="40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62" fillId="0" borderId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62" fillId="0" borderId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77" fillId="0" borderId="26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3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77" fillId="0" borderId="26" applyNumberFormat="0" applyFill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5" fillId="40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42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39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0" borderId="0">
      <alignment vertical="center"/>
    </xf>
    <xf numFmtId="0" fontId="62" fillId="0" borderId="0">
      <alignment vertical="center"/>
    </xf>
    <xf numFmtId="0" fontId="25" fillId="40" borderId="0" applyNumberFormat="0" applyBorder="0" applyAlignment="0" applyProtection="0">
      <alignment vertical="center"/>
    </xf>
    <xf numFmtId="0" fontId="25" fillId="0" borderId="0">
      <protection locked="0"/>
    </xf>
    <xf numFmtId="0" fontId="25" fillId="40" borderId="0" applyNumberFormat="0" applyBorder="0" applyAlignment="0" applyProtection="0">
      <alignment vertical="center"/>
    </xf>
    <xf numFmtId="0" fontId="25" fillId="0" borderId="0">
      <alignment vertical="center"/>
    </xf>
    <xf numFmtId="0" fontId="39" fillId="0" borderId="0">
      <alignment vertical="center"/>
    </xf>
    <xf numFmtId="0" fontId="25" fillId="40" borderId="0" applyNumberFormat="0" applyBorder="0" applyAlignment="0" applyProtection="0">
      <alignment vertical="center"/>
    </xf>
    <xf numFmtId="0" fontId="52" fillId="0" borderId="0">
      <protection locked="0"/>
    </xf>
    <xf numFmtId="0" fontId="25" fillId="13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65" fillId="0" borderId="0">
      <protection locked="0"/>
    </xf>
    <xf numFmtId="0" fontId="39" fillId="0" borderId="0">
      <protection locked="0"/>
    </xf>
    <xf numFmtId="0" fontId="26" fillId="7" borderId="0" applyNumberFormat="0" applyBorder="0" applyAlignment="0" applyProtection="0">
      <alignment vertical="center"/>
    </xf>
    <xf numFmtId="0" fontId="39" fillId="0" borderId="0">
      <protection locked="0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60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5" fillId="0" borderId="0"/>
    <xf numFmtId="0" fontId="26" fillId="4" borderId="0" applyNumberFormat="0" applyBorder="0" applyAlignment="0" applyProtection="0">
      <alignment vertical="center"/>
    </xf>
    <xf numFmtId="0" fontId="39" fillId="0" borderId="0">
      <alignment vertical="center"/>
    </xf>
    <xf numFmtId="0" fontId="54" fillId="14" borderId="15" applyNumberFormat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74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62" fillId="0" borderId="0">
      <protection locked="0"/>
    </xf>
    <xf numFmtId="0" fontId="26" fillId="4" borderId="0" applyNumberFormat="0" applyBorder="0" applyAlignment="0" applyProtection="0">
      <alignment vertical="center"/>
    </xf>
    <xf numFmtId="0" fontId="39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74" fillId="0" borderId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5" fillId="0" borderId="0"/>
    <xf numFmtId="0" fontId="26" fillId="41" borderId="0" applyNumberFormat="0" applyBorder="0" applyAlignment="0" applyProtection="0">
      <alignment vertical="center"/>
    </xf>
    <xf numFmtId="0" fontId="39" fillId="0" borderId="0"/>
    <xf numFmtId="0" fontId="77" fillId="0" borderId="26" applyNumberFormat="0" applyFill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39" fillId="0" borderId="0"/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47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58" fillId="0" borderId="19" applyNumberFormat="0" applyFill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58" fillId="0" borderId="19" applyNumberFormat="0" applyFill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58" fillId="0" borderId="1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6" fillId="14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26" fillId="14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65" fillId="0" borderId="0"/>
    <xf numFmtId="0" fontId="26" fillId="14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9" fillId="0" borderId="0">
      <alignment vertical="center"/>
    </xf>
    <xf numFmtId="0" fontId="62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41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26" fillId="41" borderId="0" applyNumberFormat="0" applyBorder="0" applyAlignment="0" applyProtection="0">
      <alignment vertical="center"/>
    </xf>
    <xf numFmtId="0" fontId="39" fillId="0" borderId="0" applyProtection="0"/>
    <xf numFmtId="0" fontId="25" fillId="0" borderId="0"/>
    <xf numFmtId="0" fontId="25" fillId="0" borderId="0">
      <alignment vertical="center"/>
    </xf>
    <xf numFmtId="0" fontId="26" fillId="41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5" fillId="0" borderId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26" fillId="14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6" fillId="4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26" fillId="14" borderId="0" applyNumberFormat="0" applyBorder="0" applyAlignment="0" applyProtection="0">
      <alignment vertical="center"/>
    </xf>
    <xf numFmtId="0" fontId="58" fillId="0" borderId="19" applyNumberFormat="0" applyFill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26" fillId="14" borderId="0" applyNumberFormat="0" applyBorder="0" applyAlignment="0" applyProtection="0">
      <alignment vertical="center"/>
    </xf>
    <xf numFmtId="0" fontId="25" fillId="0" borderId="0"/>
    <xf numFmtId="0" fontId="26" fillId="14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9" fillId="0" borderId="0">
      <protection locked="0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52" fillId="0" borderId="0">
      <protection locked="0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9" fillId="0" borderId="0">
      <protection locked="0"/>
    </xf>
    <xf numFmtId="0" fontId="26" fillId="5" borderId="0" applyNumberFormat="0" applyBorder="0" applyAlignment="0" applyProtection="0">
      <alignment vertical="center"/>
    </xf>
    <xf numFmtId="0" fontId="39" fillId="0" borderId="0">
      <protection locked="0"/>
    </xf>
    <xf numFmtId="0" fontId="26" fillId="5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39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5" fillId="0" borderId="0">
      <alignment vertical="center"/>
    </xf>
    <xf numFmtId="0" fontId="39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9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39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39" fillId="0" borderId="0"/>
    <xf numFmtId="0" fontId="26" fillId="5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39" fillId="0" borderId="0"/>
    <xf numFmtId="0" fontId="26" fillId="1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5" fillId="0" borderId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9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0" borderId="0"/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39" fillId="0" borderId="0">
      <alignment vertical="center"/>
    </xf>
    <xf numFmtId="0" fontId="26" fillId="4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4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4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39" fillId="0" borderId="0">
      <alignment vertical="center"/>
    </xf>
    <xf numFmtId="0" fontId="26" fillId="4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65" fillId="0" borderId="0"/>
    <xf numFmtId="0" fontId="26" fillId="42" borderId="0" applyNumberFormat="0" applyBorder="0" applyAlignment="0" applyProtection="0">
      <alignment vertical="center"/>
    </xf>
    <xf numFmtId="0" fontId="60" fillId="0" borderId="20" applyNumberFormat="0" applyFill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14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9" fillId="0" borderId="0"/>
    <xf numFmtId="0" fontId="26" fillId="4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4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4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4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5" fillId="0" borderId="0"/>
    <xf numFmtId="0" fontId="26" fillId="46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46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46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9" fillId="0" borderId="0"/>
    <xf numFmtId="0" fontId="39" fillId="0" borderId="0">
      <alignment vertical="center"/>
    </xf>
    <xf numFmtId="0" fontId="26" fillId="14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/>
    <xf numFmtId="0" fontId="26" fillId="14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25" fillId="0" borderId="0">
      <alignment vertical="center"/>
    </xf>
    <xf numFmtId="0" fontId="62" fillId="0" borderId="0">
      <alignment vertical="center"/>
    </xf>
    <xf numFmtId="0" fontId="26" fillId="14" borderId="0" applyNumberFormat="0" applyBorder="0" applyAlignment="0" applyProtection="0">
      <alignment vertical="center"/>
    </xf>
    <xf numFmtId="0" fontId="25" fillId="0" borderId="0">
      <alignment vertical="center"/>
    </xf>
    <xf numFmtId="0" fontId="39" fillId="0" borderId="0">
      <alignment vertical="center"/>
    </xf>
    <xf numFmtId="0" fontId="26" fillId="46" borderId="0" applyNumberFormat="0" applyBorder="0" applyAlignment="0" applyProtection="0">
      <alignment vertical="center"/>
    </xf>
    <xf numFmtId="0" fontId="39" fillId="0" borderId="0">
      <alignment vertical="center"/>
    </xf>
    <xf numFmtId="0" fontId="65" fillId="0" borderId="0"/>
    <xf numFmtId="0" fontId="26" fillId="46" borderId="0" applyNumberFormat="0" applyBorder="0" applyAlignment="0" applyProtection="0">
      <alignment vertical="center"/>
    </xf>
    <xf numFmtId="0" fontId="39" fillId="0" borderId="0">
      <alignment vertical="center"/>
    </xf>
    <xf numFmtId="0" fontId="65" fillId="0" borderId="0"/>
    <xf numFmtId="0" fontId="26" fillId="14" borderId="0" applyNumberFormat="0" applyBorder="0" applyAlignment="0" applyProtection="0">
      <alignment vertical="center"/>
    </xf>
    <xf numFmtId="0" fontId="25" fillId="0" borderId="0">
      <alignment vertical="center"/>
    </xf>
    <xf numFmtId="0" fontId="39" fillId="0" borderId="0"/>
    <xf numFmtId="0" fontId="26" fillId="14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62" fillId="0" borderId="0">
      <alignment vertical="center"/>
    </xf>
    <xf numFmtId="0" fontId="26" fillId="46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39" fillId="0" borderId="0">
      <alignment vertical="center"/>
    </xf>
    <xf numFmtId="0" fontId="39" fillId="0" borderId="0">
      <alignment vertical="center"/>
    </xf>
    <xf numFmtId="0" fontId="26" fillId="46" borderId="0" applyNumberFormat="0" applyBorder="0" applyAlignment="0" applyProtection="0">
      <alignment vertical="center"/>
    </xf>
    <xf numFmtId="0" fontId="25" fillId="0" borderId="0">
      <alignment vertical="center"/>
    </xf>
    <xf numFmtId="0" fontId="39" fillId="0" borderId="0"/>
    <xf numFmtId="0" fontId="39" fillId="0" borderId="0">
      <alignment vertical="center"/>
    </xf>
    <xf numFmtId="0" fontId="26" fillId="4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>
      <alignment vertical="center"/>
    </xf>
    <xf numFmtId="0" fontId="39" fillId="0" borderId="0"/>
    <xf numFmtId="0" fontId="26" fillId="46" borderId="0" applyNumberFormat="0" applyBorder="0" applyAlignment="0" applyProtection="0">
      <alignment vertical="center"/>
    </xf>
    <xf numFmtId="0" fontId="47" fillId="0" borderId="0">
      <alignment vertical="center"/>
    </xf>
    <xf numFmtId="0" fontId="25" fillId="0" borderId="0">
      <alignment vertical="center"/>
    </xf>
    <xf numFmtId="0" fontId="26" fillId="46" borderId="0" applyNumberFormat="0" applyBorder="0" applyAlignment="0" applyProtection="0">
      <alignment vertical="center"/>
    </xf>
    <xf numFmtId="0" fontId="65" fillId="0" borderId="0"/>
    <xf numFmtId="0" fontId="65" fillId="0" borderId="0">
      <alignment vertical="center"/>
    </xf>
    <xf numFmtId="0" fontId="26" fillId="46" borderId="0" applyNumberFormat="0" applyBorder="0" applyAlignment="0" applyProtection="0">
      <alignment vertical="center"/>
    </xf>
    <xf numFmtId="0" fontId="39" fillId="0" borderId="0">
      <alignment vertical="center"/>
    </xf>
    <xf numFmtId="0" fontId="25" fillId="0" borderId="0">
      <alignment vertical="center"/>
    </xf>
    <xf numFmtId="0" fontId="26" fillId="14" borderId="0" applyNumberFormat="0" applyBorder="0" applyAlignment="0" applyProtection="0">
      <alignment vertical="center"/>
    </xf>
    <xf numFmtId="0" fontId="25" fillId="0" borderId="0">
      <alignment vertical="center"/>
    </xf>
    <xf numFmtId="0" fontId="39" fillId="0" borderId="0"/>
    <xf numFmtId="0" fontId="39" fillId="0" borderId="0"/>
    <xf numFmtId="0" fontId="26" fillId="14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26" fillId="46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26" fillId="46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46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65" fillId="0" borderId="0"/>
    <xf numFmtId="0" fontId="25" fillId="0" borderId="0"/>
    <xf numFmtId="0" fontId="26" fillId="46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6" fillId="13" borderId="0" applyNumberFormat="0" applyBorder="0" applyAlignment="0" applyProtection="0">
      <alignment vertical="center"/>
    </xf>
    <xf numFmtId="0" fontId="60" fillId="0" borderId="20" applyNumberFormat="0" applyFill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39" fillId="0" borderId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41" borderId="0" applyNumberFormat="0" applyBorder="0" applyAlignment="0" applyProtection="0">
      <alignment vertical="center"/>
    </xf>
    <xf numFmtId="0" fontId="25" fillId="0" borderId="0"/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60" fillId="0" borderId="20" applyNumberFormat="0" applyFill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47" fillId="0" borderId="0">
      <alignment vertical="center"/>
    </xf>
    <xf numFmtId="0" fontId="26" fillId="41" borderId="0" applyNumberFormat="0" applyBorder="0" applyAlignment="0" applyProtection="0">
      <alignment vertical="center"/>
    </xf>
    <xf numFmtId="0" fontId="47" fillId="0" borderId="0">
      <alignment vertical="center"/>
    </xf>
    <xf numFmtId="0" fontId="26" fillId="41" borderId="0" applyNumberFormat="0" applyBorder="0" applyAlignment="0" applyProtection="0">
      <alignment vertical="center"/>
    </xf>
    <xf numFmtId="0" fontId="39" fillId="0" borderId="0">
      <alignment vertical="center"/>
    </xf>
    <xf numFmtId="0" fontId="26" fillId="41" borderId="0" applyNumberFormat="0" applyBorder="0" applyAlignment="0" applyProtection="0">
      <alignment vertical="center"/>
    </xf>
    <xf numFmtId="0" fontId="39" fillId="0" borderId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5" fillId="0" borderId="0"/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47" fillId="0" borderId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9" fillId="0" borderId="0" applyProtection="0"/>
    <xf numFmtId="0" fontId="26" fillId="7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41" borderId="0" applyNumberFormat="0" applyBorder="0" applyAlignment="0" applyProtection="0">
      <alignment vertical="center"/>
    </xf>
    <xf numFmtId="0" fontId="71" fillId="0" borderId="31" applyNumberFormat="0" applyFill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9" fillId="0" borderId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5" fillId="0" borderId="0"/>
    <xf numFmtId="0" fontId="26" fillId="41" borderId="0" applyNumberFormat="0" applyBorder="0" applyAlignment="0" applyProtection="0">
      <alignment vertical="center"/>
    </xf>
    <xf numFmtId="0" fontId="58" fillId="0" borderId="19" applyNumberFormat="0" applyFill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25" fillId="0" borderId="0">
      <alignment vertical="center"/>
    </xf>
    <xf numFmtId="0" fontId="26" fillId="41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54" fillId="14" borderId="15" applyNumberFormat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78" fillId="10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6" fillId="41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65" fillId="0" borderId="0"/>
    <xf numFmtId="0" fontId="26" fillId="58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39" fillId="0" borderId="0"/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39" fillId="0" borderId="0">
      <protection locked="0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39" fillId="0" borderId="0">
      <alignment vertical="center"/>
    </xf>
    <xf numFmtId="0" fontId="26" fillId="58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9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74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25" fillId="0" borderId="0"/>
    <xf numFmtId="0" fontId="54" fillId="45" borderId="15" applyNumberFormat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6" fillId="46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46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39" fillId="0" borderId="0">
      <alignment vertical="center"/>
    </xf>
    <xf numFmtId="0" fontId="26" fillId="43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0" fontId="25" fillId="0" borderId="0">
      <protection locked="0"/>
    </xf>
    <xf numFmtId="0" fontId="25" fillId="0" borderId="0">
      <protection locked="0"/>
    </xf>
    <xf numFmtId="0" fontId="50" fillId="10" borderId="0" applyNumberFormat="0" applyBorder="0" applyAlignment="0" applyProtection="0">
      <alignment vertical="center"/>
    </xf>
    <xf numFmtId="0" fontId="39" fillId="0" borderId="0">
      <protection locked="0"/>
    </xf>
    <xf numFmtId="0" fontId="25" fillId="0" borderId="0">
      <protection locked="0"/>
    </xf>
    <xf numFmtId="0" fontId="50" fillId="10" borderId="0" applyNumberFormat="0" applyBorder="0" applyAlignment="0" applyProtection="0">
      <alignment vertical="center"/>
    </xf>
    <xf numFmtId="0" fontId="25" fillId="0" borderId="0">
      <alignment vertical="center"/>
    </xf>
    <xf numFmtId="0" fontId="36" fillId="0" borderId="22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71" fillId="0" borderId="31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25" fillId="0" borderId="0">
      <protection locked="0"/>
    </xf>
    <xf numFmtId="0" fontId="25" fillId="0" borderId="0">
      <alignment vertical="center"/>
    </xf>
    <xf numFmtId="0" fontId="39" fillId="0" borderId="0">
      <protection locked="0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39" fillId="0" borderId="0">
      <alignment vertical="center"/>
    </xf>
    <xf numFmtId="0" fontId="57" fillId="0" borderId="18" applyNumberFormat="0" applyFill="0" applyAlignment="0" applyProtection="0">
      <alignment vertical="center"/>
    </xf>
    <xf numFmtId="0" fontId="25" fillId="0" borderId="0">
      <alignment vertical="center"/>
    </xf>
    <xf numFmtId="0" fontId="54" fillId="14" borderId="15" applyNumberFormat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39" fillId="0" borderId="0">
      <protection locked="0"/>
    </xf>
    <xf numFmtId="0" fontId="25" fillId="0" borderId="0">
      <alignment vertical="center"/>
    </xf>
    <xf numFmtId="0" fontId="25" fillId="0" borderId="0">
      <protection locked="0"/>
    </xf>
    <xf numFmtId="0" fontId="25" fillId="0" borderId="0">
      <alignment vertical="center"/>
    </xf>
    <xf numFmtId="0" fontId="57" fillId="0" borderId="31" applyNumberFormat="0" applyFill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65" fillId="0" borderId="0"/>
    <xf numFmtId="0" fontId="65" fillId="0" borderId="0"/>
    <xf numFmtId="0" fontId="25" fillId="0" borderId="0">
      <protection locked="0"/>
    </xf>
    <xf numFmtId="0" fontId="25" fillId="0" borderId="0">
      <alignment vertical="center"/>
    </xf>
    <xf numFmtId="0" fontId="71" fillId="0" borderId="34" applyNumberFormat="0" applyFill="0" applyAlignment="0" applyProtection="0">
      <alignment vertical="center"/>
    </xf>
    <xf numFmtId="0" fontId="25" fillId="0" borderId="0">
      <protection locked="0"/>
    </xf>
    <xf numFmtId="0" fontId="58" fillId="0" borderId="19" applyNumberFormat="0" applyFill="0" applyAlignment="0" applyProtection="0">
      <alignment vertical="center"/>
    </xf>
    <xf numFmtId="0" fontId="25" fillId="0" borderId="0">
      <protection locked="0"/>
    </xf>
    <xf numFmtId="0" fontId="58" fillId="0" borderId="19" applyNumberFormat="0" applyFill="0" applyAlignment="0" applyProtection="0">
      <alignment vertical="center"/>
    </xf>
    <xf numFmtId="0" fontId="58" fillId="0" borderId="19" applyNumberFormat="0" applyFill="0" applyAlignment="0" applyProtection="0">
      <alignment vertical="center"/>
    </xf>
    <xf numFmtId="0" fontId="62" fillId="0" borderId="0">
      <alignment vertical="center"/>
    </xf>
    <xf numFmtId="0" fontId="39" fillId="0" borderId="0">
      <alignment vertical="center"/>
    </xf>
    <xf numFmtId="0" fontId="58" fillId="0" borderId="19" applyNumberFormat="0" applyFill="0" applyAlignment="0" applyProtection="0">
      <alignment vertical="center"/>
    </xf>
    <xf numFmtId="0" fontId="58" fillId="0" borderId="19" applyNumberFormat="0" applyFill="0" applyAlignment="0" applyProtection="0">
      <alignment vertical="center"/>
    </xf>
    <xf numFmtId="0" fontId="58" fillId="0" borderId="19" applyNumberFormat="0" applyFill="0" applyAlignment="0" applyProtection="0">
      <alignment vertical="center"/>
    </xf>
    <xf numFmtId="0" fontId="58" fillId="0" borderId="19" applyNumberFormat="0" applyFill="0" applyAlignment="0" applyProtection="0">
      <alignment vertical="center"/>
    </xf>
    <xf numFmtId="0" fontId="58" fillId="0" borderId="19" applyNumberFormat="0" applyFill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58" fillId="0" borderId="19" applyNumberFormat="0" applyFill="0" applyAlignment="0" applyProtection="0">
      <alignment vertical="center"/>
    </xf>
    <xf numFmtId="0" fontId="58" fillId="0" borderId="19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58" fillId="0" borderId="19" applyNumberFormat="0" applyFill="0" applyAlignment="0" applyProtection="0">
      <alignment vertical="center"/>
    </xf>
    <xf numFmtId="0" fontId="58" fillId="0" borderId="19" applyNumberFormat="0" applyFill="0" applyAlignment="0" applyProtection="0">
      <alignment vertical="center"/>
    </xf>
    <xf numFmtId="0" fontId="58" fillId="0" borderId="19" applyNumberFormat="0" applyFill="0" applyAlignment="0" applyProtection="0">
      <alignment vertical="center"/>
    </xf>
    <xf numFmtId="0" fontId="82" fillId="0" borderId="17" applyNumberFormat="0" applyFill="0" applyAlignment="0" applyProtection="0">
      <alignment vertical="center"/>
    </xf>
    <xf numFmtId="0" fontId="25" fillId="0" borderId="0">
      <alignment vertical="center"/>
    </xf>
    <xf numFmtId="0" fontId="39" fillId="0" borderId="0">
      <protection locked="0"/>
    </xf>
    <xf numFmtId="0" fontId="25" fillId="0" borderId="0">
      <protection locked="0"/>
    </xf>
    <xf numFmtId="0" fontId="26" fillId="41" borderId="0" applyNumberFormat="0" applyBorder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58" fillId="0" borderId="19" applyNumberFormat="0" applyFill="0" applyAlignment="0" applyProtection="0">
      <alignment vertical="center"/>
    </xf>
    <xf numFmtId="0" fontId="39" fillId="0" borderId="0">
      <alignment vertical="center"/>
    </xf>
    <xf numFmtId="0" fontId="58" fillId="0" borderId="19" applyNumberFormat="0" applyFill="0" applyAlignment="0" applyProtection="0">
      <alignment vertical="center"/>
    </xf>
    <xf numFmtId="0" fontId="58" fillId="0" borderId="19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39" fillId="0" borderId="0">
      <alignment vertical="center"/>
    </xf>
    <xf numFmtId="0" fontId="56" fillId="0" borderId="19" applyNumberFormat="0" applyFill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58" fillId="0" borderId="19" applyNumberFormat="0" applyFill="0" applyAlignment="0" applyProtection="0">
      <alignment vertical="center"/>
    </xf>
    <xf numFmtId="0" fontId="39" fillId="0" borderId="0">
      <alignment vertical="center"/>
    </xf>
    <xf numFmtId="0" fontId="58" fillId="0" borderId="19" applyNumberFormat="0" applyFill="0" applyAlignment="0" applyProtection="0">
      <alignment vertical="center"/>
    </xf>
    <xf numFmtId="0" fontId="58" fillId="0" borderId="19" applyNumberFormat="0" applyFill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39" fillId="0" borderId="0">
      <alignment vertical="center"/>
    </xf>
    <xf numFmtId="0" fontId="56" fillId="0" borderId="17" applyNumberFormat="0" applyFill="0" applyAlignment="0" applyProtection="0">
      <alignment vertical="center"/>
    </xf>
    <xf numFmtId="0" fontId="39" fillId="0" borderId="0">
      <alignment vertical="center"/>
    </xf>
    <xf numFmtId="0" fontId="58" fillId="0" borderId="19" applyNumberFormat="0" applyFill="0" applyAlignment="0" applyProtection="0">
      <alignment vertical="center"/>
    </xf>
    <xf numFmtId="0" fontId="58" fillId="0" borderId="19" applyNumberFormat="0" applyFill="0" applyAlignment="0" applyProtection="0">
      <alignment vertical="center"/>
    </xf>
    <xf numFmtId="0" fontId="39" fillId="0" borderId="0">
      <alignment vertical="center"/>
    </xf>
    <xf numFmtId="0" fontId="58" fillId="0" borderId="19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39" fillId="0" borderId="0">
      <alignment vertical="center"/>
    </xf>
    <xf numFmtId="0" fontId="56" fillId="0" borderId="17" applyNumberFormat="0" applyFill="0" applyAlignment="0" applyProtection="0">
      <alignment vertical="center"/>
    </xf>
    <xf numFmtId="0" fontId="41" fillId="0" borderId="34" applyNumberFormat="0" applyFill="0" applyAlignment="0" applyProtection="0">
      <alignment vertical="center"/>
    </xf>
    <xf numFmtId="0" fontId="60" fillId="0" borderId="20" applyNumberFormat="0" applyFill="0" applyAlignment="0" applyProtection="0">
      <alignment vertical="center"/>
    </xf>
    <xf numFmtId="0" fontId="60" fillId="0" borderId="20" applyNumberFormat="0" applyFill="0" applyAlignment="0" applyProtection="0">
      <alignment vertical="center"/>
    </xf>
    <xf numFmtId="0" fontId="60" fillId="0" borderId="20" applyNumberFormat="0" applyFill="0" applyAlignment="0" applyProtection="0">
      <alignment vertical="center"/>
    </xf>
    <xf numFmtId="0" fontId="60" fillId="0" borderId="20" applyNumberFormat="0" applyFill="0" applyAlignment="0" applyProtection="0">
      <alignment vertical="center"/>
    </xf>
    <xf numFmtId="0" fontId="60" fillId="0" borderId="20" applyNumberFormat="0" applyFill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60" fillId="0" borderId="20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60" fillId="0" borderId="20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60" fillId="0" borderId="20" applyNumberFormat="0" applyFill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60" fillId="0" borderId="20" applyNumberFormat="0" applyFill="0" applyAlignment="0" applyProtection="0">
      <alignment vertical="center"/>
    </xf>
    <xf numFmtId="0" fontId="60" fillId="0" borderId="20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60" fillId="0" borderId="20" applyNumberFormat="0" applyFill="0" applyAlignment="0" applyProtection="0">
      <alignment vertical="center"/>
    </xf>
    <xf numFmtId="0" fontId="60" fillId="0" borderId="20" applyNumberFormat="0" applyFill="0" applyAlignment="0" applyProtection="0">
      <alignment vertical="center"/>
    </xf>
    <xf numFmtId="0" fontId="60" fillId="0" borderId="20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60" fillId="0" borderId="20" applyNumberFormat="0" applyFill="0" applyAlignment="0" applyProtection="0">
      <alignment vertical="center"/>
    </xf>
    <xf numFmtId="0" fontId="39" fillId="0" borderId="0"/>
    <xf numFmtId="0" fontId="60" fillId="0" borderId="20" applyNumberFormat="0" applyFill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60" fillId="0" borderId="20" applyNumberFormat="0" applyFill="0" applyAlignment="0" applyProtection="0">
      <alignment vertical="center"/>
    </xf>
    <xf numFmtId="0" fontId="60" fillId="0" borderId="20" applyNumberFormat="0" applyFill="0" applyAlignment="0" applyProtection="0">
      <alignment vertical="center"/>
    </xf>
    <xf numFmtId="0" fontId="25" fillId="0" borderId="0"/>
    <xf numFmtId="0" fontId="25" fillId="0" borderId="0">
      <alignment vertical="center"/>
    </xf>
    <xf numFmtId="0" fontId="60" fillId="0" borderId="20" applyNumberFormat="0" applyFill="0" applyAlignment="0" applyProtection="0">
      <alignment vertical="center"/>
    </xf>
    <xf numFmtId="0" fontId="25" fillId="0" borderId="0"/>
    <xf numFmtId="0" fontId="25" fillId="0" borderId="0">
      <alignment vertical="center"/>
    </xf>
    <xf numFmtId="0" fontId="31" fillId="0" borderId="24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60" fillId="0" borderId="20" applyNumberFormat="0" applyFill="0" applyAlignment="0" applyProtection="0">
      <alignment vertical="center"/>
    </xf>
    <xf numFmtId="0" fontId="60" fillId="0" borderId="20" applyNumberFormat="0" applyFill="0" applyAlignment="0" applyProtection="0">
      <alignment vertical="center"/>
    </xf>
    <xf numFmtId="0" fontId="60" fillId="0" borderId="20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60" fillId="0" borderId="20" applyNumberFormat="0" applyFill="0" applyAlignment="0" applyProtection="0">
      <alignment vertical="center"/>
    </xf>
    <xf numFmtId="0" fontId="60" fillId="0" borderId="20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0" borderId="0"/>
    <xf numFmtId="0" fontId="6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0" borderId="0" applyProtection="0">
      <alignment vertical="center"/>
    </xf>
    <xf numFmtId="0" fontId="39" fillId="0" borderId="0">
      <alignment vertical="center"/>
    </xf>
    <xf numFmtId="0" fontId="25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9" fillId="0" borderId="0"/>
    <xf numFmtId="0" fontId="25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9" fillId="0" borderId="0"/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65" fillId="0" borderId="0"/>
    <xf numFmtId="0" fontId="26" fillId="5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39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25" fillId="0" borderId="0">
      <alignment vertical="center"/>
    </xf>
    <xf numFmtId="0" fontId="50" fillId="10" borderId="0" applyNumberFormat="0" applyBorder="0" applyAlignment="0" applyProtection="0">
      <alignment vertical="center"/>
    </xf>
    <xf numFmtId="0" fontId="39" fillId="0" borderId="0">
      <alignment vertical="center"/>
    </xf>
    <xf numFmtId="0" fontId="50" fillId="10" borderId="0" applyNumberFormat="0" applyBorder="0" applyAlignment="0" applyProtection="0">
      <alignment vertical="center"/>
    </xf>
    <xf numFmtId="0" fontId="39" fillId="0" borderId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25" fillId="0" borderId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25" fillId="0" borderId="0"/>
    <xf numFmtId="0" fontId="50" fillId="10" borderId="0" applyNumberFormat="0" applyBorder="0" applyAlignment="0" applyProtection="0">
      <alignment vertical="center"/>
    </xf>
    <xf numFmtId="0" fontId="39" fillId="0" borderId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62" fillId="0" borderId="0">
      <alignment vertical="center"/>
    </xf>
    <xf numFmtId="0" fontId="84" fillId="10" borderId="0" applyNumberFormat="0" applyBorder="0" applyAlignment="0" applyProtection="0">
      <alignment vertical="center"/>
    </xf>
    <xf numFmtId="0" fontId="25" fillId="0" borderId="0">
      <alignment vertical="center"/>
    </xf>
    <xf numFmtId="0" fontId="84" fillId="10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26" fillId="56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25" fillId="0" borderId="0">
      <alignment vertical="center"/>
    </xf>
    <xf numFmtId="0" fontId="85" fillId="45" borderId="15" applyNumberFormat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78" fillId="10" borderId="0" applyNumberFormat="0" applyBorder="0" applyAlignment="0" applyProtection="0">
      <alignment vertical="center"/>
    </xf>
    <xf numFmtId="0" fontId="25" fillId="0" borderId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39" fillId="0" borderId="0">
      <alignment vertical="center"/>
    </xf>
    <xf numFmtId="0" fontId="42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42" fillId="10" borderId="0" applyNumberFormat="0" applyBorder="0" applyAlignment="0" applyProtection="0">
      <alignment vertical="center"/>
    </xf>
    <xf numFmtId="0" fontId="25" fillId="0" borderId="0">
      <alignment vertical="center"/>
    </xf>
    <xf numFmtId="0" fontId="42" fillId="10" borderId="0" applyNumberFormat="0" applyBorder="0" applyAlignment="0" applyProtection="0">
      <alignment vertical="center"/>
    </xf>
    <xf numFmtId="0" fontId="25" fillId="0" borderId="0">
      <alignment vertical="center"/>
    </xf>
    <xf numFmtId="0" fontId="39" fillId="0" borderId="0">
      <alignment vertical="center"/>
    </xf>
    <xf numFmtId="0" fontId="81" fillId="5" borderId="0" applyProtection="0">
      <alignment vertical="center"/>
    </xf>
    <xf numFmtId="0" fontId="39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51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39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25" fillId="0" borderId="0"/>
    <xf numFmtId="0" fontId="39" fillId="0" borderId="0">
      <alignment vertical="center"/>
    </xf>
    <xf numFmtId="0" fontId="39" fillId="0" borderId="0">
      <protection locked="0"/>
    </xf>
    <xf numFmtId="0" fontId="39" fillId="0" borderId="0">
      <alignment vertical="center"/>
    </xf>
    <xf numFmtId="0" fontId="25" fillId="0" borderId="0">
      <alignment vertical="center"/>
    </xf>
    <xf numFmtId="0" fontId="39" fillId="0" borderId="0">
      <alignment vertical="center"/>
    </xf>
    <xf numFmtId="0" fontId="25" fillId="0" borderId="0">
      <alignment vertical="center"/>
    </xf>
    <xf numFmtId="0" fontId="47" fillId="0" borderId="0">
      <alignment vertical="center"/>
    </xf>
    <xf numFmtId="0" fontId="65" fillId="0" borderId="0"/>
    <xf numFmtId="0" fontId="39" fillId="0" borderId="0">
      <alignment vertical="center"/>
    </xf>
    <xf numFmtId="0" fontId="26" fillId="57" borderId="0" applyNumberFormat="0" applyBorder="0" applyAlignment="0" applyProtection="0">
      <alignment vertical="center"/>
    </xf>
    <xf numFmtId="0" fontId="25" fillId="0" borderId="0">
      <alignment vertical="center"/>
    </xf>
    <xf numFmtId="0" fontId="39" fillId="0" borderId="0">
      <protection locked="0"/>
    </xf>
    <xf numFmtId="0" fontId="25" fillId="0" borderId="0">
      <alignment vertical="center"/>
    </xf>
    <xf numFmtId="0" fontId="25" fillId="0" borderId="0">
      <alignment vertical="center"/>
    </xf>
    <xf numFmtId="0" fontId="39" fillId="0" borderId="0">
      <alignment vertical="center"/>
    </xf>
    <xf numFmtId="0" fontId="25" fillId="0" borderId="0">
      <alignment vertical="center"/>
    </xf>
    <xf numFmtId="0" fontId="51" fillId="0" borderId="0">
      <alignment vertical="center"/>
    </xf>
    <xf numFmtId="0" fontId="25" fillId="0" borderId="0">
      <alignment vertical="center"/>
    </xf>
    <xf numFmtId="0" fontId="39" fillId="0" borderId="0"/>
    <xf numFmtId="0" fontId="39" fillId="0" borderId="0"/>
    <xf numFmtId="0" fontId="39" fillId="0" borderId="0">
      <alignment vertical="center"/>
    </xf>
    <xf numFmtId="0" fontId="25" fillId="0" borderId="0"/>
    <xf numFmtId="0" fontId="39" fillId="0" borderId="0"/>
    <xf numFmtId="0" fontId="39" fillId="0" borderId="0" applyProtection="0">
      <alignment vertical="center"/>
    </xf>
    <xf numFmtId="0" fontId="39" fillId="0" borderId="0"/>
    <xf numFmtId="0" fontId="39" fillId="0" borderId="0"/>
    <xf numFmtId="0" fontId="39" fillId="0" borderId="0"/>
    <xf numFmtId="0" fontId="25" fillId="0" borderId="0">
      <alignment vertical="center"/>
    </xf>
    <xf numFmtId="0" fontId="25" fillId="0" borderId="0">
      <alignment vertical="center"/>
    </xf>
    <xf numFmtId="0" fontId="39" fillId="0" borderId="0"/>
    <xf numFmtId="0" fontId="25" fillId="0" borderId="0">
      <alignment vertical="center"/>
    </xf>
    <xf numFmtId="0" fontId="25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9" fillId="0" borderId="0" applyProtection="0"/>
    <xf numFmtId="0" fontId="25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 applyProtection="0"/>
    <xf numFmtId="0" fontId="39" fillId="0" borderId="0"/>
    <xf numFmtId="0" fontId="39" fillId="0" borderId="0" applyProtection="0"/>
    <xf numFmtId="0" fontId="39" fillId="0" borderId="0" applyProtection="0"/>
    <xf numFmtId="0" fontId="39" fillId="0" borderId="0">
      <alignment vertical="center"/>
    </xf>
    <xf numFmtId="0" fontId="25" fillId="0" borderId="0">
      <alignment vertical="center"/>
    </xf>
    <xf numFmtId="0" fontId="39" fillId="0" borderId="0">
      <alignment vertical="center"/>
    </xf>
    <xf numFmtId="0" fontId="74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5" fillId="0" borderId="0"/>
    <xf numFmtId="0" fontId="25" fillId="0" borderId="0"/>
    <xf numFmtId="0" fontId="25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/>
    <xf numFmtId="0" fontId="6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65" fillId="0" borderId="0"/>
    <xf numFmtId="0" fontId="65" fillId="0" borderId="0"/>
    <xf numFmtId="0" fontId="39" fillId="0" borderId="0">
      <alignment vertical="center"/>
    </xf>
    <xf numFmtId="0" fontId="39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/>
    <xf numFmtId="0" fontId="39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39" fillId="0" borderId="0">
      <alignment vertical="center"/>
    </xf>
    <xf numFmtId="0" fontId="25" fillId="0" borderId="0"/>
    <xf numFmtId="0" fontId="25" fillId="0" borderId="0"/>
    <xf numFmtId="0" fontId="39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39" fillId="0" borderId="0" applyProtection="0">
      <alignment vertical="center"/>
    </xf>
    <xf numFmtId="0" fontId="25" fillId="0" borderId="0"/>
    <xf numFmtId="0" fontId="25" fillId="0" borderId="0">
      <alignment vertical="center"/>
    </xf>
    <xf numFmtId="0" fontId="39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6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39" fillId="0" borderId="0">
      <alignment vertical="center"/>
    </xf>
    <xf numFmtId="0" fontId="25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39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9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/>
    <xf numFmtId="0" fontId="47" fillId="0" borderId="0">
      <alignment vertical="center"/>
    </xf>
    <xf numFmtId="0" fontId="25" fillId="0" borderId="0">
      <alignment vertical="center"/>
    </xf>
    <xf numFmtId="0" fontId="47" fillId="0" borderId="0">
      <alignment vertical="center"/>
    </xf>
    <xf numFmtId="0" fontId="39" fillId="0" borderId="0"/>
    <xf numFmtId="0" fontId="39" fillId="0" borderId="0"/>
    <xf numFmtId="0" fontId="47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74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1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9" fillId="0" borderId="0"/>
    <xf numFmtId="0" fontId="25" fillId="0" borderId="0">
      <alignment vertical="center"/>
    </xf>
    <xf numFmtId="0" fontId="39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9" fillId="0" borderId="0"/>
    <xf numFmtId="0" fontId="39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9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14" borderId="0"/>
    <xf numFmtId="0" fontId="65" fillId="0" borderId="0"/>
    <xf numFmtId="0" fontId="39" fillId="0" borderId="0"/>
    <xf numFmtId="0" fontId="39" fillId="0" borderId="0">
      <alignment vertical="center"/>
    </xf>
    <xf numFmtId="0" fontId="39" fillId="0" borderId="0"/>
    <xf numFmtId="0" fontId="39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65" fillId="0" borderId="0"/>
    <xf numFmtId="0" fontId="25" fillId="0" borderId="0">
      <alignment vertical="center"/>
    </xf>
    <xf numFmtId="0" fontId="65" fillId="0" borderId="0"/>
    <xf numFmtId="0" fontId="39" fillId="0" borderId="0"/>
    <xf numFmtId="0" fontId="25" fillId="0" borderId="0">
      <alignment vertical="center"/>
    </xf>
    <xf numFmtId="0" fontId="39" fillId="0" borderId="0"/>
    <xf numFmtId="0" fontId="25" fillId="0" borderId="0">
      <alignment vertical="center"/>
    </xf>
    <xf numFmtId="0" fontId="39" fillId="0" borderId="0">
      <alignment vertical="center"/>
    </xf>
    <xf numFmtId="0" fontId="74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</cellStyleXfs>
  <cellXfs count="251">
    <xf numFmtId="0" fontId="0" fillId="0" borderId="0" xfId="0"/>
    <xf numFmtId="0" fontId="1" fillId="0" borderId="0" xfId="0" applyFont="1"/>
    <xf numFmtId="0" fontId="2" fillId="0" borderId="0" xfId="0" applyFont="1"/>
    <xf numFmtId="177" fontId="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justify" wrapText="1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Fill="1" applyBorder="1"/>
    <xf numFmtId="176" fontId="6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2" borderId="1" xfId="0" applyFont="1" applyFill="1" applyBorder="1"/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43" fontId="5" fillId="0" borderId="2" xfId="0" applyNumberFormat="1" applyFont="1" applyFill="1" applyBorder="1" applyAlignment="1">
      <alignment horizontal="center" vertical="center" wrapText="1"/>
    </xf>
    <xf numFmtId="43" fontId="5" fillId="0" borderId="2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3" fontId="5" fillId="0" borderId="1" xfId="0" applyNumberFormat="1" applyFont="1" applyFill="1" applyBorder="1" applyAlignment="1">
      <alignment horizontal="center" vertical="center" wrapText="1"/>
    </xf>
    <xf numFmtId="43" fontId="5" fillId="0" borderId="4" xfId="0" applyNumberFormat="1" applyFont="1" applyFill="1" applyBorder="1" applyAlignment="1">
      <alignment horizontal="center" vertical="center" wrapText="1"/>
    </xf>
    <xf numFmtId="43" fontId="5" fillId="0" borderId="4" xfId="0" applyNumberFormat="1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3" fontId="5" fillId="0" borderId="3" xfId="0" applyNumberFormat="1" applyFont="1" applyFill="1" applyBorder="1" applyAlignment="1">
      <alignment horizontal="center" vertical="center" wrapText="1"/>
    </xf>
    <xf numFmtId="43" fontId="5" fillId="0" borderId="3" xfId="0" applyNumberFormat="1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43" fontId="7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43" fontId="5" fillId="0" borderId="1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/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vertical="center"/>
    </xf>
    <xf numFmtId="176" fontId="11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12" fillId="0" borderId="0" xfId="710" applyFont="1" applyFill="1" applyAlignment="1">
      <alignment horizontal="center" vertical="center" wrapText="1"/>
    </xf>
    <xf numFmtId="0" fontId="0" fillId="0" borderId="0" xfId="710" applyFill="1" applyAlignment="1">
      <alignment horizontal="center" vertical="center"/>
    </xf>
    <xf numFmtId="177" fontId="0" fillId="0" borderId="0" xfId="710" applyNumberFormat="1" applyFill="1" applyAlignment="1">
      <alignment horizontal="center" vertical="center"/>
    </xf>
    <xf numFmtId="0" fontId="0" fillId="0" borderId="0" xfId="710" applyFont="1" applyFill="1" applyAlignment="1">
      <alignment horizontal="left" vertical="center"/>
    </xf>
    <xf numFmtId="0" fontId="13" fillId="0" borderId="0" xfId="71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710" applyFont="1" applyFill="1" applyBorder="1" applyAlignment="1">
      <alignment horizontal="center" vertical="center"/>
    </xf>
    <xf numFmtId="0" fontId="0" fillId="0" borderId="1" xfId="710" applyFill="1" applyBorder="1" applyAlignment="1">
      <alignment horizontal="center" vertical="center"/>
    </xf>
    <xf numFmtId="0" fontId="17" fillId="0" borderId="1" xfId="710" applyFont="1" applyFill="1" applyBorder="1" applyAlignment="1">
      <alignment horizontal="center" vertical="center"/>
    </xf>
    <xf numFmtId="177" fontId="13" fillId="0" borderId="0" xfId="710" applyNumberFormat="1" applyFont="1" applyFill="1" applyAlignment="1">
      <alignment horizontal="center" vertical="center"/>
    </xf>
    <xf numFmtId="177" fontId="0" fillId="0" borderId="0" xfId="0" applyNumberFormat="1" applyFont="1" applyFill="1" applyAlignment="1">
      <alignment horizontal="right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177" fontId="1" fillId="0" borderId="1" xfId="710" applyNumberFormat="1" applyFont="1" applyFill="1" applyBorder="1" applyAlignment="1">
      <alignment horizontal="center" vertical="center"/>
    </xf>
    <xf numFmtId="177" fontId="1" fillId="3" borderId="1" xfId="710" applyNumberFormat="1" applyFont="1" applyFill="1" applyBorder="1" applyAlignment="1">
      <alignment horizontal="center" vertical="center"/>
    </xf>
    <xf numFmtId="177" fontId="0" fillId="0" borderId="1" xfId="710" applyNumberFormat="1" applyFill="1" applyBorder="1" applyAlignment="1">
      <alignment horizontal="center" vertical="center"/>
    </xf>
    <xf numFmtId="177" fontId="17" fillId="0" borderId="1" xfId="71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/>
    </xf>
    <xf numFmtId="0" fontId="0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0" fillId="3" borderId="3" xfId="0" applyFont="1" applyFill="1" applyBorder="1" applyAlignment="1">
      <alignment horizontal="center" vertical="center" wrapText="1"/>
    </xf>
    <xf numFmtId="181" fontId="1" fillId="3" borderId="1" xfId="0" applyNumberFormat="1" applyFont="1" applyFill="1" applyBorder="1" applyAlignment="1">
      <alignment vertical="center"/>
    </xf>
    <xf numFmtId="182" fontId="1" fillId="3" borderId="1" xfId="0" applyNumberFormat="1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181" fontId="0" fillId="0" borderId="1" xfId="0" applyNumberFormat="1" applyFill="1" applyBorder="1" applyAlignment="1">
      <alignment vertical="center"/>
    </xf>
    <xf numFmtId="182" fontId="0" fillId="0" borderId="1" xfId="0" applyNumberFormat="1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177" fontId="1" fillId="3" borderId="1" xfId="0" applyNumberFormat="1" applyFont="1" applyFill="1" applyBorder="1" applyAlignment="1">
      <alignment horizontal="center" vertical="center"/>
    </xf>
    <xf numFmtId="181" fontId="1" fillId="3" borderId="1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80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180" fontId="13" fillId="0" borderId="0" xfId="0" applyNumberFormat="1" applyFont="1" applyAlignment="1">
      <alignment horizontal="center" vertical="center" wrapText="1"/>
    </xf>
    <xf numFmtId="177" fontId="13" fillId="0" borderId="0" xfId="0" applyNumberFormat="1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80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80" fontId="1" fillId="0" borderId="1" xfId="0" applyNumberFormat="1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9" fillId="0" borderId="1" xfId="4079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180" fontId="1" fillId="3" borderId="1" xfId="0" applyNumberFormat="1" applyFont="1" applyFill="1" applyBorder="1" applyAlignment="1">
      <alignment horizontal="right" vertical="center"/>
    </xf>
    <xf numFmtId="183" fontId="1" fillId="3" borderId="1" xfId="0" applyNumberFormat="1" applyFont="1" applyFill="1" applyBorder="1" applyAlignment="1">
      <alignment vertical="center"/>
    </xf>
    <xf numFmtId="180" fontId="1" fillId="3" borderId="1" xfId="0" applyNumberFormat="1" applyFont="1" applyFill="1" applyBorder="1" applyAlignment="1">
      <alignment vertical="center"/>
    </xf>
    <xf numFmtId="177" fontId="1" fillId="3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Fill="1" applyBorder="1" applyAlignment="1">
      <alignment horizontal="right" vertical="center"/>
    </xf>
    <xf numFmtId="183" fontId="0" fillId="0" borderId="1" xfId="0" applyNumberFormat="1" applyFill="1" applyBorder="1" applyAlignment="1">
      <alignment vertical="center"/>
    </xf>
    <xf numFmtId="180" fontId="0" fillId="0" borderId="1" xfId="0" applyNumberFormat="1" applyFill="1" applyBorder="1" applyAlignment="1">
      <alignment vertical="center"/>
    </xf>
    <xf numFmtId="177" fontId="0" fillId="0" borderId="1" xfId="0" applyNumberForma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181" fontId="0" fillId="0" borderId="1" xfId="0" applyNumberFormat="1" applyBorder="1" applyAlignment="1">
      <alignment vertical="center"/>
    </xf>
    <xf numFmtId="182" fontId="0" fillId="0" borderId="1" xfId="0" applyNumberFormat="1" applyBorder="1" applyAlignment="1">
      <alignment vertical="center"/>
    </xf>
    <xf numFmtId="0" fontId="0" fillId="0" borderId="0" xfId="0" applyFont="1" applyAlignment="1">
      <alignment horizontal="right" vertical="center"/>
    </xf>
    <xf numFmtId="180" fontId="0" fillId="0" borderId="1" xfId="0" applyNumberFormat="1" applyFont="1" applyFill="1" applyBorder="1" applyAlignment="1">
      <alignment horizontal="right" vertical="center"/>
    </xf>
    <xf numFmtId="0" fontId="1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176" fontId="13" fillId="0" borderId="0" xfId="0" applyNumberFormat="1" applyFont="1" applyFill="1" applyAlignment="1">
      <alignment horizontal="center" vertical="center" wrapText="1"/>
    </xf>
    <xf numFmtId="176" fontId="15" fillId="0" borderId="6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176" fontId="1" fillId="3" borderId="1" xfId="0" applyNumberFormat="1" applyFont="1" applyFill="1" applyBorder="1" applyAlignment="1">
      <alignment vertical="center"/>
    </xf>
    <xf numFmtId="176" fontId="0" fillId="0" borderId="1" xfId="0" applyNumberFormat="1" applyFill="1" applyBorder="1" applyAlignment="1">
      <alignment vertical="center"/>
    </xf>
    <xf numFmtId="0" fontId="15" fillId="0" borderId="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181" fontId="21" fillId="0" borderId="1" xfId="0" applyNumberFormat="1" applyFon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15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179" fontId="0" fillId="0" borderId="0" xfId="0" applyNumberForma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180" fontId="15" fillId="3" borderId="1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vertical="center"/>
    </xf>
    <xf numFmtId="180" fontId="22" fillId="0" borderId="1" xfId="0" applyNumberFormat="1" applyFont="1" applyBorder="1" applyAlignment="1">
      <alignment vertical="center"/>
    </xf>
    <xf numFmtId="0" fontId="22" fillId="3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23" fillId="0" borderId="5" xfId="4076" applyFont="1" applyFill="1" applyBorder="1" applyAlignment="1">
      <alignment horizontal="center" vertical="center" wrapText="1"/>
    </xf>
    <xf numFmtId="0" fontId="23" fillId="0" borderId="7" xfId="4076" applyFont="1" applyFill="1" applyBorder="1" applyAlignment="1">
      <alignment horizontal="center" vertical="center" wrapText="1"/>
    </xf>
    <xf numFmtId="0" fontId="23" fillId="0" borderId="6" xfId="4076" applyFont="1" applyFill="1" applyBorder="1" applyAlignment="1">
      <alignment horizontal="center" vertical="center" wrapText="1"/>
    </xf>
    <xf numFmtId="181" fontId="15" fillId="3" borderId="1" xfId="0" applyNumberFormat="1" applyFont="1" applyFill="1" applyBorder="1" applyAlignment="1">
      <alignment vertical="center"/>
    </xf>
    <xf numFmtId="180" fontId="22" fillId="0" borderId="1" xfId="0" applyNumberFormat="1" applyFont="1" applyFill="1" applyBorder="1" applyAlignment="1">
      <alignment vertical="center"/>
    </xf>
    <xf numFmtId="181" fontId="22" fillId="0" borderId="1" xfId="0" applyNumberFormat="1" applyFont="1" applyFill="1" applyBorder="1" applyAlignment="1">
      <alignment vertical="center"/>
    </xf>
    <xf numFmtId="179" fontId="13" fillId="0" borderId="0" xfId="0" applyNumberFormat="1" applyFont="1" applyFill="1" applyAlignment="1">
      <alignment horizontal="center" vertical="center"/>
    </xf>
    <xf numFmtId="179" fontId="15" fillId="0" borderId="7" xfId="0" applyNumberFormat="1" applyFont="1" applyFill="1" applyBorder="1" applyAlignment="1">
      <alignment horizontal="center" vertical="center"/>
    </xf>
    <xf numFmtId="179" fontId="23" fillId="0" borderId="6" xfId="4076" applyNumberFormat="1" applyFont="1" applyFill="1" applyBorder="1" applyAlignment="1">
      <alignment horizontal="center" vertical="center" wrapText="1"/>
    </xf>
    <xf numFmtId="179" fontId="23" fillId="0" borderId="7" xfId="4076" applyNumberFormat="1" applyFont="1" applyFill="1" applyBorder="1" applyAlignment="1">
      <alignment horizontal="center" vertical="center" wrapText="1"/>
    </xf>
    <xf numFmtId="179" fontId="15" fillId="0" borderId="1" xfId="0" applyNumberFormat="1" applyFont="1" applyFill="1" applyBorder="1" applyAlignment="1">
      <alignment horizontal="center" vertical="center" wrapText="1"/>
    </xf>
    <xf numFmtId="179" fontId="15" fillId="0" borderId="8" xfId="0" applyNumberFormat="1" applyFont="1" applyFill="1" applyBorder="1" applyAlignment="1">
      <alignment horizontal="center" vertical="center" wrapText="1"/>
    </xf>
    <xf numFmtId="179" fontId="15" fillId="0" borderId="2" xfId="0" applyNumberFormat="1" applyFont="1" applyFill="1" applyBorder="1" applyAlignment="1">
      <alignment horizontal="center" vertical="center" wrapText="1"/>
    </xf>
    <xf numFmtId="179" fontId="15" fillId="3" borderId="1" xfId="0" applyNumberFormat="1" applyFont="1" applyFill="1" applyBorder="1" applyAlignment="1">
      <alignment vertical="center"/>
    </xf>
    <xf numFmtId="179" fontId="22" fillId="0" borderId="1" xfId="0" applyNumberFormat="1" applyFont="1" applyFill="1" applyBorder="1" applyAlignment="1">
      <alignment vertical="center"/>
    </xf>
    <xf numFmtId="176" fontId="13" fillId="0" borderId="0" xfId="0" applyNumberFormat="1" applyFont="1" applyFill="1" applyAlignment="1">
      <alignment horizontal="center" vertical="center"/>
    </xf>
    <xf numFmtId="176" fontId="15" fillId="0" borderId="2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182" fontId="15" fillId="3" borderId="1" xfId="0" applyNumberFormat="1" applyFont="1" applyFill="1" applyBorder="1" applyAlignment="1">
      <alignment vertical="center"/>
    </xf>
    <xf numFmtId="176" fontId="22" fillId="0" borderId="1" xfId="0" applyNumberFormat="1" applyFont="1" applyFill="1" applyBorder="1" applyAlignment="1">
      <alignment vertical="center"/>
    </xf>
    <xf numFmtId="182" fontId="22" fillId="0" borderId="1" xfId="0" applyNumberFormat="1" applyFont="1" applyFill="1" applyBorder="1" applyAlignment="1">
      <alignment vertical="center"/>
    </xf>
    <xf numFmtId="176" fontId="15" fillId="3" borderId="1" xfId="0" applyNumberFormat="1" applyFont="1" applyFill="1" applyBorder="1" applyAlignment="1">
      <alignment vertical="center"/>
    </xf>
    <xf numFmtId="179" fontId="15" fillId="0" borderId="10" xfId="0" applyNumberFormat="1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179" fontId="15" fillId="0" borderId="3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179" fontId="20" fillId="0" borderId="1" xfId="0" applyNumberFormat="1" applyFont="1" applyFill="1" applyBorder="1" applyAlignment="1">
      <alignment horizontal="center" vertical="center"/>
    </xf>
    <xf numFmtId="177" fontId="15" fillId="3" borderId="1" xfId="0" applyNumberFormat="1" applyFont="1" applyFill="1" applyBorder="1" applyAlignment="1">
      <alignment vertical="center"/>
    </xf>
    <xf numFmtId="179" fontId="0" fillId="0" borderId="0" xfId="0" applyNumberFormat="1" applyFont="1" applyFill="1" applyAlignment="1">
      <alignment horizontal="right" vertical="center"/>
    </xf>
    <xf numFmtId="179" fontId="15" fillId="0" borderId="6" xfId="0" applyNumberFormat="1" applyFont="1" applyFill="1" applyBorder="1" applyAlignment="1">
      <alignment horizontal="center" vertical="center" wrapText="1"/>
    </xf>
    <xf numFmtId="0" fontId="15" fillId="3" borderId="1" xfId="0" applyNumberFormat="1" applyFont="1" applyFill="1" applyBorder="1" applyAlignment="1">
      <alignment vertical="center"/>
    </xf>
    <xf numFmtId="0" fontId="22" fillId="0" borderId="1" xfId="0" applyFont="1" applyBorder="1" applyAlignment="1">
      <alignment vertical="center" wrapText="1"/>
    </xf>
    <xf numFmtId="0" fontId="22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176" fontId="0" fillId="0" borderId="0" xfId="0" applyNumberFormat="1" applyFont="1" applyFill="1" applyAlignment="1">
      <alignment horizontal="right" vertical="center"/>
    </xf>
    <xf numFmtId="176" fontId="1" fillId="0" borderId="6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180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179" fontId="1" fillId="3" borderId="1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179" fontId="0" fillId="0" borderId="1" xfId="0" applyNumberFormat="1" applyBorder="1" applyAlignment="1">
      <alignment vertical="center"/>
    </xf>
    <xf numFmtId="179" fontId="0" fillId="0" borderId="0" xfId="0" applyNumberFormat="1" applyFill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 wrapText="1"/>
    </xf>
    <xf numFmtId="179" fontId="0" fillId="0" borderId="1" xfId="0" applyNumberFormat="1" applyFill="1" applyBorder="1" applyAlignment="1">
      <alignment vertical="center"/>
    </xf>
    <xf numFmtId="177" fontId="0" fillId="0" borderId="0" xfId="0" applyNumberFormat="1" applyFill="1" applyAlignment="1">
      <alignment horizontal="center" vertical="center" wrapText="1"/>
    </xf>
    <xf numFmtId="177" fontId="0" fillId="0" borderId="0" xfId="0" applyNumberFormat="1" applyFont="1" applyFill="1" applyAlignment="1">
      <alignment horizontal="left" vertical="center" wrapText="1"/>
    </xf>
    <xf numFmtId="177" fontId="1" fillId="3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Border="1" applyAlignment="1">
      <alignment vertical="center" wrapText="1"/>
    </xf>
    <xf numFmtId="177" fontId="0" fillId="0" borderId="1" xfId="0" applyNumberFormat="1" applyFill="1" applyBorder="1" applyAlignment="1">
      <alignment vertical="center" wrapText="1"/>
    </xf>
    <xf numFmtId="177" fontId="13" fillId="0" borderId="0" xfId="0" applyNumberFormat="1" applyFont="1" applyFill="1" applyAlignment="1">
      <alignment horizontal="center" vertical="center" wrapText="1"/>
    </xf>
    <xf numFmtId="177" fontId="1" fillId="0" borderId="5" xfId="0" applyNumberFormat="1" applyFont="1" applyFill="1" applyBorder="1" applyAlignment="1">
      <alignment horizontal="center" vertical="center" wrapText="1"/>
    </xf>
    <xf numFmtId="177" fontId="1" fillId="0" borderId="7" xfId="0" applyNumberFormat="1" applyFont="1" applyFill="1" applyBorder="1" applyAlignment="1">
      <alignment horizontal="center" vertical="center" wrapText="1"/>
    </xf>
    <xf numFmtId="177" fontId="1" fillId="0" borderId="6" xfId="0" applyNumberFormat="1" applyFont="1" applyFill="1" applyBorder="1" applyAlignment="1">
      <alignment horizontal="center" vertical="center" wrapText="1"/>
    </xf>
  </cellXfs>
  <cellStyles count="4082">
    <cellStyle name="常规" xfId="0" builtinId="0"/>
    <cellStyle name="20% - 强调文字颜色 2 8 3 4 2" xfId="1"/>
    <cellStyle name="货币[0]" xfId="2" builtinId="7"/>
    <cellStyle name="20% - 强调文字颜色 2 3 6" xfId="3"/>
    <cellStyle name="60% - 强调文字颜色 2 2 4 2 3 2" xfId="4"/>
    <cellStyle name="常规 39" xfId="5"/>
    <cellStyle name="常规 44" xfId="6"/>
    <cellStyle name="货币" xfId="7" builtinId="4"/>
    <cellStyle name="输入" xfId="8" builtinId="20"/>
    <cellStyle name="20% - 强调文字颜色 3 2 3 3" xfId="9"/>
    <cellStyle name="40% - 强调文字颜色 4 2 8 3" xfId="10"/>
    <cellStyle name="常规 2 14 2 3" xfId="11"/>
    <cellStyle name="20% - 强调文字颜色 3" xfId="12" builtinId="38"/>
    <cellStyle name="20% - 强调文字颜色 2 4 2 3" xfId="13"/>
    <cellStyle name="20% - 强调文字颜色 1 2" xfId="14"/>
    <cellStyle name="60% - 强调文字颜色 4 3 2 4 2" xfId="15"/>
    <cellStyle name="40% - 强调文字颜色 2 2 3 2 2" xfId="16"/>
    <cellStyle name="常规 3 4 3" xfId="17"/>
    <cellStyle name="千位分隔[0]" xfId="18" builtinId="6"/>
    <cellStyle name="20% - 强调文字颜色 4 2 4 3" xfId="19"/>
    <cellStyle name="20% - 强调文字颜色 3 5 5" xfId="20"/>
    <cellStyle name="20% - 强调文字颜色 1 2 3 3 2 2" xfId="21"/>
    <cellStyle name="40% - 强调文字颜色 3" xfId="22" builtinId="39"/>
    <cellStyle name="常规 31 2" xfId="23"/>
    <cellStyle name="常规 26 2" xfId="24"/>
    <cellStyle name="40% - 强调文字颜色 3 3 3 2" xfId="25"/>
    <cellStyle name="60% - 强调文字颜色 6 2 3 3 3" xfId="26"/>
    <cellStyle name="40% - 强调文字颜色 2 5 2 2" xfId="27"/>
    <cellStyle name="20% - 强调文字颜色 3 2 2 2 4" xfId="28"/>
    <cellStyle name="差" xfId="29" builtinId="27"/>
    <cellStyle name="60% - 强调文字颜色 2 4 3" xfId="30"/>
    <cellStyle name="20% - 强调文字颜色 2 2 3 2 2 2" xfId="31"/>
    <cellStyle name="20% - 强调文字颜色 2 2 4 2 3" xfId="32"/>
    <cellStyle name="千位分隔" xfId="33" builtinId="3"/>
    <cellStyle name="20% - 强调文字颜色 1 15 2 2" xfId="34"/>
    <cellStyle name="20% - 强调文字颜色 1 20 2 2" xfId="35"/>
    <cellStyle name="常规 2 3_2017年春精准扶贫" xfId="36"/>
    <cellStyle name="20% - 强调文字颜色 1 10 4 5" xfId="37"/>
    <cellStyle name="20% - 强调文字颜色 3 14 4 5 2" xfId="38"/>
    <cellStyle name="60% - 强调文字颜色 3" xfId="39" builtinId="40"/>
    <cellStyle name="超链接" xfId="40" builtinId="8"/>
    <cellStyle name="20% - 强调文字颜色 2 10 6 4 2" xfId="41"/>
    <cellStyle name="20% - 强调文字颜色 3 17 2 6" xfId="42"/>
    <cellStyle name="60% - 强调文字颜色 1 3 3 4" xfId="43"/>
    <cellStyle name="20% - 强调文字颜色 4 2 6 3" xfId="44"/>
    <cellStyle name="20% - 强调文字颜色 1 11" xfId="45"/>
    <cellStyle name="20% - 强调文字颜色 2 10 5 5 2" xfId="46"/>
    <cellStyle name="20% - 强调文字颜色 2 2 2 4 5" xfId="47"/>
    <cellStyle name="常规 2 7 3" xfId="48"/>
    <cellStyle name="40% - 强调文字颜色 2 2 2 5 2" xfId="49"/>
    <cellStyle name="20% - 强调文字颜色 4 2 3 2 4" xfId="50"/>
    <cellStyle name="百分比" xfId="51" builtinId="5"/>
    <cellStyle name="20% - 强调文字颜色 1 10 2 6" xfId="52"/>
    <cellStyle name="已访问的超链接" xfId="53" builtinId="9"/>
    <cellStyle name="60% - 强调文字颜色 1 2 10 2" xfId="54"/>
    <cellStyle name="20% - 强调文字颜色 6 4 2 2" xfId="55"/>
    <cellStyle name="20% - 强调文字颜色 2 9 6 3 2" xfId="56"/>
    <cellStyle name="20% - 强调文字颜色 3 3 2 4 2" xfId="57"/>
    <cellStyle name="注释" xfId="58" builtinId="10"/>
    <cellStyle name="60% - 强调文字颜色 2 3" xfId="59"/>
    <cellStyle name="60% - 强调文字颜色 2" xfId="60" builtinId="36"/>
    <cellStyle name="20% - 强调文字颜色 1 2 4 2 3 2" xfId="61"/>
    <cellStyle name="标题 4" xfId="62" builtinId="19"/>
    <cellStyle name="警告文本" xfId="63" builtinId="11"/>
    <cellStyle name="常规 6 5" xfId="64"/>
    <cellStyle name="常规 4 4 3" xfId="65"/>
    <cellStyle name="常规 4 2 2 3" xfId="66"/>
    <cellStyle name="常规 195" xfId="67"/>
    <cellStyle name="40% - 强调文字颜色 2 2 4 2 2" xfId="68"/>
    <cellStyle name="标题" xfId="69" builtinId="15"/>
    <cellStyle name="60% - 强调文字颜色 1 2 9 2" xfId="70"/>
    <cellStyle name="解释性文本" xfId="71" builtinId="53"/>
    <cellStyle name="60% - 强调文字颜色 5 4 2 4" xfId="72"/>
    <cellStyle name="20% - 强调文字颜色 2 3 2 2 2" xfId="73"/>
    <cellStyle name="标题 1" xfId="74" builtinId="16"/>
    <cellStyle name="60% - 强调文字颜色 5 3 3 3 2" xfId="75"/>
    <cellStyle name="20% - 强调文字颜色 2 3 2 2 3" xfId="76"/>
    <cellStyle name="标题 2" xfId="77" builtinId="17"/>
    <cellStyle name="60% - 强调文字颜色 1" xfId="78" builtinId="32"/>
    <cellStyle name="标题 3" xfId="79" builtinId="18"/>
    <cellStyle name="60% - 强调文字颜色 4" xfId="80" builtinId="44"/>
    <cellStyle name="适中 2 6 2" xfId="81"/>
    <cellStyle name="20% - 强调文字颜色 6 4 4 2" xfId="82"/>
    <cellStyle name="输出" xfId="83" builtinId="21"/>
    <cellStyle name="强调文字颜色 2 2 3 3 2" xfId="84"/>
    <cellStyle name="40% - 强调文字颜色 3 4 7" xfId="85"/>
    <cellStyle name="20% - 强调文字颜色 2 4 2" xfId="86"/>
    <cellStyle name="20% - 强调文字颜色 3 2 9 2" xfId="87"/>
    <cellStyle name="20% - 强调文字颜色 1 3 4 3" xfId="88"/>
    <cellStyle name="计算" xfId="89" builtinId="22"/>
    <cellStyle name="检查单元格" xfId="90" builtinId="23"/>
    <cellStyle name="链接单元格 3 4 3" xfId="91"/>
    <cellStyle name="40% - 强调文字颜色 1 2 2 3 4 2" xfId="92"/>
    <cellStyle name="强调文字颜色 2 2 2 3 3" xfId="93"/>
    <cellStyle name="20% - 强调文字颜色 1 4 3" xfId="94"/>
    <cellStyle name="20% - 强调文字颜色 6" xfId="95" builtinId="50"/>
    <cellStyle name="强调文字颜色 2" xfId="96" builtinId="33"/>
    <cellStyle name="常规 3 2_Sheet2" xfId="97"/>
    <cellStyle name="常规 2 2 2 5" xfId="98"/>
    <cellStyle name="40% - 强调文字颜色 4 2 3 3" xfId="99"/>
    <cellStyle name="检查单元格 3 3" xfId="100"/>
    <cellStyle name="常规 214" xfId="101"/>
    <cellStyle name="常规 209" xfId="102"/>
    <cellStyle name="常规 164" xfId="103"/>
    <cellStyle name="常规 159" xfId="104"/>
    <cellStyle name="20% - 强调文字颜色 2 2 3 5 2" xfId="105"/>
    <cellStyle name="链接单元格" xfId="106" builtinId="24"/>
    <cellStyle name="20% - 强调文字颜色 6 3 5" xfId="107"/>
    <cellStyle name="20% - 强调文字颜色 4 5 2 3" xfId="108"/>
    <cellStyle name="标题 2 2 7" xfId="109"/>
    <cellStyle name="20% - 强调文字颜色 2 3 3 3 2" xfId="110"/>
    <cellStyle name="20% - 强调文字颜色 3 3 2 5" xfId="111"/>
    <cellStyle name="汇总" xfId="112" builtinId="25"/>
    <cellStyle name="好" xfId="113" builtinId="26"/>
    <cellStyle name="常规 155 11" xfId="114"/>
    <cellStyle name="差 2 3 2" xfId="115"/>
    <cellStyle name="20% - 强调文字颜色 1 2 6 3" xfId="116"/>
    <cellStyle name="强调文字颜色 2 2 4 2" xfId="117"/>
    <cellStyle name="常规 3 2 6" xfId="118"/>
    <cellStyle name="20% - 强调文字颜色 3 3" xfId="119"/>
    <cellStyle name="20% - 强调文字颜色 3 2 2 5 2" xfId="120"/>
    <cellStyle name="20% - 强调文字颜色 4 2 2 6" xfId="121"/>
    <cellStyle name="适中" xfId="122" builtinId="28"/>
    <cellStyle name="20% - 强调文字颜色 5" xfId="123" builtinId="46"/>
    <cellStyle name="常规 106 34 2 2" xfId="124"/>
    <cellStyle name="标题 5 3 3" xfId="125"/>
    <cellStyle name="强调文字颜色 1" xfId="126" builtinId="29"/>
    <cellStyle name="常规 2 2 2 4" xfId="127"/>
    <cellStyle name="差_Sheet3_Sheet1" xfId="128"/>
    <cellStyle name="60% - 强调文字颜色 5 2 8 2" xfId="129"/>
    <cellStyle name="40% - 强调文字颜色 4 2 3 2" xfId="130"/>
    <cellStyle name="20% - 强调文字颜色 1 2 8 4 2" xfId="131"/>
    <cellStyle name="20% - 强调文字颜色 1" xfId="132" builtinId="30"/>
    <cellStyle name="60% - 强调文字颜色 4 2 3 3 3" xfId="133"/>
    <cellStyle name="40% - 强调文字颜色 6 5 3 3" xfId="134"/>
    <cellStyle name="20% - 强调文字颜色 1 2 2 2 4" xfId="135"/>
    <cellStyle name="40% - 强调文字颜色 1" xfId="136" builtinId="31"/>
    <cellStyle name="强调文字颜色 2 2 3 3 2 2" xfId="137"/>
    <cellStyle name="40% - 强调文字颜色 3 4 7 2" xfId="138"/>
    <cellStyle name="20% - 强调文字颜色 2 4 2 2" xfId="139"/>
    <cellStyle name="20% - 强调文字颜色 2" xfId="140" builtinId="34"/>
    <cellStyle name="40% - 强调文字颜色 2" xfId="141" builtinId="35"/>
    <cellStyle name="强调文字颜色 3" xfId="142" builtinId="37"/>
    <cellStyle name="常规 2 2 2 6" xfId="143"/>
    <cellStyle name="40% - 强调文字颜色 4 2 3 4" xfId="144"/>
    <cellStyle name="强调文字颜色 4" xfId="145" builtinId="41"/>
    <cellStyle name="40% - 强调文字颜色 4 2 3 5" xfId="146"/>
    <cellStyle name="常规 10 3 3 2" xfId="147"/>
    <cellStyle name="60% - 强调文字颜色 1 3 5 3" xfId="148"/>
    <cellStyle name="20% - 强调文字颜色 4 2 8 2" xfId="149"/>
    <cellStyle name="20% - 强调文字颜色 4" xfId="150" builtinId="42"/>
    <cellStyle name="标题 5 3 2" xfId="151"/>
    <cellStyle name="标题 1 3 2 2 2" xfId="152"/>
    <cellStyle name="20% - 强调文字颜色 2 4 2 4" xfId="153"/>
    <cellStyle name="40% - 强调文字颜色 4" xfId="154" builtinId="43"/>
    <cellStyle name="常规 31 3" xfId="155"/>
    <cellStyle name="常规 26 3" xfId="156"/>
    <cellStyle name="40% - 强调文字颜色 3 3 3 3" xfId="157"/>
    <cellStyle name="强调文字颜色 5" xfId="158" builtinId="45"/>
    <cellStyle name="60% - 强调文字颜色 6 5 2" xfId="159"/>
    <cellStyle name="40% - 强调文字颜色 4 2 3 6" xfId="160"/>
    <cellStyle name="20% - 强调文字颜色 4 2 8 3" xfId="161"/>
    <cellStyle name="40% - 强调文字颜色 5" xfId="162" builtinId="47"/>
    <cellStyle name="常规 26 4" xfId="163"/>
    <cellStyle name="40% - 强调文字颜色 3 3 3 4" xfId="164"/>
    <cellStyle name="常规 2 5 3 2" xfId="165"/>
    <cellStyle name="20% - 强调文字颜色 3 4 2 4 2" xfId="166"/>
    <cellStyle name="60% - 强调文字颜色 5" xfId="167" builtinId="48"/>
    <cellStyle name="适中 2 6 3" xfId="168"/>
    <cellStyle name="60% - 着色 6 2" xfId="169"/>
    <cellStyle name="20% - 强调文字颜色 6 4 4 3" xfId="170"/>
    <cellStyle name="强调文字颜色 6" xfId="171" builtinId="49"/>
    <cellStyle name="60% - 强调文字颜色 6 5 3" xfId="172"/>
    <cellStyle name="40% - 强调文字颜色 5 4 4 3" xfId="173"/>
    <cellStyle name="20% - 强调文字颜色 4 2 3 2 2 3 2" xfId="174"/>
    <cellStyle name="强调文字颜色 2 2 4 2 2" xfId="175"/>
    <cellStyle name="常规 3 2 6 2" xfId="176"/>
    <cellStyle name="60% - 强调文字颜色 1 2 2 4 3" xfId="177"/>
    <cellStyle name="40% - 强调文字颜色 4 3 7" xfId="178"/>
    <cellStyle name="20% - 强调文字颜色 3 3 2" xfId="179"/>
    <cellStyle name="20% - 强调文字颜色 4 2 2 6 2" xfId="180"/>
    <cellStyle name="40% - 强调文字颜色 6" xfId="181" builtinId="51"/>
    <cellStyle name="60% - 强调文字颜色 6" xfId="182" builtinId="52"/>
    <cellStyle name="适中 2 6 4" xfId="183"/>
    <cellStyle name="60% - 着色 6 3" xfId="184"/>
    <cellStyle name="40% - 强调文字颜色 2 2 7 2" xfId="185"/>
    <cellStyle name="20% - 强调文字颜色 1 2 2 2" xfId="186"/>
    <cellStyle name="20% - 强调文字颜色 1 2 2 2 2 2" xfId="187"/>
    <cellStyle name="60% - 强调文字颜色 2 4 2" xfId="188"/>
    <cellStyle name="20% - 强调文字颜色 1 2 2 2 2 3" xfId="189"/>
    <cellStyle name="20% - 强调文字颜色 2 2 4 2 2" xfId="190"/>
    <cellStyle name="输出 2 2 3 2" xfId="191"/>
    <cellStyle name="60% - 强调文字颜色 1 4" xfId="192"/>
    <cellStyle name="20% - 强调文字颜色 1 2 11" xfId="193"/>
    <cellStyle name="40% - 强调文字颜色 3 2 8 2" xfId="194"/>
    <cellStyle name="20% - 强调文字颜色 2 2 3 2" xfId="195"/>
    <cellStyle name="常规 3 2 9" xfId="196"/>
    <cellStyle name="20% - 强调文字颜色 3 6" xfId="197"/>
    <cellStyle name="计算 4 6 2 2" xfId="198"/>
    <cellStyle name="40% - 强调文字颜色 6 2 2 2 3" xfId="199"/>
    <cellStyle name="40% - 强调文字颜色 2 2 5 4 2" xfId="200"/>
    <cellStyle name="??" xfId="201"/>
    <cellStyle name="40% - 着色 1 4" xfId="202"/>
    <cellStyle name="20% - 强调文字颜色 1 13 9 2" xfId="203"/>
    <cellStyle name="20% - 强调文字颜色 1 10 2 4" xfId="204"/>
    <cellStyle name="20% - 强调文字颜色 1 2 4 3 2" xfId="205"/>
    <cellStyle name="40% - 强调文字颜色 1 5 4" xfId="206"/>
    <cellStyle name="20% - 强调文字颜色 1 15 3 4 2" xfId="207"/>
    <cellStyle name="20% - 强调文字颜色 1 2 4 2 3" xfId="208"/>
    <cellStyle name="20% - 强调文字颜色 1 20 3 4 2" xfId="209"/>
    <cellStyle name="60% - 强调文字颜色 1 3" xfId="210"/>
    <cellStyle name="20% - 强调文字颜色 1 2 10" xfId="211"/>
    <cellStyle name="强调文字颜色 2 2 4 4" xfId="212"/>
    <cellStyle name="常规 3 2 8" xfId="213"/>
    <cellStyle name="20% - 强调文字颜色 3 5" xfId="214"/>
    <cellStyle name="40% - 强调文字颜色 2 2 7" xfId="215"/>
    <cellStyle name="20% - 强调文字颜色 1 2 2" xfId="216"/>
    <cellStyle name="20% - 强调文字颜色 2 4 4 3" xfId="217"/>
    <cellStyle name="常规 4 5 2 3" xfId="218"/>
    <cellStyle name="20% - 强调文字颜色 1 2 2 2 2" xfId="219"/>
    <cellStyle name="60% - 强调文字颜色 2 4 2 2" xfId="220"/>
    <cellStyle name="20% - 强调文字颜色 1 2 2 2 2 3 2" xfId="221"/>
    <cellStyle name="常规 7 4 4" xfId="222"/>
    <cellStyle name="60% - 强调文字颜色 4 2 3 3 2" xfId="223"/>
    <cellStyle name="40% - 强调文字颜色 6 5 3 2" xfId="224"/>
    <cellStyle name="20% - 强调文字颜色 1 2 2 2 3" xfId="225"/>
    <cellStyle name="常规 11 10 3 2 2" xfId="226"/>
    <cellStyle name="20% - 强调文字颜色 1 2 2 2 4 2" xfId="227"/>
    <cellStyle name="标题 1 3 2 3 2" xfId="228"/>
    <cellStyle name="20% - 强调文字颜色 2 4 3 4" xfId="229"/>
    <cellStyle name="40% - 强调文字颜色 2 2 7 3" xfId="230"/>
    <cellStyle name="20% - 强调文字颜色 1 2 2 3" xfId="231"/>
    <cellStyle name="20% - 强调文字颜色 1 2 2 3 2" xfId="232"/>
    <cellStyle name="60% - 强调文字颜色 4 2 3 4 2" xfId="233"/>
    <cellStyle name="20% - 强调文字颜色 1 2 2 3 3" xfId="234"/>
    <cellStyle name="20% - 强调文字颜色 1 2 2 3 3 2" xfId="235"/>
    <cellStyle name="标题 6 3 2" xfId="236"/>
    <cellStyle name="20% - 强调文字颜色 3 2 5 3" xfId="237"/>
    <cellStyle name="20% - 强调文字颜色 1 2 2 4" xfId="238"/>
    <cellStyle name="20% - 强调文字颜色 1 2 2 5" xfId="239"/>
    <cellStyle name="强调文字颜色 5 2 2 2 2 3" xfId="240"/>
    <cellStyle name="常规 10 2 11" xfId="241"/>
    <cellStyle name="20% - 强调文字颜色 1 2 2 5 2" xfId="242"/>
    <cellStyle name="60% - 强调文字颜色 3 2 2 3 3 2" xfId="243"/>
    <cellStyle name="20% - 强调文字颜色 1 2 2 6" xfId="244"/>
    <cellStyle name="20% - 强调文字颜色 2 4 3 2" xfId="245"/>
    <cellStyle name="20% - 强调文字颜色 1 2 2 6 2" xfId="246"/>
    <cellStyle name="常规 10 3 2" xfId="247"/>
    <cellStyle name="20% - 强调文字颜色 4 2 7" xfId="248"/>
    <cellStyle name="标题 1 3 2 4 2" xfId="249"/>
    <cellStyle name="40% - 强调文字颜色 2 2 8" xfId="250"/>
    <cellStyle name="20% - 强调文字颜色 1 2 3" xfId="251"/>
    <cellStyle name="40% - 强调文字颜色 2 2 8 2" xfId="252"/>
    <cellStyle name="20% - 强调文字颜色 1 2 3 2" xfId="253"/>
    <cellStyle name="常规 4 6 2 3" xfId="254"/>
    <cellStyle name="20% - 强调文字颜色 1 2 3 2 2" xfId="255"/>
    <cellStyle name="20% - 强调文字颜色 1 2 3 2 2 2" xfId="256"/>
    <cellStyle name="20% - 强调文字颜色 2 5 5" xfId="257"/>
    <cellStyle name="常规 2 2 2 2 2" xfId="258"/>
    <cellStyle name="20% - 强调文字颜色 1 2 3 2 2 3" xfId="259"/>
    <cellStyle name="常规 2 2 2 2 2 2" xfId="260"/>
    <cellStyle name="40% - 强调文字颜色 3 2 4 4" xfId="261"/>
    <cellStyle name="20% - 强调文字颜色 1 2 3 2 2 3 2" xfId="262"/>
    <cellStyle name="20% - 强调文字颜色 4 2 2 2 2 3" xfId="263"/>
    <cellStyle name="20% - 强调文字颜色 1 2 3 2 3" xfId="264"/>
    <cellStyle name="20% - 强调文字颜色 1 2 3 2 4" xfId="265"/>
    <cellStyle name="20% - 强调文字颜色 1 2 3 2 4 2" xfId="266"/>
    <cellStyle name="常规 2 6 3" xfId="267"/>
    <cellStyle name="20% - 强调文字颜色 3 4 3 4" xfId="268"/>
    <cellStyle name="40% - 强调文字颜色 2 2 8 3" xfId="269"/>
    <cellStyle name="20% - 强调文字颜色 1 2 3 3" xfId="270"/>
    <cellStyle name="常规 2 10 10" xfId="271"/>
    <cellStyle name="20% - 强调文字颜色 1 2 3 3 2" xfId="272"/>
    <cellStyle name="60% - 强调文字颜色 4 2 4 4 2" xfId="273"/>
    <cellStyle name="40% - 强调文字颜色 6 6 4 2" xfId="274"/>
    <cellStyle name="20% - 强调文字颜色 1 2 3 3 3" xfId="275"/>
    <cellStyle name="40% - 强调文字颜色 2 2 8 4" xfId="276"/>
    <cellStyle name="20% - 强调文字颜色 1 2 3 4" xfId="277"/>
    <cellStyle name="20% - 强调文字颜色 1 3 2 2 2" xfId="278"/>
    <cellStyle name="40% - 强调文字颜色 6 2 5 2 3" xfId="279"/>
    <cellStyle name="40% - 强调文字颜色 2 2 8 4 2" xfId="280"/>
    <cellStyle name="20% - 强调文字颜色 1 2 3 4 2" xfId="281"/>
    <cellStyle name="20% - 强调文字颜色 1 2 3 5" xfId="282"/>
    <cellStyle name="常规 21 3 2" xfId="283"/>
    <cellStyle name="常规 16 3 2" xfId="284"/>
    <cellStyle name="60% - 强调文字颜色 4 3 3 3 2" xfId="285"/>
    <cellStyle name="20% - 强调文字颜色 1 3 2 2 3" xfId="286"/>
    <cellStyle name="常规 3 34" xfId="287"/>
    <cellStyle name="常规 3 29" xfId="288"/>
    <cellStyle name="20% - 强调文字颜色 1 2 3 5 2" xfId="289"/>
    <cellStyle name="20% - 强调文字颜色 1 2 3 6" xfId="290"/>
    <cellStyle name="40% - 强调文字颜色 2 2 6" xfId="291"/>
    <cellStyle name="20% - 强调文字颜色 2 4 4 2" xfId="292"/>
    <cellStyle name="20% - 强调文字颜色 1 2 3 6 2" xfId="293"/>
    <cellStyle name="40% - 强调文字颜色 2 2 9" xfId="294"/>
    <cellStyle name="20% - 强调文字颜色 1 2 4" xfId="295"/>
    <cellStyle name="60% - 着色 3 2 3" xfId="296"/>
    <cellStyle name="40% - 强调文字颜色 2 2 9 2" xfId="297"/>
    <cellStyle name="20% - 强调文字颜色 1 2 4 2" xfId="298"/>
    <cellStyle name="40% - 强调文字颜色 1 5 3" xfId="299"/>
    <cellStyle name="20% - 强调文字颜色 1 2 4 2 2" xfId="300"/>
    <cellStyle name="60% - 强调文字颜色 1 23" xfId="301"/>
    <cellStyle name="60% - 强调文字颜色 1 18" xfId="302"/>
    <cellStyle name="20% - 强调文字颜色 1 2 4 3" xfId="303"/>
    <cellStyle name="60% - 强调文字颜色 1 19" xfId="304"/>
    <cellStyle name="20% - 强调文字颜色 1 2 4 4" xfId="305"/>
    <cellStyle name="强调文字颜色 2 2 2 2 2 3 2" xfId="306"/>
    <cellStyle name="20% - 强调文字颜色 1 3 2 3 2" xfId="307"/>
    <cellStyle name="20% - 强调文字颜色 1 2 4 4 2" xfId="308"/>
    <cellStyle name="标题 4 2 6 2" xfId="309"/>
    <cellStyle name="20% - 强调文字颜色 1 2 5" xfId="310"/>
    <cellStyle name="20% - 强调文字颜色 1 2 5 2" xfId="311"/>
    <cellStyle name="20% - 强调文字颜色 1 2 5 3" xfId="312"/>
    <cellStyle name="20% - 强调文字颜色 1 2 5 4" xfId="313"/>
    <cellStyle name="20% - 强调文字颜色 1 3 2 4 2" xfId="314"/>
    <cellStyle name="40% - 强调文字颜色 1 2 3 6" xfId="315"/>
    <cellStyle name="20% - 强调文字颜色 5 2 2 2 3" xfId="316"/>
    <cellStyle name="20% - 强调文字颜色 1 2 5 4 2" xfId="317"/>
    <cellStyle name="差 2 2 3 2" xfId="318"/>
    <cellStyle name="20% - 强调文字颜色 1 2 8 3" xfId="319"/>
    <cellStyle name="标题 4 2 6 3" xfId="320"/>
    <cellStyle name="60% - 强调文字颜色 3 3 3 2 2" xfId="321"/>
    <cellStyle name="20% - 强调文字颜色 1 2 6" xfId="322"/>
    <cellStyle name="20% - 强调文字颜色 1 2 6 2" xfId="323"/>
    <cellStyle name="常规 22 2 2 2" xfId="324"/>
    <cellStyle name="20% - 强调文字颜色 1 2 6 4" xfId="325"/>
    <cellStyle name="常规 17 2 2 2 2" xfId="326"/>
    <cellStyle name="20% - 强调文字颜色 5 2 3 2 3" xfId="327"/>
    <cellStyle name="20% - 强调文字颜色 1 2 6 4 2" xfId="328"/>
    <cellStyle name="强调文字颜色 2 2 3 4" xfId="329"/>
    <cellStyle name="常规 10_2016年秋季阳江市江城区教育精准扶贫“建档立卡”学生生活费发放名册表" xfId="330"/>
    <cellStyle name="差 3 5 2" xfId="331"/>
    <cellStyle name="20% - 强调文字颜色 2 5" xfId="332"/>
    <cellStyle name="常规 12 2_Sheet2" xfId="333"/>
    <cellStyle name="60% - 强调文字颜色 3 3 3 2 3" xfId="334"/>
    <cellStyle name="20% - 强调文字颜色 1 2 7" xfId="335"/>
    <cellStyle name="20% - 强调文字颜色 1 2 7 2" xfId="336"/>
    <cellStyle name="差 2 2 2 2" xfId="337"/>
    <cellStyle name="20% - 强调文字颜色 1 2 7 3" xfId="338"/>
    <cellStyle name="40% - 强调文字颜色 4 2 5 4 2" xfId="339"/>
    <cellStyle name="20% - 强调文字颜色 1 2 8" xfId="340"/>
    <cellStyle name="20% - 强调文字颜色 1 2 8 2" xfId="341"/>
    <cellStyle name="60% - 强调文字颜色 6 2 2 5 2" xfId="342"/>
    <cellStyle name="20% - 强调文字颜色 2 2 9" xfId="343"/>
    <cellStyle name="差 2 2 3 3" xfId="344"/>
    <cellStyle name="20% - 强调文字颜色 1 2 8 4" xfId="345"/>
    <cellStyle name="20% - 强调文字颜色 1 2 9" xfId="346"/>
    <cellStyle name="20% - 强调文字颜色 1 2 9 2" xfId="347"/>
    <cellStyle name="强调文字颜色 2 2 2 2" xfId="348"/>
    <cellStyle name="20% - 强调文字颜色 1 3" xfId="349"/>
    <cellStyle name="20% - 强调文字颜色 3 2 2 3 2" xfId="350"/>
    <cellStyle name="强调文字颜色 2 2 2 2 2" xfId="351"/>
    <cellStyle name="常规 93 3" xfId="352"/>
    <cellStyle name="常规 11 2 2 9" xfId="353"/>
    <cellStyle name="20% - 强调文字颜色 1 3 2" xfId="354"/>
    <cellStyle name="20% - 强调文字颜色 2 4 5 3" xfId="355"/>
    <cellStyle name="强调文字颜色 2 2 2 2 2 2" xfId="356"/>
    <cellStyle name="20% - 强调文字颜色 1 3 2 2" xfId="357"/>
    <cellStyle name="强调文字颜色 2 2 2 2 2 3" xfId="358"/>
    <cellStyle name="20% - 强调文字颜色 1 3 2 3" xfId="359"/>
    <cellStyle name="检查单元格 2 2 2 4 2" xfId="360"/>
    <cellStyle name="20% - 强调文字颜色 1 3 2 3 3" xfId="361"/>
    <cellStyle name="20% - 强调文字颜色 1 3 2 4" xfId="362"/>
    <cellStyle name="20% - 强调文字颜色 1 3 2 5" xfId="363"/>
    <cellStyle name="强调文字颜色 2 2 2 2 3" xfId="364"/>
    <cellStyle name="20% - 强调文字颜色 1 3 3" xfId="365"/>
    <cellStyle name="20% - 强调文字颜色 2 4 5 4" xfId="366"/>
    <cellStyle name="20% - 强调文字颜色 1 3 3 2" xfId="367"/>
    <cellStyle name="20% - 强调文字颜色 2 4 5 4 2" xfId="368"/>
    <cellStyle name="40% - 强调文字颜色 6 2 2 2 2 3" xfId="369"/>
    <cellStyle name="20% - 强调文字颜色 1 3 3 2 2" xfId="370"/>
    <cellStyle name="20% - 强调文字颜色 1 3 3 4" xfId="371"/>
    <cellStyle name="常规 22 3 2" xfId="372"/>
    <cellStyle name="20% - 强调文字颜色 1 3 3 2 3" xfId="373"/>
    <cellStyle name="20% - 强调文字颜色 1 3 3 3" xfId="374"/>
    <cellStyle name="常规 3 10 10" xfId="375"/>
    <cellStyle name="20% - 强调文字颜色 1 3 3 3 2" xfId="376"/>
    <cellStyle name="强调文字颜色 2 2 2 2 4" xfId="377"/>
    <cellStyle name="20% - 强调文字颜色 1 3 4" xfId="378"/>
    <cellStyle name="标题 5 6 3" xfId="379"/>
    <cellStyle name="20% - 强调文字颜色 4 2 3 3 2 2" xfId="380"/>
    <cellStyle name="强调文字颜色 2 2 2 2 4 2" xfId="381"/>
    <cellStyle name="常规 2 3 2 2 2 4" xfId="382"/>
    <cellStyle name="常规 10 19" xfId="383"/>
    <cellStyle name="60% - 着色 4 2 3" xfId="384"/>
    <cellStyle name="20% - 强调文字颜色 1 3 4 2" xfId="385"/>
    <cellStyle name="常规 38 3 2 2" xfId="386"/>
    <cellStyle name="标题 4 2 7 2" xfId="387"/>
    <cellStyle name="20% - 强调文字颜色 1 3 5" xfId="388"/>
    <cellStyle name="常规 26 2 4" xfId="389"/>
    <cellStyle name="40% - 强调文字颜色 3 4" xfId="390"/>
    <cellStyle name="20% - 强调文字颜色 4 2 5 4 2" xfId="391"/>
    <cellStyle name="20% - 强调文字颜色 1 3 5 2" xfId="392"/>
    <cellStyle name="强调文字颜色 2 2 2 3" xfId="393"/>
    <cellStyle name="20% - 强调文字颜色 1 4" xfId="394"/>
    <cellStyle name="60% - 强调文字颜色 6 2 3 4 2" xfId="395"/>
    <cellStyle name="20% - 强调文字颜色 3 2 2 3 3" xfId="396"/>
    <cellStyle name="强调文字颜色 2 2 2 3 2" xfId="397"/>
    <cellStyle name="40% - 强调文字颜色 2 4 7" xfId="398"/>
    <cellStyle name="20% - 强调文字颜色 1 4 2" xfId="399"/>
    <cellStyle name="适中 3 2 4" xfId="400"/>
    <cellStyle name="20% - 强调文字颜色 3 2 2 3 3 2" xfId="401"/>
    <cellStyle name="40% - 强调文字颜色 2 4 7 2" xfId="402"/>
    <cellStyle name="20% - 强调文字颜色 1 4 2 2" xfId="403"/>
    <cellStyle name="40% - 强调文字颜色 4 4 2 4 2" xfId="404"/>
    <cellStyle name="20% - 强调文字颜色 1 4 2 3" xfId="405"/>
    <cellStyle name="标题 1 2 2 2 2" xfId="406"/>
    <cellStyle name="20% - 强调文字颜色 1 4 2 4" xfId="407"/>
    <cellStyle name="标题 1 2 2 2 2 2" xfId="408"/>
    <cellStyle name="20% - 强调文字颜色 1 4 2 4 2" xfId="409"/>
    <cellStyle name="20% - 强调文字颜色 2 2 10" xfId="410"/>
    <cellStyle name="常规 2 44" xfId="411"/>
    <cellStyle name="常规 2 39" xfId="412"/>
    <cellStyle name="20% - 强调文字颜色 2 2 5 4" xfId="413"/>
    <cellStyle name="强调文字颜色 2 2 2 3 3 2" xfId="414"/>
    <cellStyle name="20% - 强调文字颜色 1 4 3 2" xfId="415"/>
    <cellStyle name="20% - 强调文字颜色 1 4 3 3" xfId="416"/>
    <cellStyle name="标题 1 2 2 3 2" xfId="417"/>
    <cellStyle name="20% - 强调文字颜色 1 4 3 4" xfId="418"/>
    <cellStyle name="20% - 强调文字颜色 1 4 3 4 2" xfId="419"/>
    <cellStyle name="60% - 着色 1 4" xfId="420"/>
    <cellStyle name="20% - 强调文字颜色 3 2 2 2 2 3" xfId="421"/>
    <cellStyle name="20% - 强调文字颜色 1 4 4" xfId="422"/>
    <cellStyle name="20% - 强调文字颜色 1 4 5" xfId="423"/>
    <cellStyle name="20% - 强调文字颜色 1 4 6" xfId="424"/>
    <cellStyle name="20% - 强调文字颜色 1 4 6 2" xfId="425"/>
    <cellStyle name="20% - 强调文字颜色 3 2 3 2 3" xfId="426"/>
    <cellStyle name="强调文字颜色 2 2 2 4" xfId="427"/>
    <cellStyle name="差 3 4 2" xfId="428"/>
    <cellStyle name="20% - 强调文字颜色 1 5" xfId="429"/>
    <cellStyle name="20% - 强调文字颜色 1 5 2" xfId="430"/>
    <cellStyle name="60% - 强调文字颜色 3 3" xfId="431"/>
    <cellStyle name="20% - 强调文字颜色 1 5 2 2" xfId="432"/>
    <cellStyle name="常规 2 5 10" xfId="433"/>
    <cellStyle name="60% - 强调文字颜色 3 4" xfId="434"/>
    <cellStyle name="40% - 强调文字颜色 4 4 3 4 2" xfId="435"/>
    <cellStyle name="20% - 强调文字颜色 1 5 2 3" xfId="436"/>
    <cellStyle name="常规 2 42" xfId="437"/>
    <cellStyle name="常规 2 37" xfId="438"/>
    <cellStyle name="60% - 强调文字颜色 1 2 3 2 2 3 2" xfId="439"/>
    <cellStyle name="20% - 强调文字颜色 2 2 5 2" xfId="440"/>
    <cellStyle name="20% - 强调文字颜色 1 5 3" xfId="441"/>
    <cellStyle name="60% - 强调文字颜色 4 3" xfId="442"/>
    <cellStyle name="20% - 强调文字颜色 1 5 3 2" xfId="443"/>
    <cellStyle name="60% - 强调文字颜色 4 4" xfId="444"/>
    <cellStyle name="20% - 强调文字颜色 1 5 3 3" xfId="445"/>
    <cellStyle name="20% - 强调文字颜色 2 2 6 2" xfId="446"/>
    <cellStyle name="20% - 强调文字颜色 1 5 4" xfId="447"/>
    <cellStyle name="20% - 强调文字颜色 3 4 5 4 2" xfId="448"/>
    <cellStyle name="20% - 强调文字颜色 1 5 5" xfId="449"/>
    <cellStyle name="强调文字颜色 2 2 2 5" xfId="450"/>
    <cellStyle name="差 3 4 3" xfId="451"/>
    <cellStyle name="20% - 强调文字颜色 1 6" xfId="452"/>
    <cellStyle name="强调文字颜色 2 2 2 5 2" xfId="453"/>
    <cellStyle name="20% - 强调文字颜色 1 6 2" xfId="454"/>
    <cellStyle name="20% - 强调文字颜色 1 6 3" xfId="455"/>
    <cellStyle name="60% - 强调文字颜色 1 2 2 4 3 2" xfId="456"/>
    <cellStyle name="20% - 强调文字颜色 3 3 2 2" xfId="457"/>
    <cellStyle name="20% - 强调文字颜色 1 6 4" xfId="458"/>
    <cellStyle name="20% - 强调文字颜色 3 3 2 3" xfId="459"/>
    <cellStyle name="20% - 强调文字颜色 1 6 4 2" xfId="460"/>
    <cellStyle name="20% - 强调文字颜色 3 3 2 3 2" xfId="461"/>
    <cellStyle name="常规 2 14 2 2 2 2" xfId="462"/>
    <cellStyle name="20% - 强调文字颜色 2 17 7 5" xfId="463"/>
    <cellStyle name="20% - 强调文字颜色 3 2 3 2 2 2" xfId="464"/>
    <cellStyle name="20% - 强调文字颜色 4 2 2 3 3" xfId="465"/>
    <cellStyle name="20% - 强调文字颜色 2 19 3 5" xfId="466"/>
    <cellStyle name="20% - 强调文字颜色 2 6 7 5" xfId="467"/>
    <cellStyle name="20% - 强调文字颜色 2 7 4 5 2" xfId="468"/>
    <cellStyle name="20% - 强调文字颜色 3 5 4" xfId="469"/>
    <cellStyle name="20% - 强调文字颜色 4 2 4 2" xfId="470"/>
    <cellStyle name="20% - 强调文字颜色 2 2" xfId="471"/>
    <cellStyle name="20% - 强调文字颜色 3 2 7" xfId="472"/>
    <cellStyle name="20% - 强调文字颜色 2 2 11" xfId="473"/>
    <cellStyle name="20% - 强调文字颜色 2 2 2 3 3 2" xfId="474"/>
    <cellStyle name="20% - 强调文字颜色 2 2 2 6 2" xfId="475"/>
    <cellStyle name="40% - 强调文字颜色 3 2 7" xfId="476"/>
    <cellStyle name="20% - 强调文字颜色 2 2 2" xfId="477"/>
    <cellStyle name="常规 22 3 4" xfId="478"/>
    <cellStyle name="20% - 强调文字颜色 3 2 7 2" xfId="479"/>
    <cellStyle name="40% - 强调文字颜色 3 2 7 2" xfId="480"/>
    <cellStyle name="20% - 强调文字颜色 2 2 2 2" xfId="481"/>
    <cellStyle name="强调文字颜色 2 2 3 5" xfId="482"/>
    <cellStyle name="20% - 强调文字颜色 2 6" xfId="483"/>
    <cellStyle name="60% - 强调文字颜色 4 4 2 4" xfId="484"/>
    <cellStyle name="20% - 强调文字颜色 2 2 2 2 2" xfId="485"/>
    <cellStyle name="强调文字颜色 2 2 3 5 2" xfId="486"/>
    <cellStyle name="20% - 强调文字颜色 2 6 2" xfId="487"/>
    <cellStyle name="60% - 强调文字颜色 4 4 2 4 2" xfId="488"/>
    <cellStyle name="20% - 强调文字颜色 2 2 2 2 2 2" xfId="489"/>
    <cellStyle name="着色 2 2" xfId="490"/>
    <cellStyle name="20% - 强调文字颜色 2 2 2 2 2 3" xfId="491"/>
    <cellStyle name="20% - 强调文字颜色 3 3 5 2" xfId="492"/>
    <cellStyle name="20% - 强调文字颜色 4 2 2 3 2" xfId="493"/>
    <cellStyle name="着色 2 2 2" xfId="494"/>
    <cellStyle name="20% - 强调文字颜色 6 2 2 5" xfId="495"/>
    <cellStyle name="20% - 强调文字颜色 2 2 2 2 2 3 2" xfId="496"/>
    <cellStyle name="60% - 强调文字颜色 5 2 3 3 2" xfId="497"/>
    <cellStyle name="20% - 强调文字颜色 2 2 2 2 3" xfId="498"/>
    <cellStyle name="60% - 强调文字颜色 1 2 2 2" xfId="499"/>
    <cellStyle name="20% - 强调文字颜色 2 6 3" xfId="500"/>
    <cellStyle name="40% - 强调文字颜色 4 4 7 2" xfId="501"/>
    <cellStyle name="20% - 强调文字颜色 3 4 2 2" xfId="502"/>
    <cellStyle name="60% - 强调文字颜色 5 2 3 3 3" xfId="503"/>
    <cellStyle name="20% - 强调文字颜色 2 2 2 2 4" xfId="504"/>
    <cellStyle name="60% - 强调文字颜色 1 2 2 3" xfId="505"/>
    <cellStyle name="20% - 强调文字颜色 2 6 4" xfId="506"/>
    <cellStyle name="常规 2 5 2" xfId="507"/>
    <cellStyle name="40% - 强调文字颜色 4 4 7 3" xfId="508"/>
    <cellStyle name="20% - 强调文字颜色 3 4 2 3" xfId="509"/>
    <cellStyle name="60% - 强调文字颜色 1 2 2 3 2" xfId="510"/>
    <cellStyle name="40% - 强调文字颜色 4 2 6" xfId="511"/>
    <cellStyle name="20% - 强调文字颜色 2 6 4 2" xfId="512"/>
    <cellStyle name="20% - 强调文字颜色 2 2 2 2 4 2" xfId="513"/>
    <cellStyle name="20% - 强调文字颜色 2 2 2 3" xfId="514"/>
    <cellStyle name="40% - 强调文字颜色 3 2 7 3" xfId="515"/>
    <cellStyle name="20% - 强调文字颜色 2 2 2 5" xfId="516"/>
    <cellStyle name="常规 2 2 2 2 5 3" xfId="517"/>
    <cellStyle name="20% - 强调文字颜色 2 2 2 3 2" xfId="518"/>
    <cellStyle name="60% - 强调文字颜色 4 4 3 4" xfId="519"/>
    <cellStyle name="20% - 强调文字颜色 3 4 3 2" xfId="520"/>
    <cellStyle name="20% - 强调文字颜色 2 2 2 6" xfId="521"/>
    <cellStyle name="常规 2 2 2 2 5 4" xfId="522"/>
    <cellStyle name="20% - 强调文字颜色 2 2 2 3 3" xfId="523"/>
    <cellStyle name="60% - 强调文字颜色 5 2 3 4 2" xfId="524"/>
    <cellStyle name="常规 33 3 2 2" xfId="525"/>
    <cellStyle name="20% - 强调文字颜色 2 2 2 4" xfId="526"/>
    <cellStyle name="60% - 强调文字颜色 2 2 2 3 3 2" xfId="527"/>
    <cellStyle name="常规 2 2 2 2 5 2" xfId="528"/>
    <cellStyle name="20% - 强调文字颜色 2 2 2 5 2" xfId="529"/>
    <cellStyle name="20% - 强调文字颜色 3 2 7 3" xfId="530"/>
    <cellStyle name="标题 6 5 2" xfId="531"/>
    <cellStyle name="20% - 强调文字颜色 2 2 3" xfId="532"/>
    <cellStyle name="40% - 强调文字颜色 3 2 8" xfId="533"/>
    <cellStyle name="20% - 强调文字颜色 3 6 2" xfId="534"/>
    <cellStyle name="20% - 强调文字颜色 2 2 3 2 2" xfId="535"/>
    <cellStyle name="20% - 强调文字颜色 2 2 3 2 2 3" xfId="536"/>
    <cellStyle name="60% - 强调文字颜色 2 4 4" xfId="537"/>
    <cellStyle name="20% - 强调文字颜色 2 2 3 2 2 3 2" xfId="538"/>
    <cellStyle name="60% - 强调文字颜色 5 3 4" xfId="539"/>
    <cellStyle name="检查单元格 3 2 3" xfId="540"/>
    <cellStyle name="20% - 强调文字颜色 3 6 3" xfId="541"/>
    <cellStyle name="60% - 强调文字颜色 1 3 2 2" xfId="542"/>
    <cellStyle name="常规 2 18 2" xfId="543"/>
    <cellStyle name="常规 2 23 2" xfId="544"/>
    <cellStyle name="20% - 强调文字颜色 3 5 2 2" xfId="545"/>
    <cellStyle name="20% - 强调文字颜色 2 2 3 2 3" xfId="546"/>
    <cellStyle name="20% - 强调文字颜色 4 2 5 2" xfId="547"/>
    <cellStyle name="20% - 强调文字颜色 3 6 4" xfId="548"/>
    <cellStyle name="60% - 强调文字颜色 1 3 2 3" xfId="549"/>
    <cellStyle name="20% - 强调文字颜色 3 5 2 3" xfId="550"/>
    <cellStyle name="常规 3 5 2" xfId="551"/>
    <cellStyle name="20% - 强调文字颜色 2 2 3 2 4" xfId="552"/>
    <cellStyle name="20% - 强调文字颜色 3 6 4 2" xfId="553"/>
    <cellStyle name="40% - 强调文字颜色 1 4" xfId="554"/>
    <cellStyle name="60% - 强调文字颜色 1 3 2 3 2" xfId="555"/>
    <cellStyle name="20% - 强调文字颜色 2 2 3 2 4 2" xfId="556"/>
    <cellStyle name="60% - 强调文字颜色 2 6 3" xfId="557"/>
    <cellStyle name="20% - 强调文字颜色 2 2 3 3" xfId="558"/>
    <cellStyle name="40% - 强调文字颜色 3 2 8 3" xfId="559"/>
    <cellStyle name="20% - 强调文字颜色 2 3 2 5" xfId="560"/>
    <cellStyle name="20% - 强调文字颜色 2 2 3 3 2" xfId="561"/>
    <cellStyle name="20% - 强调文字颜色 2 2 3 3 2 2" xfId="562"/>
    <cellStyle name="60% - 强调文字颜色 3 4 3" xfId="563"/>
    <cellStyle name="20% - 强调文字颜色 3 5 3 2" xfId="564"/>
    <cellStyle name="20% - 强调文字颜色 2 2 3 3 3" xfId="565"/>
    <cellStyle name="60% - 强调文字颜色 5 2 4 4 2" xfId="566"/>
    <cellStyle name="20% - 强调文字颜色 2 2 3 4" xfId="567"/>
    <cellStyle name="40% - 强调文字颜色 3 2 8 4" xfId="568"/>
    <cellStyle name="常规 2 2 2 2 6 2" xfId="569"/>
    <cellStyle name="20% - 强调文字颜色 2 2 3 4 2" xfId="570"/>
    <cellStyle name="40% - 强调文字颜色 3 2 8 4 2" xfId="571"/>
    <cellStyle name="常规 109" xfId="572"/>
    <cellStyle name="常规 114" xfId="573"/>
    <cellStyle name="检查单元格 2 3" xfId="574"/>
    <cellStyle name="20% - 强调文字颜色 2 2 3 5" xfId="575"/>
    <cellStyle name="20% - 强调文字颜色 4 2 3 2 2" xfId="576"/>
    <cellStyle name="20% - 强调文字颜色 3 4 4 2" xfId="577"/>
    <cellStyle name="20% - 强调文字颜色 2 2 3 6" xfId="578"/>
    <cellStyle name="20% - 强调文字颜色 4 2 3 2 2 2" xfId="579"/>
    <cellStyle name="60% - 着色 1 5" xfId="580"/>
    <cellStyle name="20% - 强调文字颜色 2 2 3 6 2" xfId="581"/>
    <cellStyle name="常规 314" xfId="582"/>
    <cellStyle name="检查单元格 4 3" xfId="583"/>
    <cellStyle name="20% - 强调文字颜色 2 2 4" xfId="584"/>
    <cellStyle name="40% - 强调文字颜色 3 2 9" xfId="585"/>
    <cellStyle name="60% - 强调文字颜色 1 2 3 2 2 2" xfId="586"/>
    <cellStyle name="20% - 强调文字颜色 2 2 4 2" xfId="587"/>
    <cellStyle name="40% - 强调文字颜色 3 2 9 2" xfId="588"/>
    <cellStyle name="20% - 强调文字颜色 2 2 4 2 3 2" xfId="589"/>
    <cellStyle name="常规 2 2 2 3 3" xfId="590"/>
    <cellStyle name="20% - 强调文字颜色 2 2 4 3" xfId="591"/>
    <cellStyle name="20% - 强调文字颜色 2 2 4 4" xfId="592"/>
    <cellStyle name="20% - 强调文字颜色 2 2 4 4 2" xfId="593"/>
    <cellStyle name="20% - 强调文字颜色 2 2 5" xfId="594"/>
    <cellStyle name="60% - 强调文字颜色 1 2 3 2 2 3" xfId="595"/>
    <cellStyle name="标题 4 3 6 2" xfId="596"/>
    <cellStyle name="20% - 强调文字颜色 2 2 5 3" xfId="597"/>
    <cellStyle name="常规 2 38" xfId="598"/>
    <cellStyle name="常规 2 43" xfId="599"/>
    <cellStyle name="20% - 强调文字颜色 3 2 6 4" xfId="600"/>
    <cellStyle name="标题 6 4 3" xfId="601"/>
    <cellStyle name="20% - 强调文字颜色 2 2 5 4 2" xfId="602"/>
    <cellStyle name="20% - 强调文字颜色 6 2 2 2 3" xfId="603"/>
    <cellStyle name="20% - 强调文字颜色 2 2 6" xfId="604"/>
    <cellStyle name="20% - 强调文字颜色 2 2 6 3" xfId="605"/>
    <cellStyle name="20% - 强调文字颜色 2 2 6 4" xfId="606"/>
    <cellStyle name="常规 18 2 2 2" xfId="607"/>
    <cellStyle name="20% - 强调文字颜色 2 2 6 4 2" xfId="608"/>
    <cellStyle name="20% - 强调文字颜色 6 2 3 2 3" xfId="609"/>
    <cellStyle name="20% - 强调文字颜色 2 2 7" xfId="610"/>
    <cellStyle name="20% - 强调文字颜色 2 2 7 2" xfId="611"/>
    <cellStyle name="20% - 强调文字颜色 2 2 7 3" xfId="612"/>
    <cellStyle name="差 3 2 2 2" xfId="613"/>
    <cellStyle name="输入 2 3 2 4" xfId="614"/>
    <cellStyle name="20% - 强调文字颜色 2 2 8" xfId="615"/>
    <cellStyle name="40% - 强调文字颜色 4 2 6 4 2" xfId="616"/>
    <cellStyle name="20% - 强调文字颜色 2 2 8 2" xfId="617"/>
    <cellStyle name="20% - 强调文字颜色 2 2 8 3" xfId="618"/>
    <cellStyle name="差 3 2 3 2" xfId="619"/>
    <cellStyle name="20% - 强调文字颜色 2 2 8 4" xfId="620"/>
    <cellStyle name="差 3 2 3 3" xfId="621"/>
    <cellStyle name="20% - 强调文字颜色 2 2 8 4 2" xfId="622"/>
    <cellStyle name="60% - 强调文字颜色 3 3 2 3 3" xfId="623"/>
    <cellStyle name="常规 2 2 2 10 2 2" xfId="624"/>
    <cellStyle name="20% - 强调文字颜色 2 2 9 2" xfId="625"/>
    <cellStyle name="20% - 强调文字颜色 3 2 8" xfId="626"/>
    <cellStyle name="40% - 强调文字颜色 4 2 7 4 2" xfId="627"/>
    <cellStyle name="20% - 强调文字颜色 2 3" xfId="628"/>
    <cellStyle name="强调文字颜色 2 2 3 2" xfId="629"/>
    <cellStyle name="20% - 强调文字颜色 3 2 8 2" xfId="630"/>
    <cellStyle name="常规 3 10 13" xfId="631"/>
    <cellStyle name="20% - 强调文字颜色 2 3 2" xfId="632"/>
    <cellStyle name="常规 35" xfId="633"/>
    <cellStyle name="常规 40" xfId="634"/>
    <cellStyle name="强调文字颜色 2 2 3 2 2" xfId="635"/>
    <cellStyle name="20% - 强调文字颜色 2 3 2 2" xfId="636"/>
    <cellStyle name="常规 35 2" xfId="637"/>
    <cellStyle name="常规 40 2" xfId="638"/>
    <cellStyle name="强调文字颜色 2 2 3 2 2 2" xfId="639"/>
    <cellStyle name="20% - 强调文字颜色 2 3 2 3" xfId="640"/>
    <cellStyle name="常规 40 3" xfId="641"/>
    <cellStyle name="强调文字颜色 2 2 3 2 2 3" xfId="642"/>
    <cellStyle name="20% - 强调文字颜色 3 2 2 5" xfId="643"/>
    <cellStyle name="20% - 强调文字颜色 2 3 2 3 2" xfId="644"/>
    <cellStyle name="60% - 强调文字颜色 5 4 3 4" xfId="645"/>
    <cellStyle name="标题 1 2 7" xfId="646"/>
    <cellStyle name="常规 164 2 4" xfId="647"/>
    <cellStyle name="强调文字颜色 2 2 3 2 2 3 2" xfId="648"/>
    <cellStyle name="20% - 强调文字颜色 3 2 2 6" xfId="649"/>
    <cellStyle name="20% - 强调文字颜色 2 3 2 3 3" xfId="650"/>
    <cellStyle name="标题 1 2 8" xfId="651"/>
    <cellStyle name="常规 34 3 2 2" xfId="652"/>
    <cellStyle name="20% - 强调文字颜色 2 3 2 4" xfId="653"/>
    <cellStyle name="常规 40 4" xfId="654"/>
    <cellStyle name="20% - 强调文字颜色 3 2 3 5" xfId="655"/>
    <cellStyle name="20% - 强调文字颜色 2 3 2 4 2" xfId="656"/>
    <cellStyle name="标题 1 3 7" xfId="657"/>
    <cellStyle name="20% - 强调文字颜色 3 2 8 3" xfId="658"/>
    <cellStyle name="标题 6 6 2" xfId="659"/>
    <cellStyle name="20% - 强调文字颜色 2 3 3" xfId="660"/>
    <cellStyle name="常规 36" xfId="661"/>
    <cellStyle name="常规 41" xfId="662"/>
    <cellStyle name="计算 2 2 3 2 2 2" xfId="663"/>
    <cellStyle name="强调文字颜色 2 2 3 2 3" xfId="664"/>
    <cellStyle name="20% - 强调文字颜色 2 3 3 2" xfId="665"/>
    <cellStyle name="常规 36 2" xfId="666"/>
    <cellStyle name="常规 41 2" xfId="667"/>
    <cellStyle name="20% - 强调文字颜色 2 3 3 2 2" xfId="668"/>
    <cellStyle name="20% - 强调文字颜色 2 3 3 2 3" xfId="669"/>
    <cellStyle name="20% - 强调文字颜色 2 3 3 3" xfId="670"/>
    <cellStyle name="常规 36 3" xfId="671"/>
    <cellStyle name="20% - 强调文字颜色 2 3 3 4" xfId="672"/>
    <cellStyle name="20% - 着色 1 2 2 2" xfId="673"/>
    <cellStyle name="20% - 强调文字颜色 3 2 8 4" xfId="674"/>
    <cellStyle name="常规 3 10 15" xfId="675"/>
    <cellStyle name="20% - 强调文字颜色 2 3 4" xfId="676"/>
    <cellStyle name="常规 37" xfId="677"/>
    <cellStyle name="常规 42" xfId="678"/>
    <cellStyle name="强调文字颜色 2 2 3 2 4" xfId="679"/>
    <cellStyle name="20% - 强调文字颜色 3 2 8 4 2" xfId="680"/>
    <cellStyle name="60% - 强调文字颜色 4 3 2 3 3" xfId="681"/>
    <cellStyle name="常规 15 3 3" xfId="682"/>
    <cellStyle name="常规 20 3 3" xfId="683"/>
    <cellStyle name="20% - 强调文字颜色 2 3 4 2" xfId="684"/>
    <cellStyle name="40% - 强调文字颜色 1 2 6" xfId="685"/>
    <cellStyle name="常规 37 2" xfId="686"/>
    <cellStyle name="常规 42 2" xfId="687"/>
    <cellStyle name="强调文字颜色 2 2 3 2 4 2" xfId="688"/>
    <cellStyle name="20% - 强调文字颜色 2 3 4 3" xfId="689"/>
    <cellStyle name="40% - 强调文字颜色 1 2 7" xfId="690"/>
    <cellStyle name="20% - 强调文字颜色 4 2 6 4 2" xfId="691"/>
    <cellStyle name="常规 30 2 2 2 2" xfId="692"/>
    <cellStyle name="20% - 强调文字颜色 2 3 5" xfId="693"/>
    <cellStyle name="常规 38" xfId="694"/>
    <cellStyle name="常规 43" xfId="695"/>
    <cellStyle name="20% - 强调文字颜色 2 3 5 2" xfId="696"/>
    <cellStyle name="40% - 强调文字颜色 1 3 6" xfId="697"/>
    <cellStyle name="常规 38 2" xfId="698"/>
    <cellStyle name="常规 43 2" xfId="699"/>
    <cellStyle name="20% - 强调文字颜色 3 2 9" xfId="700"/>
    <cellStyle name="60% - 强调文字颜色 6 2 3 5 2" xfId="701"/>
    <cellStyle name="20% - 强调文字颜色 2 4" xfId="702"/>
    <cellStyle name="强调文字颜色 2 2 3 3" xfId="703"/>
    <cellStyle name="20% - 强调文字颜色 4 2 3 5" xfId="704"/>
    <cellStyle name="20% - 强调文字颜色 3 4 7" xfId="705"/>
    <cellStyle name="20% - 强调文字颜色 4 2" xfId="706"/>
    <cellStyle name="标题 5 3 2 2" xfId="707"/>
    <cellStyle name="常规 3 3 5" xfId="708"/>
    <cellStyle name="20% - 强调文字颜色 2 4 2 4 2" xfId="709"/>
    <cellStyle name="常规 3" xfId="710"/>
    <cellStyle name="20% - 强调文字颜色 2 4 3" xfId="711"/>
    <cellStyle name="强调文字颜色 2 2 3 3 3" xfId="712"/>
    <cellStyle name="20% - 强调文字颜色 2 4 3 3" xfId="713"/>
    <cellStyle name="20% - 强调文字颜色 2 4 3 4 2" xfId="714"/>
    <cellStyle name="20% - 强调文字颜色 2 4 4" xfId="715"/>
    <cellStyle name="60% - 强调文字颜色 1 2 3 2 4 2" xfId="716"/>
    <cellStyle name="常规 87" xfId="717"/>
    <cellStyle name="常规 92" xfId="718"/>
    <cellStyle name="20% - 强调文字颜色 2 4 5" xfId="719"/>
    <cellStyle name="20% - 强调文字颜色 2 4 5 2" xfId="720"/>
    <cellStyle name="常规 11 2 2 8" xfId="721"/>
    <cellStyle name="常规 88 2" xfId="722"/>
    <cellStyle name="常规 93 2" xfId="723"/>
    <cellStyle name="20% - 强调文字颜色 2 4 6" xfId="724"/>
    <cellStyle name="20% - 强调文字颜色 3 3 3 2 3" xfId="725"/>
    <cellStyle name="20% - 强调文字颜色 2 4 6 2" xfId="726"/>
    <cellStyle name="40% - 强调文字颜色 2 4 6" xfId="727"/>
    <cellStyle name="20% - 强调文字颜色 2 4 7" xfId="728"/>
    <cellStyle name="20% - 强调文字颜色 2 4 7 2" xfId="729"/>
    <cellStyle name="20% - 强调文字颜色 2 5 2" xfId="730"/>
    <cellStyle name="强调文字颜色 2 2 3 4 2" xfId="731"/>
    <cellStyle name="20% - 强调文字颜色 2 5 2 2" xfId="732"/>
    <cellStyle name="20% - 强调文字颜色 3 2 5 2" xfId="733"/>
    <cellStyle name="20% - 强调文字颜色 2 5 2 3" xfId="734"/>
    <cellStyle name="20% - 强调文字颜色 2 5 3" xfId="735"/>
    <cellStyle name="20% - 强调文字颜色 2 5 3 2" xfId="736"/>
    <cellStyle name="常规 3 10 2 16" xfId="737"/>
    <cellStyle name="20% - 强调文字颜色 3 2 6 2" xfId="738"/>
    <cellStyle name="常规 22 2 4" xfId="739"/>
    <cellStyle name="20% - 强调文字颜色 2 5 3 3" xfId="740"/>
    <cellStyle name="20% - 强调文字颜色 2 5 4" xfId="741"/>
    <cellStyle name="20% - 强调文字颜色 4 2 2 5" xfId="742"/>
    <cellStyle name="20% - 强调文字颜色 3 2" xfId="743"/>
    <cellStyle name="常规 3 2 5" xfId="744"/>
    <cellStyle name="20% - 强调文字颜色 3 2 10" xfId="745"/>
    <cellStyle name="输入 5 2" xfId="746"/>
    <cellStyle name="20% - 强调文字颜色 3 2 11" xfId="747"/>
    <cellStyle name="输入 5 3" xfId="748"/>
    <cellStyle name="20% - 强调文字颜色 4 2 2 5 2" xfId="749"/>
    <cellStyle name="常规 18 3 4" xfId="750"/>
    <cellStyle name="20% - 强调文字颜色 3 2 2" xfId="751"/>
    <cellStyle name="40% - 强调文字颜色 4 2 7" xfId="752"/>
    <cellStyle name="60% - 强调文字颜色 1 2 2 3 3" xfId="753"/>
    <cellStyle name="常规 3 2 5 2" xfId="754"/>
    <cellStyle name="20% - 强调文字颜色 3 2 2 2" xfId="755"/>
    <cellStyle name="40% - 强调文字颜色 4 2 7 2" xfId="756"/>
    <cellStyle name="20% - 强调文字颜色 3 2 2 2 2" xfId="757"/>
    <cellStyle name="20% - 强调文字颜色 3 2 2 2 2 2" xfId="758"/>
    <cellStyle name="60% - 着色 1 3" xfId="759"/>
    <cellStyle name="20% - 强调文字颜色 4 2 6 4" xfId="760"/>
    <cellStyle name="60% - 强调文字颜色 1 3 3 5" xfId="761"/>
    <cellStyle name="常规 30 2 2 2" xfId="762"/>
    <cellStyle name="20% - 强调文字颜色 3 2 2 2 2 3 2" xfId="763"/>
    <cellStyle name="40% - 强调文字颜色 5 4 2 3" xfId="764"/>
    <cellStyle name="60% - 着色 1 4 2" xfId="765"/>
    <cellStyle name="强调文字颜色 5 3 4" xfId="766"/>
    <cellStyle name="20% - 强调文字颜色 3 2 2 2 3" xfId="767"/>
    <cellStyle name="60% - 强调文字颜色 6 2 3 3 2" xfId="768"/>
    <cellStyle name="20% - 强调文字颜色 3 2 2 2 4 2" xfId="769"/>
    <cellStyle name="60% - 着色 3 3" xfId="770"/>
    <cellStyle name="适中 2 3 4" xfId="771"/>
    <cellStyle name="20% - 强调文字颜色 3 2 2 3" xfId="772"/>
    <cellStyle name="40% - 强调文字颜色 4 2 7 3" xfId="773"/>
    <cellStyle name="20% - 强调文字颜色 3 2 2 4" xfId="774"/>
    <cellStyle name="40% - 强调文字颜色 4 2 7 4" xfId="775"/>
    <cellStyle name="常规 12 2 3 2 2" xfId="776"/>
    <cellStyle name="20% - 强调文字颜色 4 2 3 6" xfId="777"/>
    <cellStyle name="20% - 强调文字颜色 3 2 2 6 2" xfId="778"/>
    <cellStyle name="20% - 强调文字颜色 3 2 3 2 4 2" xfId="779"/>
    <cellStyle name="20% - 强调文字颜色 3 2 3" xfId="780"/>
    <cellStyle name="40% - 强调文字颜色 4 2 8" xfId="781"/>
    <cellStyle name="60% - 强调文字颜色 1 2 2 3 4" xfId="782"/>
    <cellStyle name="常规 2 14 2" xfId="783"/>
    <cellStyle name="常规 3 2 5 3" xfId="784"/>
    <cellStyle name="计算 3 5 3 2" xfId="785"/>
    <cellStyle name="20% - 强调文字颜色 3 2 3 2" xfId="786"/>
    <cellStyle name="40% - 强调文字颜色 4 2 8 2" xfId="787"/>
    <cellStyle name="60% - 强调文字颜色 1 2 2 3 4 2" xfId="788"/>
    <cellStyle name="常规 2 14 2 2" xfId="789"/>
    <cellStyle name="汇总 5" xfId="790"/>
    <cellStyle name="20% - 强调文字颜色 3 2 3 2 2" xfId="791"/>
    <cellStyle name="20% - 强调文字颜色 3 2 3 2 2 3" xfId="792"/>
    <cellStyle name="20% - 强调文字颜色 3 2 3 2 2 3 2" xfId="793"/>
    <cellStyle name="20% - 强调文字颜色 3 2 3 2 4" xfId="794"/>
    <cellStyle name="20% - 强调文字颜色 3 2 3 3 2" xfId="795"/>
    <cellStyle name="常规 10 2 3" xfId="796"/>
    <cellStyle name="20% - 强调文字颜色 4 2 3 3 3" xfId="797"/>
    <cellStyle name="20% - 强调文字颜色 3 4 5 3" xfId="798"/>
    <cellStyle name="常规 2 8 2" xfId="799"/>
    <cellStyle name="强调文字颜色 2 3 2 2 2" xfId="800"/>
    <cellStyle name="输入 2 2" xfId="801"/>
    <cellStyle name="20% - 强调文字颜色 3 2 3 3 2 2" xfId="802"/>
    <cellStyle name="60% - 强调文字颜色 1 2 5 3" xfId="803"/>
    <cellStyle name="20% - 强调文字颜色 3 2 3 3 3" xfId="804"/>
    <cellStyle name="60% - 强调文字颜色 6 2 4 4 2" xfId="805"/>
    <cellStyle name="常规 10 2 4" xfId="806"/>
    <cellStyle name="强调文字颜色 1 3 2 2 2" xfId="807"/>
    <cellStyle name="20% - 强调文字颜色 3 2 3 4" xfId="808"/>
    <cellStyle name="40% - 强调文字颜色 4 2 8 4" xfId="809"/>
    <cellStyle name="60% - 强调文字颜色 3 2 5 4 2" xfId="810"/>
    <cellStyle name="20% - 强调文字颜色 4 2 8" xfId="811"/>
    <cellStyle name="20% - 强调文字颜色 3 2 3 4 2" xfId="812"/>
    <cellStyle name="40% - 强调文字颜色 4 2 8 4 2" xfId="813"/>
    <cellStyle name="常规 10 3 3" xfId="814"/>
    <cellStyle name="20% - 强调文字颜色 3 2 3 5 2" xfId="815"/>
    <cellStyle name="常规 10 4 3" xfId="816"/>
    <cellStyle name="20% - 强调文字颜色 3 2 3 6" xfId="817"/>
    <cellStyle name="20% - 强调文字颜色 3 2 3 6 2" xfId="818"/>
    <cellStyle name="20% - 强调文字颜色 3 2 4" xfId="819"/>
    <cellStyle name="40% - 强调文字颜色 4 2 9" xfId="820"/>
    <cellStyle name="40% - 强调文字颜色 5 2 6 2" xfId="821"/>
    <cellStyle name="60% - 强调文字颜色 1 2 3 3 2 2" xfId="822"/>
    <cellStyle name="常规 2 14 3" xfId="823"/>
    <cellStyle name="常规 3 2 5 4" xfId="824"/>
    <cellStyle name="20% - 强调文字颜色 3 2 4 2" xfId="825"/>
    <cellStyle name="40% - 强调文字颜色 4 2 9 2" xfId="826"/>
    <cellStyle name="常规 7 2 2 2 3" xfId="827"/>
    <cellStyle name="20% - 强调文字颜色 3 2 4 2 2" xfId="828"/>
    <cellStyle name="20% - 强调文字颜色 3 2 4 2 3" xfId="829"/>
    <cellStyle name="20% - 强调文字颜色 3 2 4 2 3 2" xfId="830"/>
    <cellStyle name="60% - 强调文字颜色 2 5 5" xfId="831"/>
    <cellStyle name="20% - 强调文字颜色 3 2 4 3" xfId="832"/>
    <cellStyle name="标题 6 2 2" xfId="833"/>
    <cellStyle name="常规 7 2 2 2 4" xfId="834"/>
    <cellStyle name="20% - 强调文字颜色 3 2 4 4" xfId="835"/>
    <cellStyle name="标题 6 2 3" xfId="836"/>
    <cellStyle name="常规 2 14 3 4" xfId="837"/>
    <cellStyle name="20% - 强调文字颜色 3 2 4 4 2" xfId="838"/>
    <cellStyle name="20% - 强调文字颜色 5 2 8" xfId="839"/>
    <cellStyle name="标题 6 2 3 2" xfId="840"/>
    <cellStyle name="常规 11 3 3" xfId="841"/>
    <cellStyle name="20% - 强调文字颜色 3 2 5" xfId="842"/>
    <cellStyle name="40% - 强调文字颜色 5 2 6 3" xfId="843"/>
    <cellStyle name="常规 2 14 4" xfId="844"/>
    <cellStyle name="20% - 强调文字颜色 3 2 5 4" xfId="845"/>
    <cellStyle name="标题 6 3 3" xfId="846"/>
    <cellStyle name="20% - 强调文字颜色 3 2 5 4 2" xfId="847"/>
    <cellStyle name="20% - 强调文字颜色 6 2 8" xfId="848"/>
    <cellStyle name="常规 12 3 3" xfId="849"/>
    <cellStyle name="20% - 强调文字颜色 3 2 6" xfId="850"/>
    <cellStyle name="20% - 强调文字颜色 3 2 6 3" xfId="851"/>
    <cellStyle name="标题 6 4 2" xfId="852"/>
    <cellStyle name="20% - 强调文字颜色 3 2 6 4 2" xfId="853"/>
    <cellStyle name="常规 13 3 3" xfId="854"/>
    <cellStyle name="20% - 强调文字颜色 3 3 2 2 2" xfId="855"/>
    <cellStyle name="常规 360" xfId="856"/>
    <cellStyle name="常规 405" xfId="857"/>
    <cellStyle name="常规 410" xfId="858"/>
    <cellStyle name="20% - 强调文字颜色 3 3 2 2 3" xfId="859"/>
    <cellStyle name="60% - 强调文字颜色 6 3 3 3 2" xfId="860"/>
    <cellStyle name="常规 361" xfId="861"/>
    <cellStyle name="常规 406" xfId="862"/>
    <cellStyle name="常规 411" xfId="863"/>
    <cellStyle name="20% - 强调文字颜色 3 3 2 3 3" xfId="864"/>
    <cellStyle name="20% - 强调文字颜色 3 3 2 4" xfId="865"/>
    <cellStyle name="20% - 强调文字颜色 3 3 3" xfId="866"/>
    <cellStyle name="常规 2 15 2" xfId="867"/>
    <cellStyle name="常规 2 20 2" xfId="868"/>
    <cellStyle name="强调文字颜色 2 2 4 2 3" xfId="869"/>
    <cellStyle name="20% - 强调文字颜色 3 3 3 2" xfId="870"/>
    <cellStyle name="强调文字颜色 2 2 4 2 3 2" xfId="871"/>
    <cellStyle name="20% - 强调文字颜色 3 3 3 2 2" xfId="872"/>
    <cellStyle name="20% - 强调文字颜色 3 3 3 3" xfId="873"/>
    <cellStyle name="20% - 强调文字颜色 3 3 3 3 2" xfId="874"/>
    <cellStyle name="20% - 强调文字颜色 3 3 3 4" xfId="875"/>
    <cellStyle name="20% - 着色 2 2 2 2" xfId="876"/>
    <cellStyle name="60% - 强调文字颜色 3 2 6 4 2" xfId="877"/>
    <cellStyle name="20% - 强调文字颜色 4 2 2 2" xfId="878"/>
    <cellStyle name="20% - 强调文字颜色 3 3 4" xfId="879"/>
    <cellStyle name="40% - 强调文字颜色 5 2 7 2" xfId="880"/>
    <cellStyle name="20% - 强调文字颜色 4 2 2 2 2" xfId="881"/>
    <cellStyle name="20% - 强调文字颜色 3 3 4 2" xfId="882"/>
    <cellStyle name="20% - 强调文字颜色 4 2 2 2 3" xfId="883"/>
    <cellStyle name="20% - 强调文字颜色 3 3 4 3" xfId="884"/>
    <cellStyle name="标题 7 2 2" xfId="885"/>
    <cellStyle name="20% - 强调文字颜色 4 2 2 3" xfId="886"/>
    <cellStyle name="20% - 强调文字颜色 3 3 5" xfId="887"/>
    <cellStyle name="40% - 强调文字颜色 5 2 7 3" xfId="888"/>
    <cellStyle name="20% - 强调文字颜色 4 2 2 4" xfId="889"/>
    <cellStyle name="20% - 强调文字颜色 3 3 6" xfId="890"/>
    <cellStyle name="40% - 强调文字颜色 5 2 7 4" xfId="891"/>
    <cellStyle name="20% - 强调文字颜色 3 4" xfId="892"/>
    <cellStyle name="常规 3 2 7" xfId="893"/>
    <cellStyle name="强调文字颜色 2 2 4 3" xfId="894"/>
    <cellStyle name="20% - 强调文字颜色 3 4 2" xfId="895"/>
    <cellStyle name="40% - 强调文字颜色 4 4 7" xfId="896"/>
    <cellStyle name="20% - 强调文字颜色 3 4 2 4" xfId="897"/>
    <cellStyle name="40% - 强调文字颜色 2 2 2 3 2" xfId="898"/>
    <cellStyle name="常规 2 5 3" xfId="899"/>
    <cellStyle name="20% - 强调文字颜色 3 4 3" xfId="900"/>
    <cellStyle name="常规 2 16 2" xfId="901"/>
    <cellStyle name="常规 2 21 2" xfId="902"/>
    <cellStyle name="20% - 强调文字颜色 3 4 3 3" xfId="903"/>
    <cellStyle name="常规 2 6 2" xfId="904"/>
    <cellStyle name="输出 2 7 4" xfId="905"/>
    <cellStyle name="20% - 强调文字颜色 3 4 3 4 2" xfId="906"/>
    <cellStyle name="20% - 强调文字颜色 4 2 3 2" xfId="907"/>
    <cellStyle name="20% - 强调文字颜色 3 4 4" xfId="908"/>
    <cellStyle name="40% - 强调文字颜色 5 2 8 2" xfId="909"/>
    <cellStyle name="常规 2 16 3" xfId="910"/>
    <cellStyle name="20% - 强调文字颜色 4 2 3 2 3" xfId="911"/>
    <cellStyle name="20% - 强调文字颜色 3 4 4 3" xfId="912"/>
    <cellStyle name="常规 2 7 2" xfId="913"/>
    <cellStyle name="20% - 强调文字颜色 4 2 3 3" xfId="914"/>
    <cellStyle name="20% - 强调文字颜色 3 4 5" xfId="915"/>
    <cellStyle name="20% - 强调文字颜色 4 2 3 3 2" xfId="916"/>
    <cellStyle name="20% - 强调文字颜色 3 4 5 2" xfId="917"/>
    <cellStyle name="20% - 强调文字颜色 3 4 5 4" xfId="918"/>
    <cellStyle name="40% - 强调文字颜色 2 2 2 6 2" xfId="919"/>
    <cellStyle name="常规 2 8 3" xfId="920"/>
    <cellStyle name="强调文字颜色 2 3 2 2 3" xfId="921"/>
    <cellStyle name="输入 2 3" xfId="922"/>
    <cellStyle name="20% - 强调文字颜色 4 2 3 4" xfId="923"/>
    <cellStyle name="20% - 强调文字颜色 3 4 6" xfId="924"/>
    <cellStyle name="20% - 强调文字颜色 4 2 3 4 2" xfId="925"/>
    <cellStyle name="20% - 强调文字颜色 3 4 6 2" xfId="926"/>
    <cellStyle name="20% - 强调文字颜色 4 2 3 5 2" xfId="927"/>
    <cellStyle name="20% - 强调文字颜色 3 4 7 2" xfId="928"/>
    <cellStyle name="20% - 强调文字颜色 4 2 2" xfId="929"/>
    <cellStyle name="40% - 强调文字颜色 5 2 7" xfId="930"/>
    <cellStyle name="60% - 强调文字颜色 1 2 3 3 3" xfId="931"/>
    <cellStyle name="标题 5 3 2 2 2" xfId="932"/>
    <cellStyle name="20% - 强调文字颜色 3 5 2" xfId="933"/>
    <cellStyle name="强调文字颜色 2 2 4 4 2" xfId="934"/>
    <cellStyle name="20% - 强调文字颜色 3 5 3" xfId="935"/>
    <cellStyle name="常规 2 17 2" xfId="936"/>
    <cellStyle name="常规 2 22 2" xfId="937"/>
    <cellStyle name="20% - 强调文字颜色 4 2 6 2" xfId="938"/>
    <cellStyle name="60% - 强调文字颜色 1 3 3 3" xfId="939"/>
    <cellStyle name="常规 11 2 2 14" xfId="940"/>
    <cellStyle name="20% - 强调文字颜色 3 5 3 3" xfId="941"/>
    <cellStyle name="常规 3 6 2" xfId="942"/>
    <cellStyle name="20% - 强调文字颜色 4 2 10" xfId="943"/>
    <cellStyle name="20% - 强调文字颜色 4 2 11" xfId="944"/>
    <cellStyle name="20% - 强调文字颜色 4 2 2 2 2 2" xfId="945"/>
    <cellStyle name="20% - 强调文字颜色 4 2 2 2 2 3 2" xfId="946"/>
    <cellStyle name="20% - 强调文字颜色 4 2 2 2 4" xfId="947"/>
    <cellStyle name="常规 153 2 2 2" xfId="948"/>
    <cellStyle name="20% - 强调文字颜色 4 2 2 2 4 2" xfId="949"/>
    <cellStyle name="20% - 强调文字颜色 4 2 2 3 3 2" xfId="950"/>
    <cellStyle name="20% - 强调文字颜色 4 2 3" xfId="951"/>
    <cellStyle name="40% - 强调文字颜色 5 2 8" xfId="952"/>
    <cellStyle name="20% - 强调文字颜色 4 2 4 4 2" xfId="953"/>
    <cellStyle name="20% - 强调文字颜色 4 2 3 2 2 3" xfId="954"/>
    <cellStyle name="60% - 着色 1 2 2 2" xfId="955"/>
    <cellStyle name="20% - 强调文字颜色 4 2 3 2 4 2" xfId="956"/>
    <cellStyle name="常规 2 7 3 2" xfId="957"/>
    <cellStyle name="20% - 强调文字颜色 4 2 3 6 2" xfId="958"/>
    <cellStyle name="20% - 强调文字颜色 4 2 4" xfId="959"/>
    <cellStyle name="40% - 强调文字颜色 5 2 9" xfId="960"/>
    <cellStyle name="20% - 强调文字颜色 4 2 4 2 2" xfId="961"/>
    <cellStyle name="常规 3 10 2 5" xfId="962"/>
    <cellStyle name="20% - 强调文字颜色 4 2 7 2" xfId="963"/>
    <cellStyle name="60% - 强调文字颜色 1 3 4 3" xfId="964"/>
    <cellStyle name="常规 10 3 2 2" xfId="965"/>
    <cellStyle name="20% - 强调文字颜色 4 2 4 2 3" xfId="966"/>
    <cellStyle name="常规 3 7 2" xfId="967"/>
    <cellStyle name="20% - 强调文字颜色 4 2 4 2 3 2" xfId="968"/>
    <cellStyle name="20% - 强调文字颜色 4 2 4 4" xfId="969"/>
    <cellStyle name="20% - 强调文字颜色 6 2 8 4 2" xfId="970"/>
    <cellStyle name="20% - 强调文字颜色 4 2 5" xfId="971"/>
    <cellStyle name="常规 34 14" xfId="972"/>
    <cellStyle name="20% - 强调文字颜色 4 2 5 3" xfId="973"/>
    <cellStyle name="60% - 强调文字颜色 1 3 2 4" xfId="974"/>
    <cellStyle name="20% - 强调文字颜色 4 2 5 4" xfId="975"/>
    <cellStyle name="60% - 强调文字颜色 1 3 2 5" xfId="976"/>
    <cellStyle name="20% - 强调文字颜色 4 2 6" xfId="977"/>
    <cellStyle name="20% - 强调文字颜色 4 2 7 3" xfId="978"/>
    <cellStyle name="常规 10 3 2 3" xfId="979"/>
    <cellStyle name="20% - 强调文字颜色 4 2 8 4" xfId="980"/>
    <cellStyle name="20% - 强调文字颜色 4 2 8 4 2" xfId="981"/>
    <cellStyle name="60% - 强调文字颜色 5 3 2 3 3" xfId="982"/>
    <cellStyle name="20% - 强调文字颜色 4 2 9" xfId="983"/>
    <cellStyle name="常规 10 3 4" xfId="984"/>
    <cellStyle name="强调文字颜色 1 3 2 3 2" xfId="985"/>
    <cellStyle name="20% - 强调文字颜色 4 2 9 2" xfId="986"/>
    <cellStyle name="20% - 强调文字颜色 4 3" xfId="987"/>
    <cellStyle name="标题 5 3 2 3" xfId="988"/>
    <cellStyle name="常规 3 3 6" xfId="989"/>
    <cellStyle name="强调文字颜色 1 2 4 2 2" xfId="990"/>
    <cellStyle name="强调文字颜色 2 2 5 2" xfId="991"/>
    <cellStyle name="20% - 强调文字颜色 4 3 2" xfId="992"/>
    <cellStyle name="20% - 强调文字颜色 4 3 2 2" xfId="993"/>
    <cellStyle name="20% - 强调文字颜色 4 3 4" xfId="994"/>
    <cellStyle name="20% - 强调文字颜色 4 3 2 2 2" xfId="995"/>
    <cellStyle name="20% - 强调文字颜色 4 3 4 2" xfId="996"/>
    <cellStyle name="20% - 强调文字颜色 4 5 4" xfId="997"/>
    <cellStyle name="20% - 强调文字颜色 4 3 2 2 3" xfId="998"/>
    <cellStyle name="20% - 强调文字颜色 4 3 4 3" xfId="999"/>
    <cellStyle name="20% - 强调文字颜色 4 5 5" xfId="1000"/>
    <cellStyle name="20% - 强调文字颜色 4 3 2 3" xfId="1001"/>
    <cellStyle name="20% - 强调文字颜色 4 3 5" xfId="1002"/>
    <cellStyle name="20% - 强调文字颜色 4 3 2 3 2" xfId="1003"/>
    <cellStyle name="20% - 强调文字颜色 4 3 5 2" xfId="1004"/>
    <cellStyle name="20% - 强调文字颜色 4 6 4" xfId="1005"/>
    <cellStyle name="60% - 强调文字颜色 1 4 2 3" xfId="1006"/>
    <cellStyle name="20% - 强调文字颜色 4 3 2 3 3" xfId="1007"/>
    <cellStyle name="60% - 强调文字颜色 1 4 2 4" xfId="1008"/>
    <cellStyle name="20% - 强调文字颜色 4 3 2 4" xfId="1009"/>
    <cellStyle name="20% - 强调文字颜色 4 3 6" xfId="1010"/>
    <cellStyle name="20% - 强调文字颜色 4 3 2 4 2" xfId="1011"/>
    <cellStyle name="60% - 强调文字颜色 1 4 3 3" xfId="1012"/>
    <cellStyle name="常规 35 13" xfId="1013"/>
    <cellStyle name="20% - 强调文字颜色 4 3 2 5" xfId="1014"/>
    <cellStyle name="常规 10 4 2" xfId="1015"/>
    <cellStyle name="20% - 强调文字颜色 4 3 3" xfId="1016"/>
    <cellStyle name="20% - 强调文字颜色 4 3 3 2" xfId="1017"/>
    <cellStyle name="20% - 强调文字颜色 4 4 4" xfId="1018"/>
    <cellStyle name="20% - 强调文字颜色 4 3 3 2 2" xfId="1019"/>
    <cellStyle name="20% - 强调文字颜色 4 4 4 2" xfId="1020"/>
    <cellStyle name="20% - 强调文字颜色 5 5 4" xfId="1021"/>
    <cellStyle name="20% - 强调文字颜色 4 3 3 2 3" xfId="1022"/>
    <cellStyle name="20% - 强调文字颜色 4 4 4 3" xfId="1023"/>
    <cellStyle name="20% - 强调文字颜色 5 5 5" xfId="1024"/>
    <cellStyle name="20% - 强调文字颜色 4 3 3 3" xfId="1025"/>
    <cellStyle name="20% - 强调文字颜色 4 4 5" xfId="1026"/>
    <cellStyle name="20% - 强调文字颜色 4 3 3 3 2" xfId="1027"/>
    <cellStyle name="20% - 强调文字颜色 4 4 5 2" xfId="1028"/>
    <cellStyle name="20% - 强调文字颜色 5 6 4" xfId="1029"/>
    <cellStyle name="60% - 强调文字颜色 1 5 2 3" xfId="1030"/>
    <cellStyle name="20% - 强调文字颜色 4 3 3 4" xfId="1031"/>
    <cellStyle name="20% - 强调文字颜色 4 4 6" xfId="1032"/>
    <cellStyle name="20% - 着色 3 2 2 2" xfId="1033"/>
    <cellStyle name="20% - 强调文字颜色 4 4" xfId="1034"/>
    <cellStyle name="强调文字颜色 2 2 5 3" xfId="1035"/>
    <cellStyle name="20% - 强调文字颜色 4 4 2" xfId="1036"/>
    <cellStyle name="40% - 强调文字颜色 5 4 7" xfId="1037"/>
    <cellStyle name="60% - 强调文字颜色 1 2 3 5 3" xfId="1038"/>
    <cellStyle name="20% - 强调文字颜色 4 4 2 2" xfId="1039"/>
    <cellStyle name="20% - 强调文字颜色 5 3 4" xfId="1040"/>
    <cellStyle name="40% - 强调文字颜色 5 4 7 2" xfId="1041"/>
    <cellStyle name="20% - 强调文字颜色 4 4 2 3" xfId="1042"/>
    <cellStyle name="20% - 强调文字颜色 5 3 5" xfId="1043"/>
    <cellStyle name="20% - 强调文字颜色 4 4 2 4" xfId="1044"/>
    <cellStyle name="40% - 强调文字颜色 2 3 2 3 2" xfId="1045"/>
    <cellStyle name="解释性文本 2 2" xfId="1046"/>
    <cellStyle name="20% - 强调文字颜色 4 4 2 4 2" xfId="1047"/>
    <cellStyle name="60% - 强调文字颜色 2 4 3 3" xfId="1048"/>
    <cellStyle name="60% - 强调文字颜色 5 2 5" xfId="1049"/>
    <cellStyle name="20% - 强调文字颜色 4 4 3" xfId="1050"/>
    <cellStyle name="20% - 强调文字颜色 4 4 3 2" xfId="1051"/>
    <cellStyle name="20% - 强调文字颜色 5 4 4" xfId="1052"/>
    <cellStyle name="20% - 强调文字颜色 4 4 3 3" xfId="1053"/>
    <cellStyle name="20% - 强调文字颜色 5 4 5" xfId="1054"/>
    <cellStyle name="20% - 强调文字颜色 4 4 3 4" xfId="1055"/>
    <cellStyle name="20% - 强调文字颜色 5 4 6" xfId="1056"/>
    <cellStyle name="40% - 强调文字颜色 2 3 2 4 2" xfId="1057"/>
    <cellStyle name="解释性文本 3 2" xfId="1058"/>
    <cellStyle name="20% - 强调文字颜色 4 4 3 4 2" xfId="1059"/>
    <cellStyle name="20% - 强调文字颜色 5 4 6 2" xfId="1060"/>
    <cellStyle name="60% - 强调文字颜色 2 5 3 3" xfId="1061"/>
    <cellStyle name="60% - 强调文字颜色 6 2 5" xfId="1062"/>
    <cellStyle name="20% - 强调文字颜色 4 4 5 3" xfId="1063"/>
    <cellStyle name="20% - 强调文字颜色 4 4 5 4" xfId="1064"/>
    <cellStyle name="差 2 2" xfId="1065"/>
    <cellStyle name="20% - 强调文字颜色 4 4 5 4 2" xfId="1066"/>
    <cellStyle name="差 2 2 2" xfId="1067"/>
    <cellStyle name="20% - 强调文字颜色 4 4 6 2" xfId="1068"/>
    <cellStyle name="60% - 强调文字颜色 1 5 3 3" xfId="1069"/>
    <cellStyle name="20% - 强调文字颜色 4 4 7" xfId="1070"/>
    <cellStyle name="常规 10 5 2" xfId="1071"/>
    <cellStyle name="20% - 强调文字颜色 4 4 7 2" xfId="1072"/>
    <cellStyle name="20% - 强调文字颜色 4 5" xfId="1073"/>
    <cellStyle name="常规 3 3 8" xfId="1074"/>
    <cellStyle name="强调文字颜色 2 2 5 4" xfId="1075"/>
    <cellStyle name="20% - 强调文字颜色 4 5 2" xfId="1076"/>
    <cellStyle name="强调文字颜色 2 2 5 4 2" xfId="1077"/>
    <cellStyle name="20% - 强调文字颜色 4 5 2 2" xfId="1078"/>
    <cellStyle name="20% - 强调文字颜色 6 3 4" xfId="1079"/>
    <cellStyle name="20% - 强调文字颜色 4 5 3" xfId="1080"/>
    <cellStyle name="20% - 强调文字颜色 4 5 3 2" xfId="1081"/>
    <cellStyle name="20% - 强调文字颜色 6 4 4" xfId="1082"/>
    <cellStyle name="60% - 强调文字颜色 1 2 12" xfId="1083"/>
    <cellStyle name="适中 2 6" xfId="1084"/>
    <cellStyle name="20% - 强调文字颜色 4 5 3 3" xfId="1085"/>
    <cellStyle name="20% - 强调文字颜色 6 4 5" xfId="1086"/>
    <cellStyle name="适中 2 7" xfId="1087"/>
    <cellStyle name="20% - 强调文字颜色 4 6" xfId="1088"/>
    <cellStyle name="20% - 强调文字颜色 6 2 2 3 3 2" xfId="1089"/>
    <cellStyle name="20% - 强调文字颜色 4 6 2" xfId="1090"/>
    <cellStyle name="注释 2 2 7" xfId="1091"/>
    <cellStyle name="20% - 强调文字颜色 4 6 3" xfId="1092"/>
    <cellStyle name="60% - 强调文字颜色 1 4 2 2" xfId="1093"/>
    <cellStyle name="注释 2 2 8" xfId="1094"/>
    <cellStyle name="20% - 强调文字颜色 4 6 4 2" xfId="1095"/>
    <cellStyle name="20% - 强调文字颜色 5 2" xfId="1096"/>
    <cellStyle name="40% - 强调文字颜色 2 2 3 2 4" xfId="1097"/>
    <cellStyle name="标题 5 3 3 2" xfId="1098"/>
    <cellStyle name="常规 3 4 5" xfId="1099"/>
    <cellStyle name="20% - 强调文字颜色 5 2 10" xfId="1100"/>
    <cellStyle name="20% - 强调文字颜色 5 2 2" xfId="1101"/>
    <cellStyle name="40% - 强调文字颜色 2 2 3 2 4 2" xfId="1102"/>
    <cellStyle name="40% - 强调文字颜色 6 2 7" xfId="1103"/>
    <cellStyle name="汇总 2 6 4" xfId="1104"/>
    <cellStyle name="20% - 强调文字颜色 5 2 2 2" xfId="1105"/>
    <cellStyle name="40% - 强调文字颜色 6 2 7 2" xfId="1106"/>
    <cellStyle name="常规 4 8 4" xfId="1107"/>
    <cellStyle name="20% - 强调文字颜色 5 2 2 2 2" xfId="1108"/>
    <cellStyle name="40% - 强调文字颜色 1 2 3 5" xfId="1109"/>
    <cellStyle name="20% - 强调文字颜色 5 2 2 2 2 2" xfId="1110"/>
    <cellStyle name="40% - 强调文字颜色 1 2 3 5 2" xfId="1111"/>
    <cellStyle name="20% - 强调文字颜色 5 2 2 2 2 3" xfId="1112"/>
    <cellStyle name="40% - 强调文字颜色 1 2 3 5 3" xfId="1113"/>
    <cellStyle name="20% - 强调文字颜色 5 2 2 2 2 3 2" xfId="1114"/>
    <cellStyle name="20% - 强调文字颜色 5 2 2 2 4" xfId="1115"/>
    <cellStyle name="20% - 强调文字颜色 5 2 2 2 4 2" xfId="1116"/>
    <cellStyle name="20% - 强调文字颜色 5 2 2 3" xfId="1117"/>
    <cellStyle name="40% - 强调文字颜色 6 2 7 3" xfId="1118"/>
    <cellStyle name="40% - 着色 1 2 2" xfId="1119"/>
    <cellStyle name="20% - 强调文字颜色 5 2 2 3 2" xfId="1120"/>
    <cellStyle name="40% - 着色 1 2 2 2" xfId="1121"/>
    <cellStyle name="标题 1 3" xfId="1122"/>
    <cellStyle name="20% - 强调文字颜色 5 2 2 3 3" xfId="1123"/>
    <cellStyle name="标题 1 4" xfId="1124"/>
    <cellStyle name="20% - 强调文字颜色 5 2 2 3 3 2" xfId="1125"/>
    <cellStyle name="标题 1 4 2" xfId="1126"/>
    <cellStyle name="常规 12 2 5" xfId="1127"/>
    <cellStyle name="常规 4 15" xfId="1128"/>
    <cellStyle name="常规 4 20" xfId="1129"/>
    <cellStyle name="20% - 强调文字颜色 5 2 2 4" xfId="1130"/>
    <cellStyle name="40% - 强调文字颜色 6 2 7 4" xfId="1131"/>
    <cellStyle name="40% - 着色 1 2 3" xfId="1132"/>
    <cellStyle name="20% - 强调文字颜色 5 2 2 5" xfId="1133"/>
    <cellStyle name="20% - 强调文字颜色 5 2 2 5 2" xfId="1134"/>
    <cellStyle name="标题 3 3" xfId="1135"/>
    <cellStyle name="20% - 强调文字颜色 5 2 2 6" xfId="1136"/>
    <cellStyle name="20% - 强调文字颜色 5 2 2 6 2" xfId="1137"/>
    <cellStyle name="标题 4 3" xfId="1138"/>
    <cellStyle name="20% - 强调文字颜色 5 2 3" xfId="1139"/>
    <cellStyle name="40% - 强调文字颜色 6 2 8" xfId="1140"/>
    <cellStyle name="常规 10 2 2 2 4" xfId="1141"/>
    <cellStyle name="20% - 强调文字颜色 5 2 3 2" xfId="1142"/>
    <cellStyle name="40% - 强调文字颜色 6 2 8 2" xfId="1143"/>
    <cellStyle name="20% - 强调文字颜色 5 2 3 2 2" xfId="1144"/>
    <cellStyle name="40% - 强调文字颜色 1 3 3 5" xfId="1145"/>
    <cellStyle name="20% - 强调文字颜色 5 2 3 2 2 2" xfId="1146"/>
    <cellStyle name="20% - 强调文字颜色 5 2 3 2 2 3" xfId="1147"/>
    <cellStyle name="20% - 强调文字颜色 6 2 2 5 2" xfId="1148"/>
    <cellStyle name="20% - 强调文字颜色 5 2 3 2 2 3 2" xfId="1149"/>
    <cellStyle name="20% - 强调文字颜色 5 2 3 2 4" xfId="1150"/>
    <cellStyle name="40% - 强调文字颜色 3 2 2 5 2" xfId="1151"/>
    <cellStyle name="20% - 强调文字颜色 5 2 3 2 4 2" xfId="1152"/>
    <cellStyle name="20% - 强调文字颜色 5 2 3 3" xfId="1153"/>
    <cellStyle name="40% - 强调文字颜色 6 2 8 3" xfId="1154"/>
    <cellStyle name="40% - 着色 1 3 2" xfId="1155"/>
    <cellStyle name="20% - 强调文字颜色 5 2 3 3 2" xfId="1156"/>
    <cellStyle name="40% - 着色 1 3 2 2" xfId="1157"/>
    <cellStyle name="20% - 强调文字颜色 5 2 3 3 2 2" xfId="1158"/>
    <cellStyle name="20% - 强调文字颜色 5 2 3 3 3" xfId="1159"/>
    <cellStyle name="20% - 强调文字颜色 5 2 3 4" xfId="1160"/>
    <cellStyle name="40% - 强调文字颜色 6 2 8 4" xfId="1161"/>
    <cellStyle name="40% - 着色 1 3 3" xfId="1162"/>
    <cellStyle name="60% - 强调文字颜色 3 4 5 4 2" xfId="1163"/>
    <cellStyle name="20% - 强调文字颜色 5 2 3 4 2" xfId="1164"/>
    <cellStyle name="40% - 强调文字颜色 6 2 8 4 2" xfId="1165"/>
    <cellStyle name="20% - 强调文字颜色 5 2 3 5" xfId="1166"/>
    <cellStyle name="20% - 强调文字颜色 5 2 3 5 2" xfId="1167"/>
    <cellStyle name="20% - 强调文字颜色 5 2 3 6" xfId="1168"/>
    <cellStyle name="20% - 强调文字颜色 5 2 3 6 2" xfId="1169"/>
    <cellStyle name="20% - 强调文字颜色 5 2 4" xfId="1170"/>
    <cellStyle name="40% - 强调文字颜色 5 4 6 2" xfId="1171"/>
    <cellStyle name="40% - 强调文字颜色 6 2 9" xfId="1172"/>
    <cellStyle name="20% - 强调文字颜色 5 2 4 2" xfId="1173"/>
    <cellStyle name="40% - 强调文字颜色 6 2 9 2" xfId="1174"/>
    <cellStyle name="20% - 强调文字颜色 5 2 4 2 2" xfId="1175"/>
    <cellStyle name="20% - 强调文字颜色 5 2 4 2 3" xfId="1176"/>
    <cellStyle name="20% - 强调文字颜色 5 2 4 2 3 2" xfId="1177"/>
    <cellStyle name="常规 2 2 21" xfId="1178"/>
    <cellStyle name="20% - 强调文字颜色 5 2 4 3" xfId="1179"/>
    <cellStyle name="40% - 着色 1 4 2" xfId="1180"/>
    <cellStyle name="20% - 强调文字颜色 5 2 4 4" xfId="1181"/>
    <cellStyle name="20% - 强调文字颜色 5 2 4 4 2" xfId="1182"/>
    <cellStyle name="20% - 强调文字颜色 5 2 5" xfId="1183"/>
    <cellStyle name="20% - 强调文字颜色 5 2 5 2" xfId="1184"/>
    <cellStyle name="60% - 强调文字颜色 2 3 2 3" xfId="1185"/>
    <cellStyle name="20% - 强调文字颜色 5 2 5 3" xfId="1186"/>
    <cellStyle name="60% - 强调文字颜色 2 3 2 4" xfId="1187"/>
    <cellStyle name="20% - 强调文字颜色 5 2 5 4" xfId="1188"/>
    <cellStyle name="20% - 强调文字颜色 5 2 5 4 2" xfId="1189"/>
    <cellStyle name="20% - 强调文字颜色 5 2 6" xfId="1190"/>
    <cellStyle name="40% - 强调文字颜色 2 3 2 2 2" xfId="1191"/>
    <cellStyle name="20% - 强调文字颜色 5 2 6 2" xfId="1192"/>
    <cellStyle name="40% - 强调文字颜色 6 7" xfId="1193"/>
    <cellStyle name="60% - 强调文字颜色 2 3 3 3" xfId="1194"/>
    <cellStyle name="60% - 强调文字颜色 4 2 5" xfId="1195"/>
    <cellStyle name="20% - 强调文字颜色 5 2 6 3" xfId="1196"/>
    <cellStyle name="60% - 强调文字颜色 4 2 6" xfId="1197"/>
    <cellStyle name="20% - 强调文字颜色 5 2 6 4" xfId="1198"/>
    <cellStyle name="40% - 强调文字颜色 3 2 2" xfId="1199"/>
    <cellStyle name="60% - 强调文字颜色 4 2 7" xfId="1200"/>
    <cellStyle name="20% - 强调文字颜色 5 2 6 4 2" xfId="1201"/>
    <cellStyle name="40% - 强调文字颜色 3 2 2 2" xfId="1202"/>
    <cellStyle name="60% - 强调文字颜色 4 2 7 2" xfId="1203"/>
    <cellStyle name="常规 31 2 2 2 2" xfId="1204"/>
    <cellStyle name="20% - 强调文字颜色 5 2 7" xfId="1205"/>
    <cellStyle name="40% - 强调文字颜色 2 3 2 2 3" xfId="1206"/>
    <cellStyle name="常规 11 3 2" xfId="1207"/>
    <cellStyle name="20% - 强调文字颜色 5 2 7 2" xfId="1208"/>
    <cellStyle name="60% - 强调文字颜色 4 3 5" xfId="1209"/>
    <cellStyle name="常规 11 3 2 2" xfId="1210"/>
    <cellStyle name="常规 18" xfId="1211"/>
    <cellStyle name="常规 23" xfId="1212"/>
    <cellStyle name="20% - 强调文字颜色 5 2 7 3" xfId="1213"/>
    <cellStyle name="60% - 强调文字颜色 4 3 6" xfId="1214"/>
    <cellStyle name="常规 19" xfId="1215"/>
    <cellStyle name="常规 24" xfId="1216"/>
    <cellStyle name="20% - 强调文字颜色 5 2 7 4" xfId="1217"/>
    <cellStyle name="40% - 强调文字颜色 3 3 2" xfId="1218"/>
    <cellStyle name="常规 25" xfId="1219"/>
    <cellStyle name="常规 30" xfId="1220"/>
    <cellStyle name="20% - 强调文字颜色 5 2 7 4 2" xfId="1221"/>
    <cellStyle name="40% - 强调文字颜色 3 3 2 2" xfId="1222"/>
    <cellStyle name="常规 25 2" xfId="1223"/>
    <cellStyle name="常规 30 2" xfId="1224"/>
    <cellStyle name="20% - 强调文字颜色 5 2 8 2" xfId="1225"/>
    <cellStyle name="60% - 强调文字颜色 4 4 5" xfId="1226"/>
    <cellStyle name="20% - 强调文字颜色 5 2 9" xfId="1227"/>
    <cellStyle name="标题 6 2 3 3" xfId="1228"/>
    <cellStyle name="常规 11 3 4" xfId="1229"/>
    <cellStyle name="强调文字颜色 1 3 3 3 2" xfId="1230"/>
    <cellStyle name="20% - 强调文字颜色 5 3" xfId="1231"/>
    <cellStyle name="常规 3 4 6" xfId="1232"/>
    <cellStyle name="强调文字颜色 2 2 6 2" xfId="1233"/>
    <cellStyle name="20% - 强调文字颜色 5 3 2" xfId="1234"/>
    <cellStyle name="40% - 强调文字颜色 6 3 7" xfId="1235"/>
    <cellStyle name="20% - 强调文字颜色 5 3 2 2" xfId="1236"/>
    <cellStyle name="20% - 强调文字颜色 5 3 2 2 2" xfId="1237"/>
    <cellStyle name="40% - 强调文字颜色 2 2 3 5" xfId="1238"/>
    <cellStyle name="20% - 强调文字颜色 5 3 2 2 3" xfId="1239"/>
    <cellStyle name="40% - 强调文字颜色 2 2 3 6" xfId="1240"/>
    <cellStyle name="20% - 强调文字颜色 5 3 2 3" xfId="1241"/>
    <cellStyle name="40% - 着色 2 2 2" xfId="1242"/>
    <cellStyle name="20% - 强调文字颜色 5 3 2 3 2" xfId="1243"/>
    <cellStyle name="40% - 着色 2 2 2 2" xfId="1244"/>
    <cellStyle name="20% - 强调文字颜色 5 3 2 4" xfId="1245"/>
    <cellStyle name="40% - 着色 2 2 3" xfId="1246"/>
    <cellStyle name="60% - 强调文字颜色 6 2 2 2 4 2" xfId="1247"/>
    <cellStyle name="20% - 强调文字颜色 5 3 3" xfId="1248"/>
    <cellStyle name="20% - 强调文字颜色 5 3 3 2" xfId="1249"/>
    <cellStyle name="常规 149 4" xfId="1250"/>
    <cellStyle name="20% - 强调文字颜色 5 3 3 3" xfId="1251"/>
    <cellStyle name="40% - 着色 2 3 2" xfId="1252"/>
    <cellStyle name="常规 149 5" xfId="1253"/>
    <cellStyle name="20% - 强调文字颜色 5 3 4 2" xfId="1254"/>
    <cellStyle name="20% - 强调文字颜色 5 4" xfId="1255"/>
    <cellStyle name="强调文字颜色 2 2 6 3" xfId="1256"/>
    <cellStyle name="20% - 强调文字颜色 5 4 2" xfId="1257"/>
    <cellStyle name="40% - 强调文字颜色 6 4 7" xfId="1258"/>
    <cellStyle name="20% - 强调文字颜色 5 4 2 2" xfId="1259"/>
    <cellStyle name="40% - 强调文字颜色 6 4 7 2" xfId="1260"/>
    <cellStyle name="常规 198 4" xfId="1261"/>
    <cellStyle name="20% - 强调文字颜色 5 4 2 3" xfId="1262"/>
    <cellStyle name="40% - 强调文字颜色 6 4 7 3" xfId="1263"/>
    <cellStyle name="40% - 着色 3 2 2" xfId="1264"/>
    <cellStyle name="20% - 强调文字颜色 5 4 2 4" xfId="1265"/>
    <cellStyle name="40% - 着色 3 2 3" xfId="1266"/>
    <cellStyle name="20% - 强调文字颜色 5 4 2 4 2" xfId="1267"/>
    <cellStyle name="常规 2 2 2 2 3 3" xfId="1268"/>
    <cellStyle name="20% - 强调文字颜色 5 4 3" xfId="1269"/>
    <cellStyle name="60% - 强调文字颜色 3 2 2 2 2 3 2" xfId="1270"/>
    <cellStyle name="20% - 强调文字颜色 5 4 3 2" xfId="1271"/>
    <cellStyle name="20% - 强调文字颜色 5 4 3 3" xfId="1272"/>
    <cellStyle name="40% - 着色 3 3 2" xfId="1273"/>
    <cellStyle name="20% - 强调文字颜色 5 4 3 4" xfId="1274"/>
    <cellStyle name="40% - 强调文字颜色 2 4 2 4 2" xfId="1275"/>
    <cellStyle name="20% - 强调文字颜色 5 4 3 4 2" xfId="1276"/>
    <cellStyle name="20% - 强调文字颜色 5 4 4 2" xfId="1277"/>
    <cellStyle name="20% - 强调文字颜色 5 4 4 3" xfId="1278"/>
    <cellStyle name="常规 16 4 2 2 2" xfId="1279"/>
    <cellStyle name="20% - 强调文字颜色 5 4 5 2" xfId="1280"/>
    <cellStyle name="60% - 强调文字颜色 2 5 2 3" xfId="1281"/>
    <cellStyle name="20% - 强调文字颜色 5 4 5 3" xfId="1282"/>
    <cellStyle name="20% - 强调文字颜色 5 4 5 4" xfId="1283"/>
    <cellStyle name="20% - 强调文字颜色 5 4 5 4 2" xfId="1284"/>
    <cellStyle name="20% - 强调文字颜色 5 4 7" xfId="1285"/>
    <cellStyle name="常规 11 5 2" xfId="1286"/>
    <cellStyle name="20% - 强调文字颜色 5 4 7 2" xfId="1287"/>
    <cellStyle name="60% - 强调文字颜色 6 3 5" xfId="1288"/>
    <cellStyle name="20% - 强调文字颜色 5 5" xfId="1289"/>
    <cellStyle name="强调文字颜色 2 2 6 4" xfId="1290"/>
    <cellStyle name="20% - 强调文字颜色 5 5 2" xfId="1291"/>
    <cellStyle name="强调文字颜色 2 2 6 4 2" xfId="1292"/>
    <cellStyle name="20% - 强调文字颜色 5 5 2 2" xfId="1293"/>
    <cellStyle name="20% - 强调文字颜色 5 5 2 3" xfId="1294"/>
    <cellStyle name="40% - 着色 4 2 2" xfId="1295"/>
    <cellStyle name="20% - 强调文字颜色 5 5 3" xfId="1296"/>
    <cellStyle name="20% - 强调文字颜色 5 5 3 2" xfId="1297"/>
    <cellStyle name="20% - 强调文字颜色 5 5 3 3" xfId="1298"/>
    <cellStyle name="40% - 着色 4 3 2" xfId="1299"/>
    <cellStyle name="20% - 强调文字颜色 5 6" xfId="1300"/>
    <cellStyle name="60% - 强调文字颜色 6 3 2 2 2" xfId="1301"/>
    <cellStyle name="20% - 强调文字颜色 5 6 2" xfId="1302"/>
    <cellStyle name="20% - 强调文字颜色 5 6 3" xfId="1303"/>
    <cellStyle name="60% - 强调文字颜色 1 5 2 2" xfId="1304"/>
    <cellStyle name="60% - 强调文字颜色 4 2 3 2 2 3 2" xfId="1305"/>
    <cellStyle name="20% - 强调文字颜色 5 6 4 2" xfId="1306"/>
    <cellStyle name="20% - 强调文字颜色 6 2" xfId="1307"/>
    <cellStyle name="常规 3 5 5" xfId="1308"/>
    <cellStyle name="链接单元格 2 3 2 3" xfId="1309"/>
    <cellStyle name="20% - 强调文字颜色 6 2 10" xfId="1310"/>
    <cellStyle name="40% - 强调文字颜色 3 2 2 3 3 2" xfId="1311"/>
    <cellStyle name="20% - 强调文字颜色 6 2 11" xfId="1312"/>
    <cellStyle name="输出 3 2 3 2" xfId="1313"/>
    <cellStyle name="20% - 强调文字颜色 6 2 2" xfId="1314"/>
    <cellStyle name="20% - 强调文字颜色 6 2 2 2" xfId="1315"/>
    <cellStyle name="20% - 强调文字颜色 6 2 2 2 2" xfId="1316"/>
    <cellStyle name="40% - 强调文字颜色 1 3 3 2 3" xfId="1317"/>
    <cellStyle name="20% - 强调文字颜色 6 2 2 2 2 2" xfId="1318"/>
    <cellStyle name="差 2 6 3" xfId="1319"/>
    <cellStyle name="常规 2 2 9" xfId="1320"/>
    <cellStyle name="20% - 强调文字颜色 6 2 2 2 2 3" xfId="1321"/>
    <cellStyle name="60% - 强调文字颜色 4 3 4 2" xfId="1322"/>
    <cellStyle name="差 2 6 4" xfId="1323"/>
    <cellStyle name="常规 17 2" xfId="1324"/>
    <cellStyle name="常规 22 2" xfId="1325"/>
    <cellStyle name="20% - 强调文字颜色 6 2 2 2 2 3 2" xfId="1326"/>
    <cellStyle name="差 2 6 4 2" xfId="1327"/>
    <cellStyle name="常规 17 2 2" xfId="1328"/>
    <cellStyle name="常规 22 2 2" xfId="1329"/>
    <cellStyle name="20% - 强调文字颜色 6 2 2 2 4" xfId="1330"/>
    <cellStyle name="20% - 强调文字颜色 6 2 2 2 4 2" xfId="1331"/>
    <cellStyle name="20% - 强调文字颜色 6 2 2 3" xfId="1332"/>
    <cellStyle name="20% - 强调文字颜色 6 2 2 3 2" xfId="1333"/>
    <cellStyle name="40% - 强调文字颜色 1 3 3 3 3" xfId="1334"/>
    <cellStyle name="20% - 强调文字颜色 6 2 2 3 3" xfId="1335"/>
    <cellStyle name="20% - 强调文字颜色 6 2 2 4" xfId="1336"/>
    <cellStyle name="20% - 强调文字颜色 6 2 2 6" xfId="1337"/>
    <cellStyle name="40% - 强调文字颜色 2 2 2 3 3 2" xfId="1338"/>
    <cellStyle name="20% - 强调文字颜色 6 2 2 6 2" xfId="1339"/>
    <cellStyle name="20% - 强调文字颜色 6 2 3" xfId="1340"/>
    <cellStyle name="20% - 强调文字颜色 6 2 3 2" xfId="1341"/>
    <cellStyle name="20% - 强调文字颜色 6 2 3 2 2" xfId="1342"/>
    <cellStyle name="20% - 强调文字颜色 6 2 3 2 2 2" xfId="1343"/>
    <cellStyle name="20% - 强调文字颜色 6 2 3 2 2 3" xfId="1344"/>
    <cellStyle name="60% - 强调文字颜色 5 3 4 2" xfId="1345"/>
    <cellStyle name="20% - 强调文字颜色 6 2 3 2 2 3 2" xfId="1346"/>
    <cellStyle name="20% - 强调文字颜色 6 2 3 2 4" xfId="1347"/>
    <cellStyle name="常规 37 13" xfId="1348"/>
    <cellStyle name="20% - 强调文字颜色 6 2 3 2 4 2" xfId="1349"/>
    <cellStyle name="20% - 强调文字颜色 6 2 3 3" xfId="1350"/>
    <cellStyle name="20% - 强调文字颜色 6 2 3 3 2" xfId="1351"/>
    <cellStyle name="20% - 强调文字颜色 6 2 3 3 2 2" xfId="1352"/>
    <cellStyle name="标题 1 3 4" xfId="1353"/>
    <cellStyle name="强调文字颜色 4 2 2 4 2" xfId="1354"/>
    <cellStyle name="20% - 强调文字颜色 6 2 3 3 3" xfId="1355"/>
    <cellStyle name="20% - 强调文字颜色 6 2 3 4" xfId="1356"/>
    <cellStyle name="20% - 强调文字颜色 6 2 3 4 2" xfId="1357"/>
    <cellStyle name="20% - 强调文字颜色 6 2 3 5" xfId="1358"/>
    <cellStyle name="20% - 强调文字颜色 6 2 3 5 2" xfId="1359"/>
    <cellStyle name="20% - 强调文字颜色 6 2 3 6" xfId="1360"/>
    <cellStyle name="20% - 强调文字颜色 6 2 3 6 2" xfId="1361"/>
    <cellStyle name="20% - 强调文字颜色 6 2 4" xfId="1362"/>
    <cellStyle name="20% - 强调文字颜色 6 2 4 2" xfId="1363"/>
    <cellStyle name="20% - 强调文字颜色 6 2 4 2 2" xfId="1364"/>
    <cellStyle name="常规 2 47" xfId="1365"/>
    <cellStyle name="20% - 强调文字颜色 6 2 4 2 3" xfId="1366"/>
    <cellStyle name="常规 2 48" xfId="1367"/>
    <cellStyle name="20% - 强调文字颜色 6 2 4 2 3 2" xfId="1368"/>
    <cellStyle name="20% - 强调文字颜色 6 2 4 3" xfId="1369"/>
    <cellStyle name="20% - 强调文字颜色 6 2 4 4" xfId="1370"/>
    <cellStyle name="20% - 强调文字颜色 6 2 4 4 2" xfId="1371"/>
    <cellStyle name="20% - 强调文字颜色 6 2 5" xfId="1372"/>
    <cellStyle name="20% - 强调文字颜色 6 2 5 2" xfId="1373"/>
    <cellStyle name="60% - 强调文字颜色 3 3 2 3" xfId="1374"/>
    <cellStyle name="20% - 强调文字颜色 6 2 5 3" xfId="1375"/>
    <cellStyle name="60% - 强调文字颜色 3 3 2 4" xfId="1376"/>
    <cellStyle name="20% - 强调文字颜色 6 2 5 4" xfId="1377"/>
    <cellStyle name="60% - 强调文字颜色 3 3 2 5" xfId="1378"/>
    <cellStyle name="20% - 强调文字颜色 6 2 5 4 2" xfId="1379"/>
    <cellStyle name="20% - 强调文字颜色 6 2 6" xfId="1380"/>
    <cellStyle name="40% - 强调文字颜色 2 3 3 2 2" xfId="1381"/>
    <cellStyle name="20% - 强调文字颜色 6 2 6 2" xfId="1382"/>
    <cellStyle name="60% - 强调文字颜色 3 3 3 3" xfId="1383"/>
    <cellStyle name="20% - 强调文字颜色 6 2 6 3" xfId="1384"/>
    <cellStyle name="60% - 强调文字颜色 3 3 3 4" xfId="1385"/>
    <cellStyle name="20% - 强调文字颜色 6 2 6 4" xfId="1386"/>
    <cellStyle name="常规 32 2 2 2" xfId="1387"/>
    <cellStyle name="20% - 强调文字颜色 6 2 6 4 2" xfId="1388"/>
    <cellStyle name="常规 32 2 2 2 2" xfId="1389"/>
    <cellStyle name="20% - 强调文字颜色 6 2 7" xfId="1390"/>
    <cellStyle name="40% - 强调文字颜色 2 3 3 2 3" xfId="1391"/>
    <cellStyle name="常规 12 3 2" xfId="1392"/>
    <cellStyle name="20% - 强调文字颜色 6 2 7 2" xfId="1393"/>
    <cellStyle name="60% - 强调文字颜色 2 2 4 2 3" xfId="1394"/>
    <cellStyle name="60% - 强调文字颜色 3 3 4 3" xfId="1395"/>
    <cellStyle name="20% - 强调文字颜色 6 2 7 3" xfId="1396"/>
    <cellStyle name="常规 2 3 10 3 6" xfId="1397"/>
    <cellStyle name="20% - 强调文字颜色 6 2 8 2" xfId="1398"/>
    <cellStyle name="20% - 强调文字颜色 6 2 8 3" xfId="1399"/>
    <cellStyle name="60% - 强调文字颜色 2 2 2 2 2 3 2" xfId="1400"/>
    <cellStyle name="20% - 强调文字颜色 6 2 8 4" xfId="1401"/>
    <cellStyle name="20% - 强调文字颜色 6 2 9" xfId="1402"/>
    <cellStyle name="20% - 强调文字颜色 6 2 9 2" xfId="1403"/>
    <cellStyle name="20% - 强调文字颜色 6 3" xfId="1404"/>
    <cellStyle name="强调文字颜色 2 2 7 2" xfId="1405"/>
    <cellStyle name="20% - 强调文字颜色 6 3 2" xfId="1406"/>
    <cellStyle name="60% - 强调文字颜色 5 2 2 2 4" xfId="1407"/>
    <cellStyle name="常规 14 7" xfId="1408"/>
    <cellStyle name="20% - 强调文字颜色 6 3 2 2" xfId="1409"/>
    <cellStyle name="60% - 强调文字颜色 5 2 2 2 4 2" xfId="1410"/>
    <cellStyle name="常规 127" xfId="1411"/>
    <cellStyle name="常规 132" xfId="1412"/>
    <cellStyle name="20% - 强调文字颜色 6 3 2 2 2" xfId="1413"/>
    <cellStyle name="标题 4 3 6" xfId="1414"/>
    <cellStyle name="常规 127 2" xfId="1415"/>
    <cellStyle name="常规 132 2" xfId="1416"/>
    <cellStyle name="20% - 强调文字颜色 6 3 2 2 3" xfId="1417"/>
    <cellStyle name="标题 4 3 7" xfId="1418"/>
    <cellStyle name="20% - 强调文字颜色 6 3 2 3" xfId="1419"/>
    <cellStyle name="常规 128" xfId="1420"/>
    <cellStyle name="常规 133" xfId="1421"/>
    <cellStyle name="20% - 强调文字颜色 6 3 2 3 2" xfId="1422"/>
    <cellStyle name="常规 128 2" xfId="1423"/>
    <cellStyle name="20% - 强调文字颜色 6 3 2 3 3" xfId="1424"/>
    <cellStyle name="20% - 强调文字颜色 6 3 2 4" xfId="1425"/>
    <cellStyle name="60% - 强调文字颜色 6 2 3 2 4 2" xfId="1426"/>
    <cellStyle name="常规 129" xfId="1427"/>
    <cellStyle name="常规 134" xfId="1428"/>
    <cellStyle name="20% - 强调文字颜色 6 3 2 4 2" xfId="1429"/>
    <cellStyle name="常规 129 2" xfId="1430"/>
    <cellStyle name="常规 134 2" xfId="1431"/>
    <cellStyle name="20% - 强调文字颜色 6 3 2 5" xfId="1432"/>
    <cellStyle name="常规 135" xfId="1433"/>
    <cellStyle name="常规 140" xfId="1434"/>
    <cellStyle name="着色 3 2 2" xfId="1435"/>
    <cellStyle name="20% - 强调文字颜色 6 3 3" xfId="1436"/>
    <cellStyle name="20% - 强调文字颜色 6 3 3 2" xfId="1437"/>
    <cellStyle name="常规 177" xfId="1438"/>
    <cellStyle name="常规 182" xfId="1439"/>
    <cellStyle name="常规 232" xfId="1440"/>
    <cellStyle name="20% - 强调文字颜色 6 3 3 2 2" xfId="1441"/>
    <cellStyle name="常规 177 2" xfId="1442"/>
    <cellStyle name="20% - 强调文字颜色 6 3 3 2 3" xfId="1443"/>
    <cellStyle name="20% - 强调文字颜色 6 3 3 3" xfId="1444"/>
    <cellStyle name="常规 178" xfId="1445"/>
    <cellStyle name="常规 183" xfId="1446"/>
    <cellStyle name="常规 233" xfId="1447"/>
    <cellStyle name="20% - 强调文字颜色 6 3 3 3 2" xfId="1448"/>
    <cellStyle name="20% - 强调文字颜色 6 3 3 4" xfId="1449"/>
    <cellStyle name="20% - 着色 5 2 2 2" xfId="1450"/>
    <cellStyle name="常规 179" xfId="1451"/>
    <cellStyle name="常规 184" xfId="1452"/>
    <cellStyle name="常规 229" xfId="1453"/>
    <cellStyle name="常规 234" xfId="1454"/>
    <cellStyle name="20% - 强调文字颜色 6 3 4 2" xfId="1455"/>
    <cellStyle name="常规 277" xfId="1456"/>
    <cellStyle name="20% - 强调文字颜色 6 3 4 3" xfId="1457"/>
    <cellStyle name="常规 278" xfId="1458"/>
    <cellStyle name="20% - 强调文字颜色 6 3 5 2" xfId="1459"/>
    <cellStyle name="60% - 强调文字颜色 3 4 2 3" xfId="1460"/>
    <cellStyle name="常规 377" xfId="1461"/>
    <cellStyle name="常规 382" xfId="1462"/>
    <cellStyle name="常规 427" xfId="1463"/>
    <cellStyle name="常规 432" xfId="1464"/>
    <cellStyle name="20% - 强调文字颜色 6 3 6" xfId="1465"/>
    <cellStyle name="40% - 强调文字颜色 2 3 3 3 2" xfId="1466"/>
    <cellStyle name="20% - 强调文字颜色 6 4" xfId="1467"/>
    <cellStyle name="强调文字颜色 2 2 7 3" xfId="1468"/>
    <cellStyle name="20% - 强调文字颜色 6 4 2" xfId="1469"/>
    <cellStyle name="60% - 强调文字颜色 1 2 10" xfId="1470"/>
    <cellStyle name="20% - 强调文字颜色 6 4 2 3" xfId="1471"/>
    <cellStyle name="60% - 着色 4 2" xfId="1472"/>
    <cellStyle name="20% - 强调文字颜色 6 4 2 4" xfId="1473"/>
    <cellStyle name="60% - 着色 4 3" xfId="1474"/>
    <cellStyle name="20% - 强调文字颜色 6 4 2 4 2" xfId="1475"/>
    <cellStyle name="60% - 着色 4 3 2" xfId="1476"/>
    <cellStyle name="20% - 强调文字颜色 6 4 3" xfId="1477"/>
    <cellStyle name="60% - 强调文字颜色 1 2 11" xfId="1478"/>
    <cellStyle name="20% - 强调文字颜色 6 4 3 2" xfId="1479"/>
    <cellStyle name="20% - 强调文字颜色 6 4 3 3" xfId="1480"/>
    <cellStyle name="60% - 着色 5 2" xfId="1481"/>
    <cellStyle name="20% - 强调文字颜色 6 4 3 4" xfId="1482"/>
    <cellStyle name="60% - 着色 5 3" xfId="1483"/>
    <cellStyle name="20% - 强调文字颜色 6 4 3 4 2" xfId="1484"/>
    <cellStyle name="60% - 着色 5 3 2" xfId="1485"/>
    <cellStyle name="20% - 强调文字颜色 6 4 5 2" xfId="1486"/>
    <cellStyle name="60% - 强调文字颜色 3 5 2 3" xfId="1487"/>
    <cellStyle name="20% - 强调文字颜色 6 4 5 3" xfId="1488"/>
    <cellStyle name="20% - 强调文字颜色 6 4 5 4" xfId="1489"/>
    <cellStyle name="20% - 强调文字颜色 6 4 5 4 2" xfId="1490"/>
    <cellStyle name="20% - 强调文字颜色 6 4 6" xfId="1491"/>
    <cellStyle name="20% - 强调文字颜色 6 4 6 2" xfId="1492"/>
    <cellStyle name="60% - 强调文字颜色 3 5 3 3" xfId="1493"/>
    <cellStyle name="20% - 强调文字颜色 6 4 7" xfId="1494"/>
    <cellStyle name="常规 12 5 2" xfId="1495"/>
    <cellStyle name="20% - 强调文字颜色 6 4 7 2" xfId="1496"/>
    <cellStyle name="20% - 强调文字颜色 6 5" xfId="1497"/>
    <cellStyle name="20% - 强调文字颜色 6 5 2" xfId="1498"/>
    <cellStyle name="20% - 强调文字颜色 6 5 2 2" xfId="1499"/>
    <cellStyle name="20% - 强调文字颜色 6 5 2 3" xfId="1500"/>
    <cellStyle name="20% - 强调文字颜色 6 5 3" xfId="1501"/>
    <cellStyle name="20% - 强调文字颜色 6 5 3 2" xfId="1502"/>
    <cellStyle name="20% - 强调文字颜色 6 5 3 3" xfId="1503"/>
    <cellStyle name="20% - 强调文字颜色 6 5 4" xfId="1504"/>
    <cellStyle name="20% - 强调文字颜色 6 5 5" xfId="1505"/>
    <cellStyle name="20% - 强调文字颜色 6 6" xfId="1506"/>
    <cellStyle name="60% - 强调文字颜色 6 3 2 3 2" xfId="1507"/>
    <cellStyle name="20% - 强调文字颜色 6 6 2" xfId="1508"/>
    <cellStyle name="20% - 强调文字颜色 6 6 3" xfId="1509"/>
    <cellStyle name="20% - 强调文字颜色 6 6 4" xfId="1510"/>
    <cellStyle name="20% - 强调文字颜色 6 6 4 2" xfId="1511"/>
    <cellStyle name="输出 3 7" xfId="1512"/>
    <cellStyle name="20% - 着色 1" xfId="1513"/>
    <cellStyle name="20% - 着色 1 2" xfId="1514"/>
    <cellStyle name="20% - 着色 1 2 2" xfId="1515"/>
    <cellStyle name="20% - 着色 1 2 3" xfId="1516"/>
    <cellStyle name="40% - 强调文字颜色 6 2 2 3 2 2" xfId="1517"/>
    <cellStyle name="20% - 着色 1 3" xfId="1518"/>
    <cellStyle name="20% - 着色 1 3 2" xfId="1519"/>
    <cellStyle name="标题 1 3 2 3" xfId="1520"/>
    <cellStyle name="20% - 着色 1 4" xfId="1521"/>
    <cellStyle name="20% - 着色 2" xfId="1522"/>
    <cellStyle name="标题 3 2 6 2" xfId="1523"/>
    <cellStyle name="20% - 着色 2 2" xfId="1524"/>
    <cellStyle name="20% - 着色 2 2 2" xfId="1525"/>
    <cellStyle name="60% - 强调文字颜色 3 2 6 4" xfId="1526"/>
    <cellStyle name="常规 12 2 4 3" xfId="1527"/>
    <cellStyle name="20% - 着色 2 2 3" xfId="1528"/>
    <cellStyle name="20% - 着色 2 3" xfId="1529"/>
    <cellStyle name="20% - 着色 2 3 2" xfId="1530"/>
    <cellStyle name="40% - 强调文字颜色 2 2 2 4" xfId="1531"/>
    <cellStyle name="20% - 着色 2 4" xfId="1532"/>
    <cellStyle name="20% - 着色 3" xfId="1533"/>
    <cellStyle name="60% - 强调文字颜色 3 2 3 2 2" xfId="1534"/>
    <cellStyle name="标题 3 2 6 3" xfId="1535"/>
    <cellStyle name="20% - 着色 3 2" xfId="1536"/>
    <cellStyle name="60% - 强调文字颜色 3 2 3 2 2 2" xfId="1537"/>
    <cellStyle name="20% - 着色 3 2 2" xfId="1538"/>
    <cellStyle name="20% - 着色 3 2 3" xfId="1539"/>
    <cellStyle name="20% - 着色 3 3" xfId="1540"/>
    <cellStyle name="60% - 强调文字颜色 3 2 3 2 2 3" xfId="1541"/>
    <cellStyle name="20% - 着色 3 3 2" xfId="1542"/>
    <cellStyle name="40% - 强调文字颜色 2 3 2 4" xfId="1543"/>
    <cellStyle name="60% - 强调文字颜色 3 2 3 2 2 3 2" xfId="1544"/>
    <cellStyle name="解释性文本 3" xfId="1545"/>
    <cellStyle name="20% - 着色 3 4" xfId="1546"/>
    <cellStyle name="20% - 着色 4" xfId="1547"/>
    <cellStyle name="60% - 强调文字颜色 3 2 3 2 3" xfId="1548"/>
    <cellStyle name="20% - 着色 4 2" xfId="1549"/>
    <cellStyle name="20% - 着色 4 2 2" xfId="1550"/>
    <cellStyle name="20% - 着色 4 2 2 2" xfId="1551"/>
    <cellStyle name="20% - 着色 4 2 3" xfId="1552"/>
    <cellStyle name="20% - 着色 4 3" xfId="1553"/>
    <cellStyle name="20% - 着色 4 3 2" xfId="1554"/>
    <cellStyle name="40% - 强调文字颜色 2 4 2 4" xfId="1555"/>
    <cellStyle name="20% - 着色 4 4" xfId="1556"/>
    <cellStyle name="60% - 强调文字颜色 4 2 4 2 3 2" xfId="1557"/>
    <cellStyle name="20% - 着色 5" xfId="1558"/>
    <cellStyle name="60% - 强调文字颜色 3 2 3 2 4" xfId="1559"/>
    <cellStyle name="20% - 着色 5 2" xfId="1560"/>
    <cellStyle name="60% - 强调文字颜色 3 2 3 2 4 2" xfId="1561"/>
    <cellStyle name="20% - 着色 5 2 2" xfId="1562"/>
    <cellStyle name="20% - 着色 5 2 3" xfId="1563"/>
    <cellStyle name="20% - 着色 5 3" xfId="1564"/>
    <cellStyle name="20% - 着色 5 3 2" xfId="1565"/>
    <cellStyle name="20% - 着色 5 4" xfId="1566"/>
    <cellStyle name="20% - 着色 6" xfId="1567"/>
    <cellStyle name="常规 118 2" xfId="1568"/>
    <cellStyle name="常规 123 2" xfId="1569"/>
    <cellStyle name="20% - 着色 6 2" xfId="1570"/>
    <cellStyle name="20% - 着色 6 2 2" xfId="1571"/>
    <cellStyle name="20% - 着色 6 2 2 2" xfId="1572"/>
    <cellStyle name="20% - 着色 6 2 3" xfId="1573"/>
    <cellStyle name="60% - 强调文字颜色 5 2 3 2" xfId="1574"/>
    <cellStyle name="20% - 着色 6 3" xfId="1575"/>
    <cellStyle name="20% - 着色 6 3 2" xfId="1576"/>
    <cellStyle name="20% - 着色 6 4" xfId="1577"/>
    <cellStyle name="3232" xfId="1578"/>
    <cellStyle name="常规 365" xfId="1579"/>
    <cellStyle name="常规 370" xfId="1580"/>
    <cellStyle name="常规 415" xfId="1581"/>
    <cellStyle name="常规 420" xfId="1582"/>
    <cellStyle name="检查单元格 5 4" xfId="1583"/>
    <cellStyle name="40% - 强调文字颜色 1 2" xfId="1584"/>
    <cellStyle name="40% - 强调文字颜色 1 2 10" xfId="1585"/>
    <cellStyle name="40% - 强调文字颜色 1 2 2" xfId="1586"/>
    <cellStyle name="60% - 强调文字颜色 2 2 7" xfId="1587"/>
    <cellStyle name="40% - 强调文字颜色 1 2 2 2" xfId="1588"/>
    <cellStyle name="60% - 强调文字颜色 2 2 7 2" xfId="1589"/>
    <cellStyle name="60% - 强调文字颜色 3 6 4" xfId="1590"/>
    <cellStyle name="40% - 强调文字颜色 1 2 2 2 2" xfId="1591"/>
    <cellStyle name="60% - 强调文字颜色 3 6 4 2" xfId="1592"/>
    <cellStyle name="40% - 强调文字颜色 1 2 2 2 2 2" xfId="1593"/>
    <cellStyle name="40% - 强调文字颜色 1 2 2 2 2 3" xfId="1594"/>
    <cellStyle name="40% - 强调文字颜色 1 2 2 2 2 3 2" xfId="1595"/>
    <cellStyle name="常规 2 7 4" xfId="1596"/>
    <cellStyle name="40% - 强调文字颜色 1 2 2 2 3" xfId="1597"/>
    <cellStyle name="40% - 强调文字颜色 1 2 2 2 4" xfId="1598"/>
    <cellStyle name="40% - 强调文字颜色 1 2 2 2 4 2" xfId="1599"/>
    <cellStyle name="40% - 强调文字颜色 6 2 5" xfId="1600"/>
    <cellStyle name="40% - 强调文字颜色 1 2 2 3" xfId="1601"/>
    <cellStyle name="60% - 强调文字颜色 2 2 7 3" xfId="1602"/>
    <cellStyle name="40% - 强调文字颜色 1 2 2 3 2" xfId="1603"/>
    <cellStyle name="40% - 强调文字颜色 1 2 2 3 2 2" xfId="1604"/>
    <cellStyle name="常规 11 5" xfId="1605"/>
    <cellStyle name="40% - 强调文字颜色 1 2 2 3 2 3" xfId="1606"/>
    <cellStyle name="常规 11 6" xfId="1607"/>
    <cellStyle name="40% - 强调文字颜色 1 2 2 3 2 3 2" xfId="1608"/>
    <cellStyle name="常规 11 6 2" xfId="1609"/>
    <cellStyle name="40% - 强调文字颜色 1 2 2 3 3" xfId="1610"/>
    <cellStyle name="40% - 强调文字颜色 1 2 2 3 4" xfId="1611"/>
    <cellStyle name="40% - 强调文字颜色 1 2 2 34 2 3" xfId="1612"/>
    <cellStyle name="40% - 强调文字颜色 1 2 2 34 2 3 2" xfId="1613"/>
    <cellStyle name="40% - 强调文字颜色 1 2 2 4" xfId="1614"/>
    <cellStyle name="60% - 强调文字颜色 2 2 7 4" xfId="1615"/>
    <cellStyle name="40% - 强调文字颜色 1 2 2 4 2" xfId="1616"/>
    <cellStyle name="60% - 强调文字颜色 2 2 7 4 2" xfId="1617"/>
    <cellStyle name="60% - 强调文字颜色 6 2 4 2 3" xfId="1618"/>
    <cellStyle name="40% - 强调文字颜色 1 2 2 4 3" xfId="1619"/>
    <cellStyle name="40% - 强调文字颜色 1 2 2 4 3 2" xfId="1620"/>
    <cellStyle name="40% - 强调文字颜色 1 2 2 5" xfId="1621"/>
    <cellStyle name="40% - 强调文字颜色 2 6 2" xfId="1622"/>
    <cellStyle name="40% - 强调文字颜色 1 2 2 6" xfId="1623"/>
    <cellStyle name="40% - 强调文字颜色 2 6 3" xfId="1624"/>
    <cellStyle name="40% - 强调文字颜色 1 2 2 6 2" xfId="1625"/>
    <cellStyle name="常规 10 2 5" xfId="1626"/>
    <cellStyle name="强调文字颜色 1 3 2 2 3" xfId="1627"/>
    <cellStyle name="40% - 强调文字颜色 1 2 2 7" xfId="1628"/>
    <cellStyle name="40% - 强调文字颜色 2 6 4" xfId="1629"/>
    <cellStyle name="60% - 强调文字颜色 4 2 6 4 2" xfId="1630"/>
    <cellStyle name="40% - 强调文字颜色 1 2 2 7 2" xfId="1631"/>
    <cellStyle name="40% - 强调文字颜色 2 6 4 2" xfId="1632"/>
    <cellStyle name="40% - 强调文字颜色 1 2 3" xfId="1633"/>
    <cellStyle name="60% - 强调文字颜色 2 2 8" xfId="1634"/>
    <cellStyle name="40% - 强调文字颜色 1 2 3 2" xfId="1635"/>
    <cellStyle name="60% - 强调文字颜色 2 2 8 2" xfId="1636"/>
    <cellStyle name="40% - 强调文字颜色 1 2 3 2 2" xfId="1637"/>
    <cellStyle name="40% - 强调文字颜色 1 2 3 2 2 2" xfId="1638"/>
    <cellStyle name="40% - 强调文字颜色 1 2 3 2 2 3" xfId="1639"/>
    <cellStyle name="40% - 强调文字颜色 1 2 3 2 2 3 2" xfId="1640"/>
    <cellStyle name="40% - 强调文字颜色 1 2 3 2 3" xfId="1641"/>
    <cellStyle name="40% - 强调文字颜色 1 2 3 2 4" xfId="1642"/>
    <cellStyle name="40% - 强调文字颜色 1 2 3 2 4 2" xfId="1643"/>
    <cellStyle name="40% - 强调文字颜色 1 2 3 3" xfId="1644"/>
    <cellStyle name="40% - 强调文字颜色 1 2 3 3 2" xfId="1645"/>
    <cellStyle name="40% - 强调文字颜色 1 2 3 3 2 2" xfId="1646"/>
    <cellStyle name="40% - 强调文字颜色 1 2 3 3 3" xfId="1647"/>
    <cellStyle name="40% - 强调文字颜色 1 2 3 4" xfId="1648"/>
    <cellStyle name="40% - 强调文字颜色 1 2 3 4 2" xfId="1649"/>
    <cellStyle name="40% - 强调文字颜色 1 2 3 6 2" xfId="1650"/>
    <cellStyle name="常规 11 2 5" xfId="1651"/>
    <cellStyle name="强调文字颜色 1 3 3 2 3" xfId="1652"/>
    <cellStyle name="40% - 强调文字颜色 1 2 4" xfId="1653"/>
    <cellStyle name="60% - 强调文字颜色 2 2 9" xfId="1654"/>
    <cellStyle name="常规 2 3 3 2 2 2" xfId="1655"/>
    <cellStyle name="常规 3_（坡心镇中心学校）0109学生汇总" xfId="1656"/>
    <cellStyle name="强调文字颜色 1 2 2 2 4 2" xfId="1657"/>
    <cellStyle name="40% - 强调文字颜色 1 2 4 2" xfId="1658"/>
    <cellStyle name="40% - 强调文字颜色 1 2 4 2 2" xfId="1659"/>
    <cellStyle name="40% - 强调文字颜色 1 2 4 2 3" xfId="1660"/>
    <cellStyle name="40% - 强调文字颜色 1 2 4 2 3 2" xfId="1661"/>
    <cellStyle name="40% - 强调文字颜色 1 2 4 3" xfId="1662"/>
    <cellStyle name="40% - 强调文字颜色 1 2 4 4" xfId="1663"/>
    <cellStyle name="标题 1 2" xfId="1664"/>
    <cellStyle name="40% - 强调文字颜色 1 2 4 4 2" xfId="1665"/>
    <cellStyle name="标题 1 2 2" xfId="1666"/>
    <cellStyle name="40% - 强调文字颜色 1 2 5" xfId="1667"/>
    <cellStyle name="40% - 强调文字颜色 1 2 5 2" xfId="1668"/>
    <cellStyle name="40% - 强调文字颜色 1 2 5 2 2" xfId="1669"/>
    <cellStyle name="40% - 强调文字颜色 1 2 5 2 3" xfId="1670"/>
    <cellStyle name="40% - 强调文字颜色 1 2 5 2 3 2" xfId="1671"/>
    <cellStyle name="标题 3 4" xfId="1672"/>
    <cellStyle name="40% - 强调文字颜色 1 2 5 3" xfId="1673"/>
    <cellStyle name="解释性文本 2 3 2 2 2" xfId="1674"/>
    <cellStyle name="40% - 强调文字颜色 1 2 5 4" xfId="1675"/>
    <cellStyle name="标题 2 2" xfId="1676"/>
    <cellStyle name="40% - 强调文字颜色 1 2 5 4 2" xfId="1677"/>
    <cellStyle name="40% - 强调文字颜色 5 2 2 2 3" xfId="1678"/>
    <cellStyle name="标题 2 2 2" xfId="1679"/>
    <cellStyle name="40% - 强调文字颜色 1 2 6 2" xfId="1680"/>
    <cellStyle name="40% - 强调文字颜色 1 2 6 3" xfId="1681"/>
    <cellStyle name="40% - 强调文字颜色 1 2 6 4" xfId="1682"/>
    <cellStyle name="标题 3 2" xfId="1683"/>
    <cellStyle name="40% - 强调文字颜色 1 2 6 4 2" xfId="1684"/>
    <cellStyle name="40% - 强调文字颜色 5 2 3 2 3" xfId="1685"/>
    <cellStyle name="标题 3 2 2" xfId="1686"/>
    <cellStyle name="40% - 强调文字颜色 1 2 7 2" xfId="1687"/>
    <cellStyle name="标题 3 2 7" xfId="1688"/>
    <cellStyle name="40% - 强调文字颜色 1 2 7 3" xfId="1689"/>
    <cellStyle name="标题 3 2 8" xfId="1690"/>
    <cellStyle name="40% - 强调文字颜色 1 2 8" xfId="1691"/>
    <cellStyle name="40% - 强调文字颜色 1 2 8 2" xfId="1692"/>
    <cellStyle name="标题 3 3 7" xfId="1693"/>
    <cellStyle name="40% - 强调文字颜色 1 2 8 3" xfId="1694"/>
    <cellStyle name="40% - 强调文字颜色 1 2 8 4" xfId="1695"/>
    <cellStyle name="标题 5 2" xfId="1696"/>
    <cellStyle name="40% - 强调文字颜色 1 2 8 4 2" xfId="1697"/>
    <cellStyle name="标题 5 2 2" xfId="1698"/>
    <cellStyle name="40% - 强调文字颜色 1 2 9" xfId="1699"/>
    <cellStyle name="40% - 强调文字颜色 1 2 9 2" xfId="1700"/>
    <cellStyle name="40% - 强调文字颜色 1 3" xfId="1701"/>
    <cellStyle name="40% - 强调文字颜色 1 3 2" xfId="1702"/>
    <cellStyle name="40% - 强调文字颜色 1 3 2 2" xfId="1703"/>
    <cellStyle name="60% - 强调文字颜色 4 6 4" xfId="1704"/>
    <cellStyle name="常规 37_（坡心镇中心学校）0109学生汇总_3" xfId="1705"/>
    <cellStyle name="40% - 强调文字颜色 1 3 2 2 2" xfId="1706"/>
    <cellStyle name="60% - 强调文字颜色 4 6 4 2" xfId="1707"/>
    <cellStyle name="40% - 强调文字颜色 1 3 2 2 3" xfId="1708"/>
    <cellStyle name="40% - 强调文字颜色 1 3 2 3" xfId="1709"/>
    <cellStyle name="40% - 强调文字颜色 1 3 2 3 2" xfId="1710"/>
    <cellStyle name="40% - 强调文字颜色 1 3 2 3 3" xfId="1711"/>
    <cellStyle name="40% - 强调文字颜色 1 3 2 4" xfId="1712"/>
    <cellStyle name="40% - 强调文字颜色 1 3 2 4 2" xfId="1713"/>
    <cellStyle name="40% - 强调文字颜色 1 3 2 5" xfId="1714"/>
    <cellStyle name="40% - 强调文字颜色 3 6 2" xfId="1715"/>
    <cellStyle name="40% - 强调文字颜色 1 3 3" xfId="1716"/>
    <cellStyle name="40% - 强调文字颜色 1 3 3 2" xfId="1717"/>
    <cellStyle name="40% - 强调文字颜色 1 3 3 2 2" xfId="1718"/>
    <cellStyle name="40% - 强调文字颜色 1 3 3 3" xfId="1719"/>
    <cellStyle name="40% - 强调文字颜色 1 3 3 3 2" xfId="1720"/>
    <cellStyle name="40% - 强调文字颜色 1 3 3 4" xfId="1721"/>
    <cellStyle name="40% - 强调文字颜色 1 3 3 4 2" xfId="1722"/>
    <cellStyle name="40% - 强调文字颜色 1 3 4" xfId="1723"/>
    <cellStyle name="40% - 强调文字颜色 1 3 4 2" xfId="1724"/>
    <cellStyle name="40% - 强调文字颜色 1 3 4 3" xfId="1725"/>
    <cellStyle name="差_第一批" xfId="1726"/>
    <cellStyle name="40% - 强调文字颜色 1 3 5" xfId="1727"/>
    <cellStyle name="40% - 强调文字颜色 1 3 5 2" xfId="1728"/>
    <cellStyle name="40% - 强调文字颜色 1 3 5 3" xfId="1729"/>
    <cellStyle name="40% - 强调文字颜色 1 3 6 2" xfId="1730"/>
    <cellStyle name="常规 38 2 2" xfId="1731"/>
    <cellStyle name="40% - 强调文字颜色 1 3 7" xfId="1732"/>
    <cellStyle name="常规 38 3" xfId="1733"/>
    <cellStyle name="40% - 强调文字颜色 1 4 2" xfId="1734"/>
    <cellStyle name="40% - 强调文字颜色 1 4 2 2" xfId="1735"/>
    <cellStyle name="40% - 强调文字颜色 1 4 2 3" xfId="1736"/>
    <cellStyle name="常规 171 4" xfId="1737"/>
    <cellStyle name="40% - 强调文字颜色 1 4 2 4" xfId="1738"/>
    <cellStyle name="40% - 强调文字颜色 1 4 2 4 2" xfId="1739"/>
    <cellStyle name="40% - 强调文字颜色 1 4 3" xfId="1740"/>
    <cellStyle name="60% - 着色 3 2 2 2" xfId="1741"/>
    <cellStyle name="40% - 强调文字颜色 1 4 3 2" xfId="1742"/>
    <cellStyle name="40% - 强调文字颜色 1 4 3 3" xfId="1743"/>
    <cellStyle name="40% - 强调文字颜色 1 4 3 4" xfId="1744"/>
    <cellStyle name="40% - 强调文字颜色 1 4 3 4 2" xfId="1745"/>
    <cellStyle name="40% - 强调文字颜色 1 4 4" xfId="1746"/>
    <cellStyle name="40% - 强调文字颜色 1 4 4 2" xfId="1747"/>
    <cellStyle name="40% - 强调文字颜色 1 4 4 3" xfId="1748"/>
    <cellStyle name="40% - 强调文字颜色 1 4 5" xfId="1749"/>
    <cellStyle name="40% - 强调文字颜色 1 4 5 2" xfId="1750"/>
    <cellStyle name="常规 174 3" xfId="1751"/>
    <cellStyle name="40% - 强调文字颜色 1 4 5 3" xfId="1752"/>
    <cellStyle name="40% - 强调文字颜色 4 3 2 2 2" xfId="1753"/>
    <cellStyle name="40% - 强调文字颜色 1 4 5 4" xfId="1754"/>
    <cellStyle name="40% - 强调文字颜色 4 3 2 2 3" xfId="1755"/>
    <cellStyle name="40% - 强调文字颜色 1 4 5 4 2" xfId="1756"/>
    <cellStyle name="好_Sheet2" xfId="1757"/>
    <cellStyle name="40% - 强调文字颜色 1 4 6" xfId="1758"/>
    <cellStyle name="常规 39 2" xfId="1759"/>
    <cellStyle name="常规 44 2" xfId="1760"/>
    <cellStyle name="40% - 强调文字颜色 1 4 6 2" xfId="1761"/>
    <cellStyle name="常规 225 3" xfId="1762"/>
    <cellStyle name="常规 39 2 2" xfId="1763"/>
    <cellStyle name="40% - 强调文字颜色 1 4 7" xfId="1764"/>
    <cellStyle name="常规 39 3" xfId="1765"/>
    <cellStyle name="常规 44 3" xfId="1766"/>
    <cellStyle name="40% - 强调文字颜色 1 4 7 2" xfId="1767"/>
    <cellStyle name="40% - 强调文字颜色 1 4 7 3" xfId="1768"/>
    <cellStyle name="40% - 强调文字颜色 4 3 2 4 2" xfId="1769"/>
    <cellStyle name="40% - 强调文字颜色 1 5" xfId="1770"/>
    <cellStyle name="60% - 强调文字颜色 1 3 2 3 3" xfId="1771"/>
    <cellStyle name="常规 102 2" xfId="1772"/>
    <cellStyle name="常规 4 2 5 2" xfId="1773"/>
    <cellStyle name="常规 4 7 2" xfId="1774"/>
    <cellStyle name="40% - 强调文字颜色 1 5 2" xfId="1775"/>
    <cellStyle name="常规 4 2 5 2 2" xfId="1776"/>
    <cellStyle name="40% - 强调文字颜色 1 5 2 2" xfId="1777"/>
    <cellStyle name="60% - 强调文字颜色 6 6 4" xfId="1778"/>
    <cellStyle name="40% - 强调文字颜色 1 5 2 3" xfId="1779"/>
    <cellStyle name="40% - 强调文字颜色 1 5 3 2" xfId="1780"/>
    <cellStyle name="40% - 强调文字颜色 1 5 3 3" xfId="1781"/>
    <cellStyle name="常规 2 3 2 2 2" xfId="1782"/>
    <cellStyle name="40% - 强调文字颜色 1 5 5" xfId="1783"/>
    <cellStyle name="40% - 强调文字颜色 2 2" xfId="1784"/>
    <cellStyle name="40% - 强调文字颜色 2 2 10" xfId="1785"/>
    <cellStyle name="40% - 强调文字颜色 2 2 11" xfId="1786"/>
    <cellStyle name="常规 2 4 2 3 2" xfId="1787"/>
    <cellStyle name="40% - 强调文字颜色 2 2 2" xfId="1788"/>
    <cellStyle name="60% - 强调文字颜色 2 2 3 5" xfId="1789"/>
    <cellStyle name="60% - 强调文字颜色 3 2 7" xfId="1790"/>
    <cellStyle name="常规 155 2 13" xfId="1791"/>
    <cellStyle name="40% - 强调文字颜色 2 2 2 2" xfId="1792"/>
    <cellStyle name="60% - 强调文字颜色 2 2 3 5 2" xfId="1793"/>
    <cellStyle name="60% - 强调文字颜色 3 2 7 2" xfId="1794"/>
    <cellStyle name="40% - 强调文字颜色 2 2 2 2 2" xfId="1795"/>
    <cellStyle name="常规 2 4 3" xfId="1796"/>
    <cellStyle name="40% - 强调文字颜色 2 2 2 2 2 2" xfId="1797"/>
    <cellStyle name="常规 2 4 3 2" xfId="1798"/>
    <cellStyle name="40% - 强调文字颜色 2 2 2 2 2 3" xfId="1799"/>
    <cellStyle name="常规 2 4 3 3" xfId="1800"/>
    <cellStyle name="输出 2 3 2" xfId="1801"/>
    <cellStyle name="40% - 强调文字颜色 2 2 2 2 2 3 2" xfId="1802"/>
    <cellStyle name="输出 2 3 2 2" xfId="1803"/>
    <cellStyle name="40% - 强调文字颜色 2 2 2 2 3" xfId="1804"/>
    <cellStyle name="常规 2 4 4" xfId="1805"/>
    <cellStyle name="40% - 强调文字颜色 2 2 2 2 4" xfId="1806"/>
    <cellStyle name="标题 5 2 3 2" xfId="1807"/>
    <cellStyle name="常规 2 4 5" xfId="1808"/>
    <cellStyle name="40% - 强调文字颜色 2 2 2 2 4 2" xfId="1809"/>
    <cellStyle name="常规 2 4 5 2" xfId="1810"/>
    <cellStyle name="40% - 强调文字颜色 2 2 2 3" xfId="1811"/>
    <cellStyle name="60% - 强调文字颜色 3 2 7 3" xfId="1812"/>
    <cellStyle name="标题 1 4 2 2" xfId="1813"/>
    <cellStyle name="40% - 强调文字颜色 2 2 2 3 3" xfId="1814"/>
    <cellStyle name="常规 2 5 4" xfId="1815"/>
    <cellStyle name="40% - 强调文字颜色 2 2 2 5" xfId="1816"/>
    <cellStyle name="40% - 强调文字颜色 6 2 2 4 3 2" xfId="1817"/>
    <cellStyle name="40% - 强调文字颜色 2 2 2 6" xfId="1818"/>
    <cellStyle name="40% - 强调文字颜色 2 2 3" xfId="1819"/>
    <cellStyle name="60% - 强调文字颜色 3 2 8" xfId="1820"/>
    <cellStyle name="40% - 强调文字颜色 2 2 3 2" xfId="1821"/>
    <cellStyle name="60% - 强调文字颜色 3 2 8 2" xfId="1822"/>
    <cellStyle name="40% - 强调文字颜色 2 2 3 2 2 2" xfId="1823"/>
    <cellStyle name="常规 3 4 3 2" xfId="1824"/>
    <cellStyle name="汇总 2 4 4" xfId="1825"/>
    <cellStyle name="40% - 强调文字颜色 2 2 3 2 2 3" xfId="1826"/>
    <cellStyle name="40% - 强调文字颜色 2 2 3 2 2 3 2" xfId="1827"/>
    <cellStyle name="常规 2 9 4" xfId="1828"/>
    <cellStyle name="输入 3 4" xfId="1829"/>
    <cellStyle name="40% - 强调文字颜色 2 2 3 2 3" xfId="1830"/>
    <cellStyle name="常规 3 4 4" xfId="1831"/>
    <cellStyle name="40% - 强调文字颜色 2 2 3 3" xfId="1832"/>
    <cellStyle name="60% - 强调文字颜色 3 2 8 3" xfId="1833"/>
    <cellStyle name="强调文字颜色 3 2 5 4 2" xfId="1834"/>
    <cellStyle name="40% - 强调文字颜色 2 2 3 3 2" xfId="1835"/>
    <cellStyle name="常规 3 5 3" xfId="1836"/>
    <cellStyle name="40% - 强调文字颜色 2 2 3 3 2 2" xfId="1837"/>
    <cellStyle name="常规 11 7" xfId="1838"/>
    <cellStyle name="汇总 3 4 4" xfId="1839"/>
    <cellStyle name="40% - 强调文字颜色 2 2 3 3 3" xfId="1840"/>
    <cellStyle name="常规 3 5 4" xfId="1841"/>
    <cellStyle name="40% - 强调文字颜色 2 2 3 4" xfId="1842"/>
    <cellStyle name="60% - 强调文字颜色 3 2 8 4" xfId="1843"/>
    <cellStyle name="40% - 强调文字颜色 2 2 3 4 2" xfId="1844"/>
    <cellStyle name="60% - 强调文字颜色 3 2 8 4 2" xfId="1845"/>
    <cellStyle name="常规 3 6 3" xfId="1846"/>
    <cellStyle name="40% - 强调文字颜色 2 2 3 5 2" xfId="1847"/>
    <cellStyle name="常规 3 7 3" xfId="1848"/>
    <cellStyle name="40% - 强调文字颜色 2 2 3 6 2" xfId="1849"/>
    <cellStyle name="常规 3 8 3" xfId="1850"/>
    <cellStyle name="40% - 强调文字颜色 2 2 4" xfId="1851"/>
    <cellStyle name="60% - 强调文字颜色 3 2 9" xfId="1852"/>
    <cellStyle name="强调文字颜色 1 2 2 3 4 2" xfId="1853"/>
    <cellStyle name="40% - 强调文字颜色 2 2 4 2" xfId="1854"/>
    <cellStyle name="60% - 强调文字颜色 3 2 9 2" xfId="1855"/>
    <cellStyle name="40% - 强调文字颜色 2 2 4 2 3" xfId="1856"/>
    <cellStyle name="40% - 强调文字颜色 6 2 3 2" xfId="1857"/>
    <cellStyle name="常规 196" xfId="1858"/>
    <cellStyle name="常规 4 4 4" xfId="1859"/>
    <cellStyle name="常规 6 6" xfId="1860"/>
    <cellStyle name="40% - 强调文字颜色 2 2 4 2 3 2" xfId="1861"/>
    <cellStyle name="40% - 强调文字颜色 6 2 3 2 2" xfId="1862"/>
    <cellStyle name="40% - 强调文字颜色 2 2 4 3" xfId="1863"/>
    <cellStyle name="40% - 强调文字颜色 2 2 4 4" xfId="1864"/>
    <cellStyle name="40% - 强调文字颜色 2 2 4 4 2" xfId="1865"/>
    <cellStyle name="常规 101 3" xfId="1866"/>
    <cellStyle name="常规 395" xfId="1867"/>
    <cellStyle name="常规 4 2 4 3" xfId="1868"/>
    <cellStyle name="常规 4 6 3" xfId="1869"/>
    <cellStyle name="常规 445" xfId="1870"/>
    <cellStyle name="常规 8 5" xfId="1871"/>
    <cellStyle name="计算 4 5 2 2" xfId="1872"/>
    <cellStyle name="40% - 强调文字颜色 2 2 5" xfId="1873"/>
    <cellStyle name="40% - 强调文字颜色 2 2 5 2" xfId="1874"/>
    <cellStyle name="40% - 强调文字颜色 2 2 5 3" xfId="1875"/>
    <cellStyle name="40% - 强调文字颜色 2 2 5 4" xfId="1876"/>
    <cellStyle name="40% - 强调文字颜色 2 2 6 2" xfId="1877"/>
    <cellStyle name="40% - 强调文字颜色 2 2 6 3" xfId="1878"/>
    <cellStyle name="40% - 强调文字颜色 2 2 6 4" xfId="1879"/>
    <cellStyle name="40% - 强调文字颜色 2 2 6 4 2" xfId="1880"/>
    <cellStyle name="40% - 强调文字颜色 6 2 3 2 3" xfId="1881"/>
    <cellStyle name="常规 196 3" xfId="1882"/>
    <cellStyle name="常规 6 6 3" xfId="1883"/>
    <cellStyle name="计算 4 7 2 2" xfId="1884"/>
    <cellStyle name="40% - 强调文字颜色 2 3" xfId="1885"/>
    <cellStyle name="40% - 强调文字颜色 2 3 2" xfId="1886"/>
    <cellStyle name="常规 11 2 2 4" xfId="1887"/>
    <cellStyle name="40% - 强调文字颜色 2 3 2 2" xfId="1888"/>
    <cellStyle name="40% - 强调文字颜色 2 3 2 3" xfId="1889"/>
    <cellStyle name="解释性文本 2" xfId="1890"/>
    <cellStyle name="40% - 强调文字颜色 2 3 2 3 3" xfId="1891"/>
    <cellStyle name="常规 11 4 2" xfId="1892"/>
    <cellStyle name="解释性文本 2 3" xfId="1893"/>
    <cellStyle name="40% - 强调文字颜色 2 3 2 5" xfId="1894"/>
    <cellStyle name="40% - 强调文字颜色 2 3 3" xfId="1895"/>
    <cellStyle name="常规 11 2 2 5" xfId="1896"/>
    <cellStyle name="40% - 强调文字颜色 2 3 3 2" xfId="1897"/>
    <cellStyle name="40% - 强调文字颜色 2 3 3 3" xfId="1898"/>
    <cellStyle name="40% - 强调文字颜色 2 3 3 4" xfId="1899"/>
    <cellStyle name="40% - 强调文字颜色 2 3 4" xfId="1900"/>
    <cellStyle name="常规 11 2 2 6" xfId="1901"/>
    <cellStyle name="40% - 强调文字颜色 2 3 4 2" xfId="1902"/>
    <cellStyle name="40% - 强调文字颜色 2 3 4 3" xfId="1903"/>
    <cellStyle name="40% - 强调文字颜色 2 3 5" xfId="1904"/>
    <cellStyle name="常规 11 2 2 7" xfId="1905"/>
    <cellStyle name="40% - 强调文字颜色 2 3 5 2" xfId="1906"/>
    <cellStyle name="40% - 强调文字颜色 2 4" xfId="1907"/>
    <cellStyle name="60% - 强调文字颜色 1 3 2 4 2" xfId="1908"/>
    <cellStyle name="40% - 强调文字颜色 2 4 2" xfId="1909"/>
    <cellStyle name="60% - 强调文字颜色 3 4 7" xfId="1910"/>
    <cellStyle name="40% - 强调文字颜色 2 4 2 2" xfId="1911"/>
    <cellStyle name="60% - 强调文字颜色 3 4 7 2" xfId="1912"/>
    <cellStyle name="60% - 强调文字颜色 6 2 2 3 3" xfId="1913"/>
    <cellStyle name="40% - 强调文字颜色 2 4 2 3" xfId="1914"/>
    <cellStyle name="40% - 强调文字颜色 2 4 3" xfId="1915"/>
    <cellStyle name="40% - 强调文字颜色 2 4 3 2" xfId="1916"/>
    <cellStyle name="40% - 强调文字颜色 2 4 3 3" xfId="1917"/>
    <cellStyle name="40% - 强调文字颜色 2 4 3 4" xfId="1918"/>
    <cellStyle name="40% - 强调文字颜色 2 4 3 4 2" xfId="1919"/>
    <cellStyle name="40% - 着色 4 3 3" xfId="1920"/>
    <cellStyle name="40% - 强调文字颜色 2 4 4" xfId="1921"/>
    <cellStyle name="40% - 强调文字颜色 2 4 4 2" xfId="1922"/>
    <cellStyle name="40% - 强调文字颜色 2 4 4 3" xfId="1923"/>
    <cellStyle name="40% - 强调文字颜色 2 4 5" xfId="1924"/>
    <cellStyle name="40% - 强调文字颜色 2 4 5 2" xfId="1925"/>
    <cellStyle name="40% - 强调文字颜色 2 4 5 3" xfId="1926"/>
    <cellStyle name="40% - 强调文字颜色 2 4 5 4" xfId="1927"/>
    <cellStyle name="40% - 强调文字颜色 2 4 5 4 2" xfId="1928"/>
    <cellStyle name="40% - 着色 6 3 3" xfId="1929"/>
    <cellStyle name="60% - 强调文字颜色 4 2 2 2 2 3" xfId="1930"/>
    <cellStyle name="40% - 强调文字颜色 2 4 6 2" xfId="1931"/>
    <cellStyle name="40% - 强调文字颜色 2 5" xfId="1932"/>
    <cellStyle name="常规 4 2 6 2" xfId="1933"/>
    <cellStyle name="常规 4 8 2" xfId="1934"/>
    <cellStyle name="40% - 强调文字颜色 2 5 2" xfId="1935"/>
    <cellStyle name="常规 4 8 2 2" xfId="1936"/>
    <cellStyle name="40% - 强调文字颜色 2 5 2 3" xfId="1937"/>
    <cellStyle name="40% - 强调文字颜色 2 5 3" xfId="1938"/>
    <cellStyle name="40% - 强调文字颜色 2 5 3 2" xfId="1939"/>
    <cellStyle name="60% - 强调文字颜色 3 2 10" xfId="1940"/>
    <cellStyle name="40% - 强调文字颜色 2 5 3 3" xfId="1941"/>
    <cellStyle name="60% - 强调文字颜色 3 2 11" xfId="1942"/>
    <cellStyle name="常规 2 4 2 2 2" xfId="1943"/>
    <cellStyle name="40% - 强调文字颜色 2 5 4" xfId="1944"/>
    <cellStyle name="40% - 强调文字颜色 2 5 5" xfId="1945"/>
    <cellStyle name="40% - 强调文字颜色 2 6" xfId="1946"/>
    <cellStyle name="常规 103 3" xfId="1947"/>
    <cellStyle name="常规 4 8 3" xfId="1948"/>
    <cellStyle name="计算 4 5 4 2" xfId="1949"/>
    <cellStyle name="40% - 强调文字颜色 3 2" xfId="1950"/>
    <cellStyle name="40% - 强调文字颜色 3 3 3 2 2" xfId="1951"/>
    <cellStyle name="常规 26 2 2" xfId="1952"/>
    <cellStyle name="40% - 强调文字颜色 3 2 10" xfId="1953"/>
    <cellStyle name="40% - 强调文字颜色 3 2 11" xfId="1954"/>
    <cellStyle name="40% - 强调文字颜色 3 2 2 2 2" xfId="1955"/>
    <cellStyle name="40% - 强调文字颜色 3 4 4" xfId="1956"/>
    <cellStyle name="40% - 强调文字颜色 3 2 2 2 2 2" xfId="1957"/>
    <cellStyle name="40% - 强调文字颜色 3 4 4 2" xfId="1958"/>
    <cellStyle name="40% - 强调文字颜色 3 2 2 2 2 3" xfId="1959"/>
    <cellStyle name="40% - 强调文字颜色 3 4 4 3" xfId="1960"/>
    <cellStyle name="40% - 强调文字颜色 3 2 2 2 2 3 2" xfId="1961"/>
    <cellStyle name="检查单元格 4 6" xfId="1962"/>
    <cellStyle name="40% - 强调文字颜色 3 2 2 2 3" xfId="1963"/>
    <cellStyle name="40% - 强调文字颜色 3 4 5" xfId="1964"/>
    <cellStyle name="40% - 强调文字颜色 3 2 2 2 4" xfId="1965"/>
    <cellStyle name="40% - 强调文字颜色 3 4 6" xfId="1966"/>
    <cellStyle name="40% - 强调文字颜色 3 2 2 2 4 2" xfId="1967"/>
    <cellStyle name="40% - 强调文字颜色 3 4 6 2" xfId="1968"/>
    <cellStyle name="40% - 强调文字颜色 3 2 2 3" xfId="1969"/>
    <cellStyle name="60% - 强调文字颜色 4 2 7 3" xfId="1970"/>
    <cellStyle name="40% - 强调文字颜色 3 2 2 3 2" xfId="1971"/>
    <cellStyle name="40% - 强调文字颜色 3 5 4" xfId="1972"/>
    <cellStyle name="40% - 强调文字颜色 3 2 2 3 3" xfId="1973"/>
    <cellStyle name="40% - 强调文字颜色 3 5 5" xfId="1974"/>
    <cellStyle name="40% - 强调文字颜色 3 2 2 4" xfId="1975"/>
    <cellStyle name="40% - 强调文字颜色 3 2 2 5" xfId="1976"/>
    <cellStyle name="常规 4 2_（坡心镇中心学校）0109学生汇总 2" xfId="1977"/>
    <cellStyle name="40% - 强调文字颜色 3 2 2 6" xfId="1978"/>
    <cellStyle name="40% - 强调文字颜色 3 2 2 6 2" xfId="1979"/>
    <cellStyle name="40% - 强调文字颜色 3 2 3" xfId="1980"/>
    <cellStyle name="60% - 强调文字颜色 4 2 8" xfId="1981"/>
    <cellStyle name="40% - 强调文字颜色 3 2 3 2" xfId="1982"/>
    <cellStyle name="60% - 强调文字颜色 4 2 8 2" xfId="1983"/>
    <cellStyle name="40% - 强调文字颜色 3 2 3 2 2" xfId="1984"/>
    <cellStyle name="40% - 强调文字颜色 4 4 4" xfId="1985"/>
    <cellStyle name="40% - 强调文字颜色 3 2 3 2 2 2" xfId="1986"/>
    <cellStyle name="40% - 强调文字颜色 4 4 4 2" xfId="1987"/>
    <cellStyle name="常规 4_Sheet1" xfId="1988"/>
    <cellStyle name="40% - 强调文字颜色 3 2 3 2 2 3" xfId="1989"/>
    <cellStyle name="40% - 强调文字颜色 4 4 4 3" xfId="1990"/>
    <cellStyle name="常规 2 2 2" xfId="1991"/>
    <cellStyle name="输出 2 3 4" xfId="1992"/>
    <cellStyle name="40% - 强调文字颜色 3 2 3 2 2 3 2" xfId="1993"/>
    <cellStyle name="常规 2 2 2 2" xfId="1994"/>
    <cellStyle name="40% - 强调文字颜色 3 2 3 2 3" xfId="1995"/>
    <cellStyle name="40% - 强调文字颜色 4 4 5" xfId="1996"/>
    <cellStyle name="40% - 强调文字颜色 3 2 3 2 4" xfId="1997"/>
    <cellStyle name="40% - 强调文字颜色 4 4 6" xfId="1998"/>
    <cellStyle name="40% - 强调文字颜色 3 2 3 2 4 2" xfId="1999"/>
    <cellStyle name="40% - 强调文字颜色 4 4 6 2" xfId="2000"/>
    <cellStyle name="常规 2 4 5 4" xfId="2001"/>
    <cellStyle name="40% - 强调文字颜色 3 2 3 3" xfId="2002"/>
    <cellStyle name="60% - 强调文字颜色 4 2 8 3" xfId="2003"/>
    <cellStyle name="40% - 强调文字颜色 3 2 3 3 2" xfId="2004"/>
    <cellStyle name="40% - 强调文字颜色 4 5 4" xfId="2005"/>
    <cellStyle name="40% - 强调文字颜色 3 2 3 3 2 2" xfId="2006"/>
    <cellStyle name="40% - 强调文字颜色 3 2 3 3 3" xfId="2007"/>
    <cellStyle name="40% - 强调文字颜色 4 5 5" xfId="2008"/>
    <cellStyle name="40% - 强调文字颜色 3 2 3 4" xfId="2009"/>
    <cellStyle name="60% - 强调文字颜色 4 2 8 4" xfId="2010"/>
    <cellStyle name="40% - 强调文字颜色 3 2 3 4 2" xfId="2011"/>
    <cellStyle name="40% - 强调文字颜色 4 6 4" xfId="2012"/>
    <cellStyle name="60% - 强调文字颜色 4 2 8 4 2" xfId="2013"/>
    <cellStyle name="差 2 2 2 2 3" xfId="2014"/>
    <cellStyle name="40% - 强调文字颜色 3 2 3 5" xfId="2015"/>
    <cellStyle name="40% - 强调文字颜色 3 2 3 5 2" xfId="2016"/>
    <cellStyle name="40% - 强调文字颜色 3 2 3 6" xfId="2017"/>
    <cellStyle name="40% - 强调文字颜色 3 2 3 6 2" xfId="2018"/>
    <cellStyle name="40% - 强调文字颜色 5 2 2 2 2 3" xfId="2019"/>
    <cellStyle name="常规 11 2 12" xfId="2020"/>
    <cellStyle name="40% - 强调文字颜色 3 2 4" xfId="2021"/>
    <cellStyle name="60% - 强调文字颜色 4 2 9" xfId="2022"/>
    <cellStyle name="40% - 强调文字颜色 3 2 4 2" xfId="2023"/>
    <cellStyle name="60% - 强调文字颜色 4 2 9 2" xfId="2024"/>
    <cellStyle name="40% - 强调文字颜色 3 2 4 2 2" xfId="2025"/>
    <cellStyle name="40% - 强调文字颜色 5 4 4" xfId="2026"/>
    <cellStyle name="40% - 强调文字颜色 3 2 4 2 3" xfId="2027"/>
    <cellStyle name="40% - 强调文字颜色 5 4 5" xfId="2028"/>
    <cellStyle name="40% - 强调文字颜色 3 2 4 2 3 2" xfId="2029"/>
    <cellStyle name="40% - 强调文字颜色 5 4 5 2" xfId="2030"/>
    <cellStyle name="40% - 强调文字颜色 3 2 4 3" xfId="2031"/>
    <cellStyle name="40% - 强调文字颜色 3 2 4 4 2" xfId="2032"/>
    <cellStyle name="常规 2 2 2 2 2 2 2" xfId="2033"/>
    <cellStyle name="40% - 强调文字颜色 3 2 5" xfId="2034"/>
    <cellStyle name="40% - 强调文字颜色 3 2 5 2" xfId="2035"/>
    <cellStyle name="40% - 强调文字颜色 3 2 5 3" xfId="2036"/>
    <cellStyle name="40% - 强调文字颜色 3 2 5 4" xfId="2037"/>
    <cellStyle name="常规 2 2 2 2 3 2" xfId="2038"/>
    <cellStyle name="40% - 强调文字颜色 3 2 5 4 2" xfId="2039"/>
    <cellStyle name="40% - 强调文字颜色 6 6 4" xfId="2040"/>
    <cellStyle name="60% - 强调文字颜色 4 2 4 4" xfId="2041"/>
    <cellStyle name="常规 13 2 2 3" xfId="2042"/>
    <cellStyle name="常规 2 2 2 2 3 2 2" xfId="2043"/>
    <cellStyle name="40% - 强调文字颜色 3 2 6" xfId="2044"/>
    <cellStyle name="40% - 强调文字颜色 3 2 6 2" xfId="2045"/>
    <cellStyle name="40% - 强调文字颜色 3 2 6 3" xfId="2046"/>
    <cellStyle name="40% - 强调文字颜色 3 2 6 4" xfId="2047"/>
    <cellStyle name="常规 2 2 2 2 4 2" xfId="2048"/>
    <cellStyle name="40% - 强调文字颜色 3 2 6 4 2" xfId="2049"/>
    <cellStyle name="常规 17 4" xfId="2050"/>
    <cellStyle name="常规 22 4" xfId="2051"/>
    <cellStyle name="40% - 强调文字颜色 3 3" xfId="2052"/>
    <cellStyle name="40% - 强调文字颜色 3 3 3 2 3" xfId="2053"/>
    <cellStyle name="常规 26 2 3" xfId="2054"/>
    <cellStyle name="40% - 强调文字颜色 3 3 2 2 2" xfId="2055"/>
    <cellStyle name="常规 25 2 2" xfId="2056"/>
    <cellStyle name="40% - 强调文字颜色 3 3 2 2 3" xfId="2057"/>
    <cellStyle name="常规 25 2 3" xfId="2058"/>
    <cellStyle name="40% - 强调文字颜色 3 3 2 3" xfId="2059"/>
    <cellStyle name="常规 25 3" xfId="2060"/>
    <cellStyle name="常规 30 3" xfId="2061"/>
    <cellStyle name="40% - 强调文字颜色 3 3 2 3 2" xfId="2062"/>
    <cellStyle name="40% - 强调文字颜色 3 3 2 3 3" xfId="2063"/>
    <cellStyle name="40% - 强调文字颜色 3 3 2 4" xfId="2064"/>
    <cellStyle name="40% - 强调文字颜色 3 3 2 4 2" xfId="2065"/>
    <cellStyle name="差 3" xfId="2066"/>
    <cellStyle name="40% - 强调文字颜色 3 3 2 5" xfId="2067"/>
    <cellStyle name="40% - 强调文字颜色 3 3 3" xfId="2068"/>
    <cellStyle name="常规 26" xfId="2069"/>
    <cellStyle name="常规 31" xfId="2070"/>
    <cellStyle name="40% - 强调文字颜色 3 3 3 3 2" xfId="2071"/>
    <cellStyle name="40% - 强调文字颜色 4 2" xfId="2072"/>
    <cellStyle name="常规 26 3 2" xfId="2073"/>
    <cellStyle name="40% - 强调文字颜色 3 3 4" xfId="2074"/>
    <cellStyle name="常规 27" xfId="2075"/>
    <cellStyle name="常规 32" xfId="2076"/>
    <cellStyle name="40% - 强调文字颜色 3 3 4 2" xfId="2077"/>
    <cellStyle name="常规 27 2" xfId="2078"/>
    <cellStyle name="常规 32 2" xfId="2079"/>
    <cellStyle name="40% - 强调文字颜色 3 3 4 3" xfId="2080"/>
    <cellStyle name="常规 27 3" xfId="2081"/>
    <cellStyle name="常规 32 3" xfId="2082"/>
    <cellStyle name="40% - 强调文字颜色 3 3 5" xfId="2083"/>
    <cellStyle name="常规 28" xfId="2084"/>
    <cellStyle name="常规 33" xfId="2085"/>
    <cellStyle name="40% - 强调文字颜色 3 3 5 2" xfId="2086"/>
    <cellStyle name="常规 28 2" xfId="2087"/>
    <cellStyle name="常规 33 2" xfId="2088"/>
    <cellStyle name="40% - 强调文字颜色 3 3 6" xfId="2089"/>
    <cellStyle name="常规 29" xfId="2090"/>
    <cellStyle name="常规 34" xfId="2091"/>
    <cellStyle name="40% - 强调文字颜色 3 4 2" xfId="2092"/>
    <cellStyle name="40% - 强调文字颜色 3 4 2 2" xfId="2093"/>
    <cellStyle name="60% - 强调文字颜色 6 3 2 3 3" xfId="2094"/>
    <cellStyle name="40% - 强调文字颜色 3 4 2 3" xfId="2095"/>
    <cellStyle name="40% - 强调文字颜色 3 4 2 4" xfId="2096"/>
    <cellStyle name="40% - 强调文字颜色 3 4 2 4 2" xfId="2097"/>
    <cellStyle name="40% - 强调文字颜色 3 4 3" xfId="2098"/>
    <cellStyle name="40% - 强调文字颜色 3 4 3 2" xfId="2099"/>
    <cellStyle name="40% - 强调文字颜色 3 4 3 3" xfId="2100"/>
    <cellStyle name="40% - 强调文字颜色 3 4 3 4" xfId="2101"/>
    <cellStyle name="40% - 强调文字颜色 3 4 3 4 2" xfId="2102"/>
    <cellStyle name="40% - 强调文字颜色 3 4 5 2" xfId="2103"/>
    <cellStyle name="40% - 强调文字颜色 3 4 5 3" xfId="2104"/>
    <cellStyle name="40% - 强调文字颜色 3 4 5 4" xfId="2105"/>
    <cellStyle name="40% - 强调文字颜色 3 4 5 4 2" xfId="2106"/>
    <cellStyle name="60% - 强调文字颜色 6 2 4 4" xfId="2107"/>
    <cellStyle name="常规 15 2 2 3" xfId="2108"/>
    <cellStyle name="40% - 强调文字颜色 3 5" xfId="2109"/>
    <cellStyle name="常规 104 2" xfId="2110"/>
    <cellStyle name="40% - 强调文字颜色 3 5 2" xfId="2111"/>
    <cellStyle name="40% - 强调文字颜色 3 5 2 2" xfId="2112"/>
    <cellStyle name="常规 362" xfId="2113"/>
    <cellStyle name="常规 407" xfId="2114"/>
    <cellStyle name="常规 412" xfId="2115"/>
    <cellStyle name="40% - 强调文字颜色 3 5 2 3" xfId="2116"/>
    <cellStyle name="常规 358" xfId="2117"/>
    <cellStyle name="常规 363" xfId="2118"/>
    <cellStyle name="常规 408" xfId="2119"/>
    <cellStyle name="常规 413" xfId="2120"/>
    <cellStyle name="40% - 强调文字颜色 3 5 3" xfId="2121"/>
    <cellStyle name="40% - 强调文字颜色 3 5 3 2" xfId="2122"/>
    <cellStyle name="40% - 强调文字颜色 3 5 3 3" xfId="2123"/>
    <cellStyle name="40% - 强调文字颜色 3 6" xfId="2124"/>
    <cellStyle name="40% - 强调文字颜色 3 6 3" xfId="2125"/>
    <cellStyle name="40% - 强调文字颜色 3 6 4" xfId="2126"/>
    <cellStyle name="40% - 强调文字颜色 3 6 4 2" xfId="2127"/>
    <cellStyle name="40% - 强调文字颜色 4 2 10" xfId="2128"/>
    <cellStyle name="40% - 强调文字颜色 4 2 11" xfId="2129"/>
    <cellStyle name="40% - 强调文字颜色 4 2 2" xfId="2130"/>
    <cellStyle name="60% - 强调文字颜色 5 2 7" xfId="2131"/>
    <cellStyle name="40% - 强调文字颜色 4 2 2 2" xfId="2132"/>
    <cellStyle name="60% - 强调文字颜色 5 2 7 2" xfId="2133"/>
    <cellStyle name="40% - 强调文字颜色 4 2 2 2 2" xfId="2134"/>
    <cellStyle name="40% - 强调文字颜色 4 2 2 2 2 2" xfId="2135"/>
    <cellStyle name="常规 10" xfId="2136"/>
    <cellStyle name="40% - 强调文字颜色 4 2 2 2 2 3" xfId="2137"/>
    <cellStyle name="常规 11" xfId="2138"/>
    <cellStyle name="40% - 强调文字颜色 4 2 2 2 2 3 2" xfId="2139"/>
    <cellStyle name="常规 11 2" xfId="2140"/>
    <cellStyle name="40% - 强调文字颜色 4 2 2 2 3" xfId="2141"/>
    <cellStyle name="40% - 强调文字颜色 4 2 2 2 4" xfId="2142"/>
    <cellStyle name="40% - 强调文字颜色 4 2 2 2 4 2" xfId="2143"/>
    <cellStyle name="40% - 强调文字颜色 4 2 2 3" xfId="2144"/>
    <cellStyle name="60% - 强调文字颜色 5 2 7 3" xfId="2145"/>
    <cellStyle name="标题 3 4 2 2" xfId="2146"/>
    <cellStyle name="40% - 强调文字颜色 4 2 2 3 2" xfId="2147"/>
    <cellStyle name="40% - 强调文字颜色 4 2 2 3 2 2" xfId="2148"/>
    <cellStyle name="40% - 强调文字颜色 4 2 2 3 2 3" xfId="2149"/>
    <cellStyle name="60% - 强调文字颜色 2 4 2 4 2" xfId="2150"/>
    <cellStyle name="输出 2 2 2 4" xfId="2151"/>
    <cellStyle name="40% - 强调文字颜色 4 2 2 3 2 3 2" xfId="2152"/>
    <cellStyle name="40% - 强调文字颜色 4 2 2 3 3" xfId="2153"/>
    <cellStyle name="40% - 强调文字颜色 4 2 2 3 4" xfId="2154"/>
    <cellStyle name="60% - 强调文字颜色 2 2 10" xfId="2155"/>
    <cellStyle name="40% - 强调文字颜色 4 2 2 3 4 2" xfId="2156"/>
    <cellStyle name="60% - 强调文字颜色 2 5" xfId="2157"/>
    <cellStyle name="40% - 强调文字颜色 4 2 2 4" xfId="2158"/>
    <cellStyle name="60% - 强调文字颜色 5 2 7 4" xfId="2159"/>
    <cellStyle name="40% - 强调文字颜色 4 2 2 4 2" xfId="2160"/>
    <cellStyle name="60% - 强调文字颜色 5 2 7 4 2" xfId="2161"/>
    <cellStyle name="40% - 强调文字颜色 4 2 2 4 3" xfId="2162"/>
    <cellStyle name="40% - 强调文字颜色 4 2 2 4 3 2" xfId="2163"/>
    <cellStyle name="40% - 强调文字颜色 4 2 2 5" xfId="2164"/>
    <cellStyle name="40% - 强调文字颜色 4 2 2 6" xfId="2165"/>
    <cellStyle name="60% - 强调文字颜色 6 4 2" xfId="2166"/>
    <cellStyle name="40% - 强调文字颜色 4 2 2 6 2" xfId="2167"/>
    <cellStyle name="60% - 强调文字颜色 6 4 2 2" xfId="2168"/>
    <cellStyle name="40% - 强调文字颜色 4 2 2 7" xfId="2169"/>
    <cellStyle name="60% - 强调文字颜色 6 4 3" xfId="2170"/>
    <cellStyle name="40% - 强调文字颜色 4 2 2 7 2" xfId="2171"/>
    <cellStyle name="60% - 强调文字颜色 6 4 3 2" xfId="2172"/>
    <cellStyle name="常规 38_（坡心镇中心学校）0109学生汇总_3" xfId="2173"/>
    <cellStyle name="40% - 强调文字颜色 4 2 3" xfId="2174"/>
    <cellStyle name="60% - 强调文字颜色 5 2 8" xfId="2175"/>
    <cellStyle name="40% - 强调文字颜色 4 2 3 2 2" xfId="2176"/>
    <cellStyle name="常规 2 2 2 4 2" xfId="2177"/>
    <cellStyle name="40% - 强调文字颜色 4 2 3 2 2 2" xfId="2178"/>
    <cellStyle name="40% - 强调文字颜色 4 2 3 2 2 3" xfId="2179"/>
    <cellStyle name="40% - 强调文字颜色 4 2 3 2 2 3 2" xfId="2180"/>
    <cellStyle name="40% - 强调文字颜色 4 2 3 2 3" xfId="2181"/>
    <cellStyle name="40% - 强调文字颜色 4 2 3 2 4" xfId="2182"/>
    <cellStyle name="60% - 强调文字颜色 2 2 2 5 2" xfId="2183"/>
    <cellStyle name="40% - 强调文字颜色 4 2 3 2 4 2" xfId="2184"/>
    <cellStyle name="40% - 强调文字颜色 4 2 3 3 2" xfId="2185"/>
    <cellStyle name="40% - 强调文字颜色 4 2 3 3 2 2" xfId="2186"/>
    <cellStyle name="40% - 强调文字颜色 4 2 3 3 3" xfId="2187"/>
    <cellStyle name="40% - 强调文字颜色 4 2 3 4 2" xfId="2188"/>
    <cellStyle name="40% - 强调文字颜色 4 2 3 5 2" xfId="2189"/>
    <cellStyle name="常规 2 49" xfId="2190"/>
    <cellStyle name="40% - 强调文字颜色 4 2 3 5 3" xfId="2191"/>
    <cellStyle name="40% - 强调文字颜色 4 2 3 6 2" xfId="2192"/>
    <cellStyle name="60% - 强调文字颜色 6 5 2 2" xfId="2193"/>
    <cellStyle name="40% - 强调文字颜色 4 2 4" xfId="2194"/>
    <cellStyle name="60% - 强调文字颜色 5 2 9" xfId="2195"/>
    <cellStyle name="常规 2 2_（坡心镇中心学校）0109学生汇总 2" xfId="2196"/>
    <cellStyle name="40% - 强调文字颜色 4 2 4 2" xfId="2197"/>
    <cellStyle name="常规 2 2 3 4" xfId="2198"/>
    <cellStyle name="40% - 强调文字颜色 4 2 4 2 2" xfId="2199"/>
    <cellStyle name="常规 2 2 3 4 2" xfId="2200"/>
    <cellStyle name="40% - 强调文字颜色 4 2 4 2 3" xfId="2201"/>
    <cellStyle name="常规 2 2 3 4 3" xfId="2202"/>
    <cellStyle name="40% - 强调文字颜色 4 2 4 2 3 2" xfId="2203"/>
    <cellStyle name="40% - 强调文字颜色 4 4 5 4" xfId="2204"/>
    <cellStyle name="常规 2 3 3" xfId="2205"/>
    <cellStyle name="40% - 强调文字颜色 4 2 4 3" xfId="2206"/>
    <cellStyle name="常规 2 2 3 5" xfId="2207"/>
    <cellStyle name="40% - 强调文字颜色 4 2 4 4" xfId="2208"/>
    <cellStyle name="常规 2 2 3 2 2 2" xfId="2209"/>
    <cellStyle name="常规 2 2 3 6" xfId="2210"/>
    <cellStyle name="40% - 强调文字颜色 4 2 4 4 2" xfId="2211"/>
    <cellStyle name="常规 2 2 3 6 2" xfId="2212"/>
    <cellStyle name="40% - 强调文字颜色 4 2 5" xfId="2213"/>
    <cellStyle name="40% - 强调文字颜色 4 2 5 2" xfId="2214"/>
    <cellStyle name="常规 2 2 4 4" xfId="2215"/>
    <cellStyle name="40% - 强调文字颜色 4 2 5 2 2" xfId="2216"/>
    <cellStyle name="40% - 强调文字颜色 4 2 5 2 3" xfId="2217"/>
    <cellStyle name="40% - 强调文字颜色 4 2 5 2 3 2" xfId="2218"/>
    <cellStyle name="40% - 强调文字颜色 5 4 5 4" xfId="2219"/>
    <cellStyle name="40% - 强调文字颜色 4 2 5 3" xfId="2220"/>
    <cellStyle name="常规 2 2 4 5" xfId="2221"/>
    <cellStyle name="40% - 强调文字颜色 4 2 5 4" xfId="2222"/>
    <cellStyle name="40% - 强调文字颜色 4 2 6 2" xfId="2223"/>
    <cellStyle name="60% - 强调文字颜色 1 2 2 3 2 2" xfId="2224"/>
    <cellStyle name="常规 2 2 5 4" xfId="2225"/>
    <cellStyle name="40% - 强调文字颜色 4 2 6 3" xfId="2226"/>
    <cellStyle name="60% - 强调文字颜色 1 2 2 3 2 3" xfId="2227"/>
    <cellStyle name="40% - 强调文字颜色 4 2 6 4" xfId="2228"/>
    <cellStyle name="60% - 强调文字颜色 2 2 3 3 2 2" xfId="2229"/>
    <cellStyle name="40% - 强调文字颜色 4 3" xfId="2230"/>
    <cellStyle name="40% - 强调文字颜色 4 3 2" xfId="2231"/>
    <cellStyle name="40% - 强调文字颜色 4 3 2 2" xfId="2232"/>
    <cellStyle name="40% - 强调文字颜色 4 3 2 3" xfId="2233"/>
    <cellStyle name="40% - 强调文字颜色 4 3 2 3 2" xfId="2234"/>
    <cellStyle name="常规 39 2 3" xfId="2235"/>
    <cellStyle name="货币 2 3" xfId="2236"/>
    <cellStyle name="40% - 强调文字颜色 4 3 2 3 3" xfId="2237"/>
    <cellStyle name="40% - 强调文字颜色 4 3 2 4" xfId="2238"/>
    <cellStyle name="40% - 强调文字颜色 4 3 2 5" xfId="2239"/>
    <cellStyle name="40% - 强调文字颜色 4 3 3" xfId="2240"/>
    <cellStyle name="40% - 强调文字颜色 4 3 3 2" xfId="2241"/>
    <cellStyle name="常规 2 3 2 4" xfId="2242"/>
    <cellStyle name="40% - 强调文字颜色 4 3 3 3" xfId="2243"/>
    <cellStyle name="常规 2 3 2 5" xfId="2244"/>
    <cellStyle name="40% - 强调文字颜色 4 3 4" xfId="2245"/>
    <cellStyle name="40% - 强调文字颜色 4 3 4 2" xfId="2246"/>
    <cellStyle name="常规 2 3 3 4" xfId="2247"/>
    <cellStyle name="40% - 强调文字颜色 4 3 4 3" xfId="2248"/>
    <cellStyle name="常规 2 3 3 5" xfId="2249"/>
    <cellStyle name="40% - 强调文字颜色 4 3 5" xfId="2250"/>
    <cellStyle name="40% - 强调文字颜色 4 3 5 2" xfId="2251"/>
    <cellStyle name="40% - 强调文字颜色 4 3 5 3" xfId="2252"/>
    <cellStyle name="40% - 强调文字颜色 4 3 6" xfId="2253"/>
    <cellStyle name="60% - 强调文字颜色 1 2 2 4 2" xfId="2254"/>
    <cellStyle name="40% - 强调文字颜色 4 3 6 2" xfId="2255"/>
    <cellStyle name="40% - 强调文字颜色 4 4" xfId="2256"/>
    <cellStyle name="40% - 强调文字颜色 4 4 2" xfId="2257"/>
    <cellStyle name="40% - 强调文字颜色 4 4 2 2" xfId="2258"/>
    <cellStyle name="40% - 强调文字颜色 4 4 2 3" xfId="2259"/>
    <cellStyle name="40% - 强调文字颜色 4 4 2 4" xfId="2260"/>
    <cellStyle name="40% - 强调文字颜色 4 4 3" xfId="2261"/>
    <cellStyle name="40% - 强调文字颜色 4 4 3 2" xfId="2262"/>
    <cellStyle name="常规 2 4 2 4" xfId="2263"/>
    <cellStyle name="40% - 强调文字颜色 4 4 3 3" xfId="2264"/>
    <cellStyle name="常规 2 4 2 5" xfId="2265"/>
    <cellStyle name="40% - 强调文字颜色 4 4 3 4" xfId="2266"/>
    <cellStyle name="40% - 强调文字颜色 4 4 5 2" xfId="2267"/>
    <cellStyle name="常规 2 4 4 4" xfId="2268"/>
    <cellStyle name="40% - 强调文字颜色 4 4 5 3" xfId="2269"/>
    <cellStyle name="常规 2 3 2" xfId="2270"/>
    <cellStyle name="输出 2 4 4" xfId="2271"/>
    <cellStyle name="40% - 强调文字颜色 4 4 5 4 2" xfId="2272"/>
    <cellStyle name="常规 2 3 3 2" xfId="2273"/>
    <cellStyle name="40% - 强调文字颜色 4 5" xfId="2274"/>
    <cellStyle name="常规 105 2" xfId="2275"/>
    <cellStyle name="常规 110 2" xfId="2276"/>
    <cellStyle name="40% - 强调文字颜色 4 5 2" xfId="2277"/>
    <cellStyle name="40% - 强调文字颜色 4 5 2 2" xfId="2278"/>
    <cellStyle name="40% - 强调文字颜色 4 5 2 3" xfId="2279"/>
    <cellStyle name="60% - 强调文字颜色 6 2 3 2 2 3 2" xfId="2280"/>
    <cellStyle name="40% - 强调文字颜色 4 5 3" xfId="2281"/>
    <cellStyle name="40% - 强调文字颜色 4 5 3 2" xfId="2282"/>
    <cellStyle name="40% - 强调文字颜色 4 5 3 3" xfId="2283"/>
    <cellStyle name="40% - 强调文字颜色 4 6" xfId="2284"/>
    <cellStyle name="40% - 强调文字颜色 4 6 2" xfId="2285"/>
    <cellStyle name="常规 216 6" xfId="2286"/>
    <cellStyle name="40% - 强调文字颜色 4 6 3" xfId="2287"/>
    <cellStyle name="差 2 2 2 2 2" xfId="2288"/>
    <cellStyle name="40% - 强调文字颜色 4 6 4 2" xfId="2289"/>
    <cellStyle name="差 2 2 2 2 3 2" xfId="2290"/>
    <cellStyle name="常规 4 3" xfId="2291"/>
    <cellStyle name="40% - 强调文字颜色 5 2" xfId="2292"/>
    <cellStyle name="差 2 3 2 2 3" xfId="2293"/>
    <cellStyle name="40% - 强调文字颜色 5 2 2" xfId="2294"/>
    <cellStyle name="60% - 强调文字颜色 6 2 7" xfId="2295"/>
    <cellStyle name="差 2 3 2 2 3 2" xfId="2296"/>
    <cellStyle name="40% - 强调文字颜色 5 2 2 2" xfId="2297"/>
    <cellStyle name="60% - 强调文字颜色 6 2 7 2" xfId="2298"/>
    <cellStyle name="常规 2 10 3" xfId="2299"/>
    <cellStyle name="40% - 强调文字颜色 5 2 2 2 2" xfId="2300"/>
    <cellStyle name="差 2 2 2 4" xfId="2301"/>
    <cellStyle name="强调文字颜色 3 3 3 2" xfId="2302"/>
    <cellStyle name="40% - 强调文字颜色 5 2 2 2 2 2" xfId="2303"/>
    <cellStyle name="差 2 2 2 4 2" xfId="2304"/>
    <cellStyle name="常规 11 2 11" xfId="2305"/>
    <cellStyle name="强调文字颜色 3 3 3 2 2" xfId="2306"/>
    <cellStyle name="40% - 强调文字颜色 5 2 2 2 2 3 2" xfId="2307"/>
    <cellStyle name="40% - 强调文字颜色 5 2 2 2 4" xfId="2308"/>
    <cellStyle name="标题 2 2 3" xfId="2309"/>
    <cellStyle name="40% - 强调文字颜色 5 2 2 2 4 2" xfId="2310"/>
    <cellStyle name="标题 2 2 3 2" xfId="2311"/>
    <cellStyle name="40% - 强调文字颜色 5 2 2 3" xfId="2312"/>
    <cellStyle name="60% - 强调文字颜色 6 2 7 3" xfId="2313"/>
    <cellStyle name="标题 4 4 2 2" xfId="2314"/>
    <cellStyle name="常规 2 10 4" xfId="2315"/>
    <cellStyle name="40% - 强调文字颜色 5 2 2 3 2" xfId="2316"/>
    <cellStyle name="40% - 强调文字颜色 5 2 2 3 3" xfId="2317"/>
    <cellStyle name="标题 2 3 2" xfId="2318"/>
    <cellStyle name="40% - 强调文字颜色 5 2 2 3 3 2" xfId="2319"/>
    <cellStyle name="标题 2 3 2 2" xfId="2320"/>
    <cellStyle name="注释 2 5 3" xfId="2321"/>
    <cellStyle name="40% - 强调文字颜色 5 2 2 4" xfId="2322"/>
    <cellStyle name="标题 4 2 2 3 2" xfId="2323"/>
    <cellStyle name="常规 2 10 5" xfId="2324"/>
    <cellStyle name="40% - 强调文字颜色 5 2 2 5" xfId="2325"/>
    <cellStyle name="40% - 强调文字颜色 5 2 2 5 2" xfId="2326"/>
    <cellStyle name="40% - 强调文字颜色 5 2 2 6" xfId="2327"/>
    <cellStyle name="常规 2 2 6 2 2" xfId="2328"/>
    <cellStyle name="40% - 强调文字颜色 5 2 2 6 2" xfId="2329"/>
    <cellStyle name="40% - 强调文字颜色 5 2 3" xfId="2330"/>
    <cellStyle name="60% - 强调文字颜色 6 2 8" xfId="2331"/>
    <cellStyle name="40% - 强调文字颜色 5 2 3 2" xfId="2332"/>
    <cellStyle name="60% - 强调文字颜色 6 2 8 2" xfId="2333"/>
    <cellStyle name="常规 2 11 3" xfId="2334"/>
    <cellStyle name="40% - 强调文字颜色 5 2 3 2 2" xfId="2335"/>
    <cellStyle name="差 2 3 2 4" xfId="2336"/>
    <cellStyle name="常规 2 11 3 2" xfId="2337"/>
    <cellStyle name="好 4" xfId="2338"/>
    <cellStyle name="强调文字颜色 3 4 3 2" xfId="2339"/>
    <cellStyle name="40% - 强调文字颜色 5 2 3 2 2 2" xfId="2340"/>
    <cellStyle name="差 2 3 2 4 2" xfId="2341"/>
    <cellStyle name="常规 12" xfId="2342"/>
    <cellStyle name="40% - 强调文字颜色 5 2 3 2 2 3" xfId="2343"/>
    <cellStyle name="常规 13" xfId="2344"/>
    <cellStyle name="40% - 强调文字颜色 5 2 3 2 2 3 2" xfId="2345"/>
    <cellStyle name="差 2 2 4" xfId="2346"/>
    <cellStyle name="常规 13 2" xfId="2347"/>
    <cellStyle name="40% - 强调文字颜色 5 2 3 2 4" xfId="2348"/>
    <cellStyle name="60% - 强调文字颜色 3 2 2 5 2" xfId="2349"/>
    <cellStyle name="标题 3 2 3" xfId="2350"/>
    <cellStyle name="40% - 强调文字颜色 5 2 3 2 4 2" xfId="2351"/>
    <cellStyle name="标题 3 2 3 2" xfId="2352"/>
    <cellStyle name="40% - 强调文字颜色 5 2 3 3" xfId="2353"/>
    <cellStyle name="60% - 强调文字颜色 6 2 8 3" xfId="2354"/>
    <cellStyle name="常规 2 11 4" xfId="2355"/>
    <cellStyle name="40% - 强调文字颜色 5 2 3 3 2" xfId="2356"/>
    <cellStyle name="40% - 强调文字颜色 5 2 3 3 2 2" xfId="2357"/>
    <cellStyle name="40% - 强调文字颜色 5 2 3 3 3" xfId="2358"/>
    <cellStyle name="标题 3 3 2" xfId="2359"/>
    <cellStyle name="40% - 强调文字颜色 5 2 3 4" xfId="2360"/>
    <cellStyle name="60% - 强调文字颜色 6 2 8 4" xfId="2361"/>
    <cellStyle name="常规 2 11 5" xfId="2362"/>
    <cellStyle name="40% - 强调文字颜色 5 2 3 4 2" xfId="2363"/>
    <cellStyle name="60% - 强调文字颜色 6 2 8 4 2" xfId="2364"/>
    <cellStyle name="常规 14 2 4" xfId="2365"/>
    <cellStyle name="40% - 强调文字颜色 5 2 3 5" xfId="2366"/>
    <cellStyle name="40% - 强调文字颜色 5 2 3 5 2" xfId="2367"/>
    <cellStyle name="40% - 强调文字颜色 5 2 3 6" xfId="2368"/>
    <cellStyle name="40% - 强调文字颜色 5 2 3 6 2" xfId="2369"/>
    <cellStyle name="40% - 强调文字颜色 5 2 4" xfId="2370"/>
    <cellStyle name="60% - 强调文字颜色 6 2 9" xfId="2371"/>
    <cellStyle name="40% - 强调文字颜色 5 2 4 2" xfId="2372"/>
    <cellStyle name="60% - 强调文字颜色 6 2 9 2" xfId="2373"/>
    <cellStyle name="常规 2 12 3" xfId="2374"/>
    <cellStyle name="常规 3 2 3 4" xfId="2375"/>
    <cellStyle name="40% - 强调文字颜色 5 2 4 2 2" xfId="2376"/>
    <cellStyle name="40% - 强调文字颜色 5 2 4 2 3" xfId="2377"/>
    <cellStyle name="标题 4 2 2" xfId="2378"/>
    <cellStyle name="40% - 强调文字颜色 5 2 4 2 3 2" xfId="2379"/>
    <cellStyle name="标题 4 2 2 2" xfId="2380"/>
    <cellStyle name="40% - 强调文字颜色 5 2 4 3" xfId="2381"/>
    <cellStyle name="常规 2 12 4" xfId="2382"/>
    <cellStyle name="40% - 强调文字颜色 5 2 4 4" xfId="2383"/>
    <cellStyle name="40% - 强调文字颜色 5 2 4 4 2" xfId="2384"/>
    <cellStyle name="常规 15 2 4" xfId="2385"/>
    <cellStyle name="常规 20 2 4" xfId="2386"/>
    <cellStyle name="40% - 强调文字颜色 5 2 5" xfId="2387"/>
    <cellStyle name="40% - 强调文字颜色 5 2 5 2" xfId="2388"/>
    <cellStyle name="常规 2 13 3" xfId="2389"/>
    <cellStyle name="40% - 强调文字颜色 5 2 5 3" xfId="2390"/>
    <cellStyle name="常规 2 13 4" xfId="2391"/>
    <cellStyle name="40% - 强调文字颜色 5 2 5 4" xfId="2392"/>
    <cellStyle name="40% - 强调文字颜色 5 2 5 4 2" xfId="2393"/>
    <cellStyle name="常规 16 2 4" xfId="2394"/>
    <cellStyle name="40% - 强调文字颜色 5 2 6" xfId="2395"/>
    <cellStyle name="60% - 强调文字颜色 1 2 3 3 2" xfId="2396"/>
    <cellStyle name="40% - 强调文字颜色 5 2 7 4 2" xfId="2397"/>
    <cellStyle name="常规 18 2 4" xfId="2398"/>
    <cellStyle name="40% - 强调文字颜色 5 3" xfId="2399"/>
    <cellStyle name="40% - 强调文字颜色 5 3 2" xfId="2400"/>
    <cellStyle name="40% - 强调文字颜色 5 3 2 2" xfId="2401"/>
    <cellStyle name="40% - 强调文字颜色 5 3 2 2 2" xfId="2402"/>
    <cellStyle name="40% - 强调文字颜色 5 3 2 2 3" xfId="2403"/>
    <cellStyle name="40% - 强调文字颜色 5 3 2 3" xfId="2404"/>
    <cellStyle name="40% - 强调文字颜色 5 3 2 3 2" xfId="2405"/>
    <cellStyle name="40% - 强调文字颜色 5 3 2 3 3" xfId="2406"/>
    <cellStyle name="40% - 强调文字颜色 5 3 2 4" xfId="2407"/>
    <cellStyle name="标题 4 2 3 3 2" xfId="2408"/>
    <cellStyle name="40% - 强调文字颜色 5 3 2 4 2" xfId="2409"/>
    <cellStyle name="40% - 强调文字颜色 5 3 2 5" xfId="2410"/>
    <cellStyle name="40% - 强调文字颜色 5 3 3" xfId="2411"/>
    <cellStyle name="40% - 强调文字颜色 5 3 3 2" xfId="2412"/>
    <cellStyle name="40% - 强调文字颜色 5 3 3 2 2" xfId="2413"/>
    <cellStyle name="40% - 强调文字颜色 5 3 3 2 3" xfId="2414"/>
    <cellStyle name="40% - 强调文字颜色 5 3 3 3" xfId="2415"/>
    <cellStyle name="40% - 强调文字颜色 5 3 3 3 2" xfId="2416"/>
    <cellStyle name="40% - 强调文字颜色 5 3 3 4" xfId="2417"/>
    <cellStyle name="40% - 强调文字颜色 5 3 4" xfId="2418"/>
    <cellStyle name="40% - 强调文字颜色 5 3 4 2" xfId="2419"/>
    <cellStyle name="40% - 强调文字颜色 5 3 4 3" xfId="2420"/>
    <cellStyle name="40% - 强调文字颜色 5 3 5" xfId="2421"/>
    <cellStyle name="40% - 强调文字颜色 5 3 5 2" xfId="2422"/>
    <cellStyle name="40% - 强调文字颜色 5 3 6" xfId="2423"/>
    <cellStyle name="60% - 强调文字颜色 1 2 3 4 2" xfId="2424"/>
    <cellStyle name="40% - 强调文字颜色 5 4" xfId="2425"/>
    <cellStyle name="40% - 强调文字颜色 5 4 2" xfId="2426"/>
    <cellStyle name="40% - 强调文字颜色 5 4 2 2" xfId="2427"/>
    <cellStyle name="40% - 强调文字颜色 5 4 2 4" xfId="2428"/>
    <cellStyle name="40% - 强调文字颜色 5 4 2 4 2" xfId="2429"/>
    <cellStyle name="常规 2 9 2 3" xfId="2430"/>
    <cellStyle name="输入 3 2 3" xfId="2431"/>
    <cellStyle name="40% - 强调文字颜色 5 4 3" xfId="2432"/>
    <cellStyle name="40% - 强调文字颜色 5 4 3 2" xfId="2433"/>
    <cellStyle name="常规 3 4 2 4" xfId="2434"/>
    <cellStyle name="40% - 强调文字颜色 5 4 3 3" xfId="2435"/>
    <cellStyle name="40% - 强调文字颜色 5 4 3 4" xfId="2436"/>
    <cellStyle name="40% - 强调文字颜色 5 4 3 4 2" xfId="2437"/>
    <cellStyle name="60% - 强调文字颜色 1 2 5" xfId="2438"/>
    <cellStyle name="40% - 强调文字颜色 5 4 4 2" xfId="2439"/>
    <cellStyle name="40% - 强调文字颜色 5 4 5 3" xfId="2440"/>
    <cellStyle name="40% - 强调文字颜色 5 4 5 4 2" xfId="2441"/>
    <cellStyle name="60% - 强调文字颜色 2 2 3 3" xfId="2442"/>
    <cellStyle name="60% - 强调文字颜色 3 2 5" xfId="2443"/>
    <cellStyle name="常规 3 2 15" xfId="2444"/>
    <cellStyle name="40% - 强调文字颜色 5 4 6" xfId="2445"/>
    <cellStyle name="60% - 强调文字颜色 1 2 3 5 2" xfId="2446"/>
    <cellStyle name="40% - 强调文字颜色 5 5" xfId="2447"/>
    <cellStyle name="常规 106 2" xfId="2448"/>
    <cellStyle name="常规 111 2" xfId="2449"/>
    <cellStyle name="40% - 强调文字颜色 5 5 2" xfId="2450"/>
    <cellStyle name="40% - 强调文字颜色 5 5 2 2" xfId="2451"/>
    <cellStyle name="40% - 强调文字颜色 5 5 2 3" xfId="2452"/>
    <cellStyle name="40% - 强调文字颜色 5 5 3" xfId="2453"/>
    <cellStyle name="40% - 强调文字颜色 5 5 3 2" xfId="2454"/>
    <cellStyle name="常规 10 9" xfId="2455"/>
    <cellStyle name="40% - 强调文字颜色 5 5 3 3" xfId="2456"/>
    <cellStyle name="40% - 强调文字颜色 5 5 4" xfId="2457"/>
    <cellStyle name="40% - 强调文字颜色 5 5 5" xfId="2458"/>
    <cellStyle name="40% - 强调文字颜色 6 2" xfId="2459"/>
    <cellStyle name="40% - 强调文字颜色 6 2 10" xfId="2460"/>
    <cellStyle name="40% - 强调文字颜色 6 2 11" xfId="2461"/>
    <cellStyle name="标题 2 2 4 2" xfId="2462"/>
    <cellStyle name="强调文字颜色 4 2 3 3 2 2" xfId="2463"/>
    <cellStyle name="40% - 强调文字颜色 6 2 12" xfId="2464"/>
    <cellStyle name="标题 2 2 4 3" xfId="2465"/>
    <cellStyle name="40% - 强调文字颜色 6 2 2" xfId="2466"/>
    <cellStyle name="40% - 强调文字颜色 6 2 2 2" xfId="2467"/>
    <cellStyle name="常规 146" xfId="2468"/>
    <cellStyle name="常规 151" xfId="2469"/>
    <cellStyle name="常规 201" xfId="2470"/>
    <cellStyle name="常规 5 6" xfId="2471"/>
    <cellStyle name="40% - 强调文字颜色 6 2 2 2 2" xfId="2472"/>
    <cellStyle name="60% - 强调文字颜色 1 3 3 2 3" xfId="2473"/>
    <cellStyle name="常规 151 2" xfId="2474"/>
    <cellStyle name="常规 2 3 22" xfId="2475"/>
    <cellStyle name="常规 5 6 2" xfId="2476"/>
    <cellStyle name="40% - 强调文字颜色 6 2 2 2 2 2" xfId="2477"/>
    <cellStyle name="40% - 强调文字颜色 6 2 2 2 2 3 2" xfId="2478"/>
    <cellStyle name="40% - 强调文字颜色 6 2 2 2 4" xfId="2479"/>
    <cellStyle name="40% - 强调文字颜色 6 3 5 2" xfId="2480"/>
    <cellStyle name="汇总 2 7 2 2" xfId="2481"/>
    <cellStyle name="40% - 强调文字颜色 6 2 2 2 4 2" xfId="2482"/>
    <cellStyle name="40% - 强调文字颜色 6 2 2 3" xfId="2483"/>
    <cellStyle name="常规 147" xfId="2484"/>
    <cellStyle name="常规 152" xfId="2485"/>
    <cellStyle name="常规 202" xfId="2486"/>
    <cellStyle name="常规 5 7" xfId="2487"/>
    <cellStyle name="40% - 强调文字颜色 6 2 2 3 2" xfId="2488"/>
    <cellStyle name="60% - 强调文字颜色 1 3 3 3 3" xfId="2489"/>
    <cellStyle name="常规 152 2" xfId="2490"/>
    <cellStyle name="常规 4 3 5 2" xfId="2491"/>
    <cellStyle name="常规 5 7 2" xfId="2492"/>
    <cellStyle name="40% - 强调文字颜色 6 2 2 3 2 3" xfId="2493"/>
    <cellStyle name="40% - 强调文字颜色 6 2 2 3 2 3 2" xfId="2494"/>
    <cellStyle name="40% - 强调文字颜色 6 2 2 3 3" xfId="2495"/>
    <cellStyle name="40% - 强调文字颜色 6 2 2 3 4" xfId="2496"/>
    <cellStyle name="40% - 强调文字颜色 6 3 6 2" xfId="2497"/>
    <cellStyle name="常规 5 7 4" xfId="2498"/>
    <cellStyle name="汇总 2 7 3 2" xfId="2499"/>
    <cellStyle name="40% - 强调文字颜色 6 2 2 3 4 2" xfId="2500"/>
    <cellStyle name="40% - 强调文字颜色 6 2 2 4" xfId="2501"/>
    <cellStyle name="标题 4 3 2 3 2" xfId="2502"/>
    <cellStyle name="常规 148" xfId="2503"/>
    <cellStyle name="常规 153" xfId="2504"/>
    <cellStyle name="常规 203" xfId="2505"/>
    <cellStyle name="常规 5 8" xfId="2506"/>
    <cellStyle name="强调文字颜色 1 2 5 2 2" xfId="2507"/>
    <cellStyle name="40% - 强调文字颜色 6 2 2 4 2" xfId="2508"/>
    <cellStyle name="常规 148 2" xfId="2509"/>
    <cellStyle name="常规 5 8 2" xfId="2510"/>
    <cellStyle name="40% - 强调文字颜色 6 2 2 4 3" xfId="2511"/>
    <cellStyle name="40% - 强调文字颜色 6 2 2 5" xfId="2512"/>
    <cellStyle name="标题 4 3 2 3 3" xfId="2513"/>
    <cellStyle name="常规 149" xfId="2514"/>
    <cellStyle name="常规 154" xfId="2515"/>
    <cellStyle name="常规 204" xfId="2516"/>
    <cellStyle name="常规 5 9" xfId="2517"/>
    <cellStyle name="强调文字颜色 1 2 5 2 3" xfId="2518"/>
    <cellStyle name="40% - 强调文字颜色 6 2 2 6" xfId="2519"/>
    <cellStyle name="常规 155" xfId="2520"/>
    <cellStyle name="常规 160" xfId="2521"/>
    <cellStyle name="常规 2 3 6 2 2" xfId="2522"/>
    <cellStyle name="常规 205" xfId="2523"/>
    <cellStyle name="常规 210" xfId="2524"/>
    <cellStyle name="40% - 强调文字颜色 6 2 2 6 2" xfId="2525"/>
    <cellStyle name="常规 205 2" xfId="2526"/>
    <cellStyle name="强调文字颜色 6 3 2 2 3" xfId="2527"/>
    <cellStyle name="40% - 强调文字颜色 6 2 2 7" xfId="2528"/>
    <cellStyle name="常规 156" xfId="2529"/>
    <cellStyle name="常规 161" xfId="2530"/>
    <cellStyle name="常规 206" xfId="2531"/>
    <cellStyle name="常规 211" xfId="2532"/>
    <cellStyle name="40% - 强调文字颜色 6 2 2 7 2" xfId="2533"/>
    <cellStyle name="常规 161 2" xfId="2534"/>
    <cellStyle name="常规 211 2" xfId="2535"/>
    <cellStyle name="强调文字颜色 6 3 2 3 3" xfId="2536"/>
    <cellStyle name="40% - 强调文字颜色 6 2 3" xfId="2537"/>
    <cellStyle name="40% - 强调文字颜色 6 2 3 2 2 2" xfId="2538"/>
    <cellStyle name="常规 11 2 13" xfId="2539"/>
    <cellStyle name="40% - 强调文字颜色 6 2 3 2 2 3" xfId="2540"/>
    <cellStyle name="常规 11 2 14" xfId="2541"/>
    <cellStyle name="40% - 强调文字颜色 6 2 3 2 2 3 2" xfId="2542"/>
    <cellStyle name="40% - 强调文字颜色 6 2 3 2 4" xfId="2543"/>
    <cellStyle name="40% - 强调文字颜色 6 4 5 2" xfId="2544"/>
    <cellStyle name="60% - 强调文字颜色 4 2 2 5 2" xfId="2545"/>
    <cellStyle name="40% - 强调文字颜色 6 2 3 2 4 2" xfId="2546"/>
    <cellStyle name="常规 230 9" xfId="2547"/>
    <cellStyle name="40% - 强调文字颜色 6 2 3 3" xfId="2548"/>
    <cellStyle name="常规 197" xfId="2549"/>
    <cellStyle name="常规 6 7" xfId="2550"/>
    <cellStyle name="40% - 强调文字颜色 6 2 3 3 2" xfId="2551"/>
    <cellStyle name="40% - 强调文字颜色 6 2 3 3 2 2" xfId="2552"/>
    <cellStyle name="40% - 强调文字颜色 6 2 3 3 3" xfId="2553"/>
    <cellStyle name="40% - 强调文字颜色 6 2 3 4" xfId="2554"/>
    <cellStyle name="标题 4 3 2 4 2" xfId="2555"/>
    <cellStyle name="常规 198" xfId="2556"/>
    <cellStyle name="常规 6 8" xfId="2557"/>
    <cellStyle name="40% - 强调文字颜色 6 2 3 4 2" xfId="2558"/>
    <cellStyle name="常规 198 2" xfId="2559"/>
    <cellStyle name="40% - 强调文字颜色 6 2 3 5" xfId="2560"/>
    <cellStyle name="常规 199" xfId="2561"/>
    <cellStyle name="常规 6 9" xfId="2562"/>
    <cellStyle name="40% - 强调文字颜色 6 2 3 5 2" xfId="2563"/>
    <cellStyle name="常规 199 2" xfId="2564"/>
    <cellStyle name="40% - 强调文字颜色 6 2 3 5 3" xfId="2565"/>
    <cellStyle name="常规 199 3" xfId="2566"/>
    <cellStyle name="40% - 强调文字颜色 6 2 3 6" xfId="2567"/>
    <cellStyle name="40% - 强调文字颜色 6 2 3 6 2" xfId="2568"/>
    <cellStyle name="40% - 强调文字颜色 6 2 4" xfId="2569"/>
    <cellStyle name="40% - 强调文字颜色 6 2 4 2" xfId="2570"/>
    <cellStyle name="常规 100 4" xfId="2571"/>
    <cellStyle name="常规 296" xfId="2572"/>
    <cellStyle name="常规 4 5 4" xfId="2573"/>
    <cellStyle name="常规 401" xfId="2574"/>
    <cellStyle name="常规 7 6" xfId="2575"/>
    <cellStyle name="40% - 强调文字颜色 6 2 4 2 2" xfId="2576"/>
    <cellStyle name="40% - 强调文字颜色 6 2 4 2 3" xfId="2577"/>
    <cellStyle name="40% - 强调文字颜色 6 2 4 2 3 2" xfId="2578"/>
    <cellStyle name="40% - 强调文字颜色 6 2 4 3" xfId="2579"/>
    <cellStyle name="常规 297" xfId="2580"/>
    <cellStyle name="常规 402" xfId="2581"/>
    <cellStyle name="常规 7 7" xfId="2582"/>
    <cellStyle name="40% - 强调文字颜色 6 2 4 4" xfId="2583"/>
    <cellStyle name="常规 298" xfId="2584"/>
    <cellStyle name="常规 403" xfId="2585"/>
    <cellStyle name="常规 7 8" xfId="2586"/>
    <cellStyle name="强调文字颜色 1 2 5 4 2" xfId="2587"/>
    <cellStyle name="40% - 强调文字颜色 6 2 4 4 2" xfId="2588"/>
    <cellStyle name="40% - 强调文字颜色 6 2 5 2" xfId="2589"/>
    <cellStyle name="常规 396" xfId="2590"/>
    <cellStyle name="常规 4 6 4" xfId="2591"/>
    <cellStyle name="常规 446" xfId="2592"/>
    <cellStyle name="常规 8 6" xfId="2593"/>
    <cellStyle name="40% - 强调文字颜色 6 2 5 2 2" xfId="2594"/>
    <cellStyle name="40% - 强调文字颜色 6 2 5 2 3 2" xfId="2595"/>
    <cellStyle name="40% - 强调文字颜色 6 2 5 3" xfId="2596"/>
    <cellStyle name="常规 397" xfId="2597"/>
    <cellStyle name="常规 4 6 5" xfId="2598"/>
    <cellStyle name="常规 8 7" xfId="2599"/>
    <cellStyle name="40% - 强调文字颜色 6 2 5 4" xfId="2600"/>
    <cellStyle name="常规 398" xfId="2601"/>
    <cellStyle name="常规 8 8" xfId="2602"/>
    <cellStyle name="40% - 强调文字颜色 6 2 5 4 2" xfId="2603"/>
    <cellStyle name="40% - 强调文字颜色 6 2 6" xfId="2604"/>
    <cellStyle name="常规 10 2 2 2 2" xfId="2605"/>
    <cellStyle name="40% - 强调文字颜色 6 2 6 2" xfId="2606"/>
    <cellStyle name="常规 4 2 5 4" xfId="2607"/>
    <cellStyle name="汇总 2 6 3 2" xfId="2608"/>
    <cellStyle name="40% - 强调文字颜色 6 2 6 3" xfId="2609"/>
    <cellStyle name="40% - 强调文字颜色 6 2 6 4" xfId="2610"/>
    <cellStyle name="40% - 强调文字颜色 6 2 6 4 2" xfId="2611"/>
    <cellStyle name="40% - 强调文字颜色 6 2 7 4 2" xfId="2612"/>
    <cellStyle name="标题 2 3" xfId="2613"/>
    <cellStyle name="40% - 强调文字颜色 6 3" xfId="2614"/>
    <cellStyle name="40% - 强调文字颜色 6 3 2" xfId="2615"/>
    <cellStyle name="40% - 强调文字颜色 6 3 2 2" xfId="2616"/>
    <cellStyle name="常规 5 3 4" xfId="2617"/>
    <cellStyle name="40% - 强调文字颜色 6 3 2 2 2" xfId="2618"/>
    <cellStyle name="40% - 强调文字颜色 6 3 2 2 3" xfId="2619"/>
    <cellStyle name="40% - 强调文字颜色 6 3 2 3" xfId="2620"/>
    <cellStyle name="常规 5 3 5" xfId="2621"/>
    <cellStyle name="40% - 强调文字颜色 6 3 2 3 2" xfId="2622"/>
    <cellStyle name="40% - 强调文字颜色 6 3 2 3 3" xfId="2623"/>
    <cellStyle name="40% - 强调文字颜色 6 3 2 4" xfId="2624"/>
    <cellStyle name="常规 5 3 6" xfId="2625"/>
    <cellStyle name="40% - 强调文字颜色 6 3 2 4 2" xfId="2626"/>
    <cellStyle name="常规 125" xfId="2627"/>
    <cellStyle name="常规 130" xfId="2628"/>
    <cellStyle name="40% - 强调文字颜色 6 3 2 5" xfId="2629"/>
    <cellStyle name="40% - 强调文字颜色 6 3 3" xfId="2630"/>
    <cellStyle name="40% - 强调文字颜色 6 3 3 2" xfId="2631"/>
    <cellStyle name="40% - 强调文字颜色 6 3 3 3" xfId="2632"/>
    <cellStyle name="40% - 强调文字颜色 6 3 4" xfId="2633"/>
    <cellStyle name="40% - 强调文字颜色 6 3 4 2" xfId="2634"/>
    <cellStyle name="常规 5 5 4" xfId="2635"/>
    <cellStyle name="40% - 强调文字颜色 6 3 4 3" xfId="2636"/>
    <cellStyle name="40% - 强调文字颜色 6 3 5" xfId="2637"/>
    <cellStyle name="40% - 强调文字颜色 6 3 5 3" xfId="2638"/>
    <cellStyle name="40% - 强调文字颜色 6 3 6" xfId="2639"/>
    <cellStyle name="60% - 强调文字颜色 1 2 4 4 2" xfId="2640"/>
    <cellStyle name="40% - 强调文字颜色 6 4" xfId="2641"/>
    <cellStyle name="60% - 强调文字颜色 4 2 2" xfId="2642"/>
    <cellStyle name="40% - 强调文字颜色 6 4 2" xfId="2643"/>
    <cellStyle name="60% - 强调文字颜色 4 2 2 2" xfId="2644"/>
    <cellStyle name="40% - 强调文字颜色 6 4 2 2" xfId="2645"/>
    <cellStyle name="40% - 着色 6 3" xfId="2646"/>
    <cellStyle name="60% - 强调文字颜色 4 2 2 2 2" xfId="2647"/>
    <cellStyle name="常规 6 3 4" xfId="2648"/>
    <cellStyle name="40% - 强调文字颜色 6 4 2 3" xfId="2649"/>
    <cellStyle name="40% - 着色 6 4" xfId="2650"/>
    <cellStyle name="60% - 强调文字颜色 4 2 2 2 3" xfId="2651"/>
    <cellStyle name="常规 6 3 5" xfId="2652"/>
    <cellStyle name="40% - 强调文字颜色 6 4 2 4" xfId="2653"/>
    <cellStyle name="40% - 着色 6 5" xfId="2654"/>
    <cellStyle name="60% - 强调文字颜色 4 2 2 2 4" xfId="2655"/>
    <cellStyle name="40% - 强调文字颜色 6 4 2 4 2" xfId="2656"/>
    <cellStyle name="60% - 强调文字颜色 4 2 2 2 4 2" xfId="2657"/>
    <cellStyle name="40% - 强调文字颜色 6 4 3" xfId="2658"/>
    <cellStyle name="60% - 强调文字颜色 4 2 2 3" xfId="2659"/>
    <cellStyle name="40% - 强调文字颜色 6 4 3 2" xfId="2660"/>
    <cellStyle name="60% - 强调文字颜色 4 2 2 3 2" xfId="2661"/>
    <cellStyle name="40% - 强调文字颜色 6 4 3 3" xfId="2662"/>
    <cellStyle name="60% - 强调文字颜色 4 2 2 3 3" xfId="2663"/>
    <cellStyle name="40% - 强调文字颜色 6 4 3 4" xfId="2664"/>
    <cellStyle name="40% - 强调文字颜色 6 4 3 4 2" xfId="2665"/>
    <cellStyle name="标题 5 6" xfId="2666"/>
    <cellStyle name="40% - 强调文字颜色 6 4 4" xfId="2667"/>
    <cellStyle name="60% - 强调文字颜色 4 2 2 4" xfId="2668"/>
    <cellStyle name="链接单元格 2 6 2" xfId="2669"/>
    <cellStyle name="40% - 强调文字颜色 6 4 4 2" xfId="2670"/>
    <cellStyle name="常规 6 5 4" xfId="2671"/>
    <cellStyle name="40% - 强调文字颜色 6 4 4 3" xfId="2672"/>
    <cellStyle name="40% - 强调文字颜色 6 4 5" xfId="2673"/>
    <cellStyle name="60% - 强调文字颜色 4 2 2 5" xfId="2674"/>
    <cellStyle name="链接单元格 2 6 3" xfId="2675"/>
    <cellStyle name="40% - 强调文字颜色 6 4 5 3" xfId="2676"/>
    <cellStyle name="40% - 强调文字颜色 6 4 5 4" xfId="2677"/>
    <cellStyle name="40% - 强调文字颜色 6 4 5 4 2" xfId="2678"/>
    <cellStyle name="40% - 强调文字颜色 6 4 6" xfId="2679"/>
    <cellStyle name="60% - 强调文字颜色 4 2 2 6" xfId="2680"/>
    <cellStyle name="40% - 强调文字颜色 6 4 6 2" xfId="2681"/>
    <cellStyle name="40% - 强调文字颜色 6 5" xfId="2682"/>
    <cellStyle name="60% - 强调文字颜色 4 2 3" xfId="2683"/>
    <cellStyle name="常规 107 2" xfId="2684"/>
    <cellStyle name="常规 112 2" xfId="2685"/>
    <cellStyle name="40% - 强调文字颜色 6 5 2" xfId="2686"/>
    <cellStyle name="60% - 强调文字颜色 4 2 3 2" xfId="2687"/>
    <cellStyle name="40% - 强调文字颜色 6 5 2 2" xfId="2688"/>
    <cellStyle name="60% - 强调文字颜色 4 2 3 2 2" xfId="2689"/>
    <cellStyle name="40% - 强调文字颜色 6 5 2 3" xfId="2690"/>
    <cellStyle name="60% - 强调文字颜色 4 2 3 2 3" xfId="2691"/>
    <cellStyle name="40% - 强调文字颜色 6 5 3" xfId="2692"/>
    <cellStyle name="60% - 强调文字颜色 4 2 3 3" xfId="2693"/>
    <cellStyle name="40% - 强调文字颜色 6 5 4" xfId="2694"/>
    <cellStyle name="60% - 强调文字颜色 4 2 3 4" xfId="2695"/>
    <cellStyle name="40% - 强调文字颜色 6 5 5" xfId="2696"/>
    <cellStyle name="60% - 强调文字颜色 4 2 3 5" xfId="2697"/>
    <cellStyle name="40% - 强调文字颜色 6 6" xfId="2698"/>
    <cellStyle name="60% - 强调文字颜色 2 3 3 2" xfId="2699"/>
    <cellStyle name="60% - 强调文字颜色 4 2 4" xfId="2700"/>
    <cellStyle name="40% - 强调文字颜色 6 6 2" xfId="2701"/>
    <cellStyle name="60% - 强调文字颜色 4 2 4 2" xfId="2702"/>
    <cellStyle name="40% - 强调文字颜色 6 6 3" xfId="2703"/>
    <cellStyle name="60% - 强调文字颜色 4 2 4 3" xfId="2704"/>
    <cellStyle name="常规 13 2 2 2" xfId="2705"/>
    <cellStyle name="40% - 着色 1" xfId="2706"/>
    <cellStyle name="40% - 着色 1 2" xfId="2707"/>
    <cellStyle name="40% - 着色 1 3" xfId="2708"/>
    <cellStyle name="40% - 着色 1 5" xfId="2709"/>
    <cellStyle name="40% - 着色 2" xfId="2710"/>
    <cellStyle name="40% - 着色 2 2" xfId="2711"/>
    <cellStyle name="40% - 着色 2 3" xfId="2712"/>
    <cellStyle name="40% - 着色 2 4" xfId="2713"/>
    <cellStyle name="40% - 着色 3" xfId="2714"/>
    <cellStyle name="60% - 强调文字颜色 3 3 2 4 2" xfId="2715"/>
    <cellStyle name="40% - 着色 3 2" xfId="2716"/>
    <cellStyle name="40% - 着色 3 2 2 2" xfId="2717"/>
    <cellStyle name="常规 2 2 2 2 2 3" xfId="2718"/>
    <cellStyle name="40% - 着色 3 3" xfId="2719"/>
    <cellStyle name="40% - 着色 3 4" xfId="2720"/>
    <cellStyle name="常规 16 4 2 2" xfId="2721"/>
    <cellStyle name="40% - 着色 4" xfId="2722"/>
    <cellStyle name="40% - 着色 4 2" xfId="2723"/>
    <cellStyle name="40% - 着色 4 2 2 2" xfId="2724"/>
    <cellStyle name="常规 2 2 3 7" xfId="2725"/>
    <cellStyle name="40% - 着色 4 2 3" xfId="2726"/>
    <cellStyle name="40% - 着色 4 3" xfId="2727"/>
    <cellStyle name="40% - 着色 4 3 2 2" xfId="2728"/>
    <cellStyle name="40% - 着色 4 4" xfId="2729"/>
    <cellStyle name="40% - 着色 4 4 2" xfId="2730"/>
    <cellStyle name="40% - 着色 4 5" xfId="2731"/>
    <cellStyle name="40% - 着色 5" xfId="2732"/>
    <cellStyle name="40% - 着色 5 2" xfId="2733"/>
    <cellStyle name="40% - 着色 5 2 2" xfId="2734"/>
    <cellStyle name="40% - 着色 5 2 2 2" xfId="2735"/>
    <cellStyle name="40% - 着色 5 2 3" xfId="2736"/>
    <cellStyle name="40% - 着色 5 3" xfId="2737"/>
    <cellStyle name="40% - 着色 5 3 2" xfId="2738"/>
    <cellStyle name="40% - 着色 5 4" xfId="2739"/>
    <cellStyle name="40% - 着色 6" xfId="2740"/>
    <cellStyle name="40% - 着色 6 2" xfId="2741"/>
    <cellStyle name="常规 188 3" xfId="2742"/>
    <cellStyle name="常规 6 3 3" xfId="2743"/>
    <cellStyle name="40% - 着色 6 2 2" xfId="2744"/>
    <cellStyle name="60% - 强调文字颜色 1 97" xfId="2745"/>
    <cellStyle name="40% - 着色 6 2 2 2" xfId="2746"/>
    <cellStyle name="常规 404" xfId="2747"/>
    <cellStyle name="常规 7 9" xfId="2748"/>
    <cellStyle name="40% - 着色 6 2 3" xfId="2749"/>
    <cellStyle name="60% - 强调文字颜色 1 98" xfId="2750"/>
    <cellStyle name="40% - 着色 6 3 2" xfId="2751"/>
    <cellStyle name="60% - 强调文字颜色 4 2 2 2 2 2" xfId="2752"/>
    <cellStyle name="40% - 着色 6 3 2 2" xfId="2753"/>
    <cellStyle name="40% - 着色 6 4 2" xfId="2754"/>
    <cellStyle name="60% - 强调文字颜色 1 167" xfId="2755"/>
    <cellStyle name="60% - 强调文字颜色 1 185" xfId="2756"/>
    <cellStyle name="60% - 强调文字颜色 1 2" xfId="2757"/>
    <cellStyle name="60% - 强调文字颜色 1 2 2" xfId="2758"/>
    <cellStyle name="60% - 强调文字颜色 1 2 2 2 2" xfId="2759"/>
    <cellStyle name="60% - 强调文字颜色 1 2 2 2 2 2" xfId="2760"/>
    <cellStyle name="60% - 强调文字颜色 5 6" xfId="2761"/>
    <cellStyle name="60% - 强调文字颜色 1 2 2 2 2 3" xfId="2762"/>
    <cellStyle name="标题 3 3 6 2" xfId="2763"/>
    <cellStyle name="60% - 强调文字颜色 1 2 2 2 2 3 2" xfId="2764"/>
    <cellStyle name="60% - 强调文字颜色 1 2 2 2 3" xfId="2765"/>
    <cellStyle name="常规 3 2 4 2" xfId="2766"/>
    <cellStyle name="60% - 强调文字颜色 1 2 2 2 4" xfId="2767"/>
    <cellStyle name="常规 2 13 2" xfId="2768"/>
    <cellStyle name="计算 3 5 2 2" xfId="2769"/>
    <cellStyle name="60% - 强调文字颜色 1 2 2 2 4 2" xfId="2770"/>
    <cellStyle name="60% - 强调文字颜色 1 2 2 3 2 3 2" xfId="2771"/>
    <cellStyle name="60% - 强调文字颜色 1 2 2 4" xfId="2772"/>
    <cellStyle name="60% - 强调文字颜色 1 2 2 5" xfId="2773"/>
    <cellStyle name="60% - 强调文字颜色 1 2 2 6" xfId="2774"/>
    <cellStyle name="60% - 强调文字颜色 1 2 2 6 2" xfId="2775"/>
    <cellStyle name="60% - 强调文字颜色 1 2 2 7" xfId="2776"/>
    <cellStyle name="60% - 强调文字颜色 1 2 3" xfId="2777"/>
    <cellStyle name="差 4 3 4 2" xfId="2778"/>
    <cellStyle name="60% - 强调文字颜色 1 2 3 2" xfId="2779"/>
    <cellStyle name="常规 20 12" xfId="2780"/>
    <cellStyle name="60% - 强调文字颜色 1 2 3 2 2" xfId="2781"/>
    <cellStyle name="60% - 强调文字颜色 1 2 3 2 3" xfId="2782"/>
    <cellStyle name="60% - 强调文字颜色 1 2 3 2 4" xfId="2783"/>
    <cellStyle name="60% - 强调文字颜色 1 2 3 3" xfId="2784"/>
    <cellStyle name="60% - 强调文字颜色 1 2 3 4" xfId="2785"/>
    <cellStyle name="60% - 强调文字颜色 1 2 3 5" xfId="2786"/>
    <cellStyle name="60% - 强调文字颜色 1 2 4" xfId="2787"/>
    <cellStyle name="60% - 强调文字颜色 1 2 4 2" xfId="2788"/>
    <cellStyle name="60% - 强调文字颜色 1 2 4 2 2" xfId="2789"/>
    <cellStyle name="60% - 强调文字颜色 1 2 4 2 3" xfId="2790"/>
    <cellStyle name="60% - 强调文字颜色 1 2 4 2 3 2" xfId="2791"/>
    <cellStyle name="常规 3 8 4" xfId="2792"/>
    <cellStyle name="60% - 强调文字颜色 1 2 4 3" xfId="2793"/>
    <cellStyle name="常规 10 2 2 2" xfId="2794"/>
    <cellStyle name="60% - 强调文字颜色 1 2 4 4" xfId="2795"/>
    <cellStyle name="常规 10 2 2 3" xfId="2796"/>
    <cellStyle name="60% - 强调文字颜色 1 2 5 2" xfId="2797"/>
    <cellStyle name="60% - 强调文字颜色 1 2 5 2 2" xfId="2798"/>
    <cellStyle name="常规 12 6" xfId="2799"/>
    <cellStyle name="60% - 强调文字颜色 1 2 5 2 3" xfId="2800"/>
    <cellStyle name="常规 12 7" xfId="2801"/>
    <cellStyle name="链接单元格 2 3 2 2 2" xfId="2802"/>
    <cellStyle name="60% - 强调文字颜色 1 2 5 2 3 2" xfId="2803"/>
    <cellStyle name="常规 5 12" xfId="2804"/>
    <cellStyle name="60% - 强调文字颜色 1 2 5 4" xfId="2805"/>
    <cellStyle name="60% - 强调文字颜色 1 2 5 4 2" xfId="2806"/>
    <cellStyle name="60% - 强调文字颜色 5 2 2 2 3" xfId="2807"/>
    <cellStyle name="常规 14 6" xfId="2808"/>
    <cellStyle name="60% - 强调文字颜色 1 2 6" xfId="2809"/>
    <cellStyle name="标题 2 2 3 2 2" xfId="2810"/>
    <cellStyle name="60% - 强调文字颜色 1 2 6 2" xfId="2811"/>
    <cellStyle name="标题 2 2 3 2 2 2" xfId="2812"/>
    <cellStyle name="60% - 强调文字颜色 1 2 6 3" xfId="2813"/>
    <cellStyle name="60% - 强调文字颜色 1 2 6 4" xfId="2814"/>
    <cellStyle name="60% - 强调文字颜色 1 2 6 4 2" xfId="2815"/>
    <cellStyle name="60% - 强调文字颜色 5 2 3 2 3" xfId="2816"/>
    <cellStyle name="60% - 强调文字颜色 1 2 7" xfId="2817"/>
    <cellStyle name="标题 2 2 3 2 3" xfId="2818"/>
    <cellStyle name="60% - 强调文字颜色 1 2 7 2" xfId="2819"/>
    <cellStyle name="60% - 强调文字颜色 1 2 7 3" xfId="2820"/>
    <cellStyle name="60% - 强调文字颜色 1 2 7 4" xfId="2821"/>
    <cellStyle name="60% - 强调文字颜色 1 2 7 4 2" xfId="2822"/>
    <cellStyle name="60% - 强调文字颜色 5 2 4 2 3" xfId="2823"/>
    <cellStyle name="60% - 强调文字颜色 1 2 8" xfId="2824"/>
    <cellStyle name="60% - 强调文字颜色 1 2 8 2" xfId="2825"/>
    <cellStyle name="60% - 强调文字颜色 1 2 8 3" xfId="2826"/>
    <cellStyle name="60% - 强调文字颜色 1 2 9" xfId="2827"/>
    <cellStyle name="60% - 强调文字颜色 1 2 9 3" xfId="2828"/>
    <cellStyle name="60% - 强调文字颜色 1 2 9 4" xfId="2829"/>
    <cellStyle name="60% - 强调文字颜色 1 2 9 4 2" xfId="2830"/>
    <cellStyle name="60% - 强调文字颜色 1 26" xfId="2831"/>
    <cellStyle name="60% - 强调文字颜色 1 27" xfId="2832"/>
    <cellStyle name="60% - 强调文字颜色 1 32" xfId="2833"/>
    <cellStyle name="60% - 强调文字颜色 1 28" xfId="2834"/>
    <cellStyle name="60% - 强调文字颜色 1 29" xfId="2835"/>
    <cellStyle name="60% - 强调文字颜色 1 3 2" xfId="2836"/>
    <cellStyle name="常规 2 18" xfId="2837"/>
    <cellStyle name="常规 2 23" xfId="2838"/>
    <cellStyle name="60% - 强调文字颜色 1 3 2 2 2" xfId="2839"/>
    <cellStyle name="常规 388" xfId="2840"/>
    <cellStyle name="常规 393" xfId="2841"/>
    <cellStyle name="常规 438" xfId="2842"/>
    <cellStyle name="常规 443" xfId="2843"/>
    <cellStyle name="常规 8 3" xfId="2844"/>
    <cellStyle name="60% - 强调文字颜色 1 3 2 2 3" xfId="2845"/>
    <cellStyle name="常规 101 2" xfId="2846"/>
    <cellStyle name="常规 389" xfId="2847"/>
    <cellStyle name="常规 394" xfId="2848"/>
    <cellStyle name="常规 4 2 4 2" xfId="2849"/>
    <cellStyle name="常规 4 6 2" xfId="2850"/>
    <cellStyle name="常规 439" xfId="2851"/>
    <cellStyle name="常规 444" xfId="2852"/>
    <cellStyle name="常规 8 4" xfId="2853"/>
    <cellStyle name="60% - 强调文字颜色 1 3 3" xfId="2854"/>
    <cellStyle name="常规 2 19" xfId="2855"/>
    <cellStyle name="常规 2 24" xfId="2856"/>
    <cellStyle name="60% - 强调文字颜色 1 3 3 2" xfId="2857"/>
    <cellStyle name="常规 11 2 2 13" xfId="2858"/>
    <cellStyle name="常规 2 19 2" xfId="2859"/>
    <cellStyle name="常规 2 24 2" xfId="2860"/>
    <cellStyle name="60% - 强调文字颜色 1 3 3 2 2" xfId="2861"/>
    <cellStyle name="60% - 强调文字颜色 1 3 3 3 2" xfId="2862"/>
    <cellStyle name="60% - 强调文字颜色 1 3 3 4 2" xfId="2863"/>
    <cellStyle name="常规 13_本地学籍" xfId="2864"/>
    <cellStyle name="60% - 强调文字颜色 1 3 4" xfId="2865"/>
    <cellStyle name="常规 2 25" xfId="2866"/>
    <cellStyle name="常规 2 30" xfId="2867"/>
    <cellStyle name="60% - 强调文字颜色 1 3 4 2" xfId="2868"/>
    <cellStyle name="常规 2 25 2" xfId="2869"/>
    <cellStyle name="常规 2 30 2" xfId="2870"/>
    <cellStyle name="60% - 强调文字颜色 1 3 5" xfId="2871"/>
    <cellStyle name="常规 2 26" xfId="2872"/>
    <cellStyle name="常规 2 31" xfId="2873"/>
    <cellStyle name="60% - 强调文字颜色 1 3 5 2" xfId="2874"/>
    <cellStyle name="常规 2 26 2" xfId="2875"/>
    <cellStyle name="常规 2 31 2" xfId="2876"/>
    <cellStyle name="60% - 强调文字颜色 1 3 6" xfId="2877"/>
    <cellStyle name="标题 2 2 3 3 2" xfId="2878"/>
    <cellStyle name="常规 2 27" xfId="2879"/>
    <cellStyle name="常规 2 32" xfId="2880"/>
    <cellStyle name="60% - 强调文字颜色 1 3 6 2" xfId="2881"/>
    <cellStyle name="常规 2 27 2" xfId="2882"/>
    <cellStyle name="60% - 强调文字颜色 1 3 7" xfId="2883"/>
    <cellStyle name="常规 2 28" xfId="2884"/>
    <cellStyle name="常规 2 33" xfId="2885"/>
    <cellStyle name="60% - 强调文字颜色 1 30" xfId="2886"/>
    <cellStyle name="60% - 强调文字颜色 1 35" xfId="2887"/>
    <cellStyle name="60% - 强调文字颜色 1 40" xfId="2888"/>
    <cellStyle name="60% - 强调文字颜色 1 36" xfId="2889"/>
    <cellStyle name="60% - 强调文字颜色 1 41" xfId="2890"/>
    <cellStyle name="60% - 强调文字颜色 1 37" xfId="2891"/>
    <cellStyle name="60% - 强调文字颜色 1 4 2" xfId="2892"/>
    <cellStyle name="60% - 强调文字颜色 1 4 2 4 2" xfId="2893"/>
    <cellStyle name="60% - 强调文字颜色 1 4 3" xfId="2894"/>
    <cellStyle name="60% - 强调文字颜色 1 4 3 2" xfId="2895"/>
    <cellStyle name="60% - 强调文字颜色 1 4 3 4" xfId="2896"/>
    <cellStyle name="60% - 强调文字颜色 1 4 3 4 2" xfId="2897"/>
    <cellStyle name="常规 119" xfId="2898"/>
    <cellStyle name="常规 124" xfId="2899"/>
    <cellStyle name="60% - 强调文字颜色 1 4 4" xfId="2900"/>
    <cellStyle name="60% - 强调文字颜色 1 4 5" xfId="2901"/>
    <cellStyle name="60% - 强调文字颜色 1 4 6" xfId="2902"/>
    <cellStyle name="60% - 强调文字颜色 1 4 6 2" xfId="2903"/>
    <cellStyle name="60% - 强调文字颜色 1 4 7" xfId="2904"/>
    <cellStyle name="60% - 强调文字颜色 1 44" xfId="2905"/>
    <cellStyle name="60% - 强调文字颜色 1 5" xfId="2906"/>
    <cellStyle name="60% - 强调文字颜色 1 5 2" xfId="2907"/>
    <cellStyle name="60% - 强调文字颜色 4 2 3 2 2 3" xfId="2908"/>
    <cellStyle name="60% - 强调文字颜色 1 5 3" xfId="2909"/>
    <cellStyle name="60% - 强调文字颜色 1 5 3 2" xfId="2910"/>
    <cellStyle name="60% - 强调文字颜色 1 5 4" xfId="2911"/>
    <cellStyle name="60% - 强调文字颜色 1 5 5" xfId="2912"/>
    <cellStyle name="60% - 强调文字颜色 1 50" xfId="2913"/>
    <cellStyle name="60% - 强调文字颜色 1 6" xfId="2914"/>
    <cellStyle name="60% - 强调文字颜色 1 6 2" xfId="2915"/>
    <cellStyle name="60% - 强调文字颜色 1 6 3" xfId="2916"/>
    <cellStyle name="60% - 强调文字颜色 5 2 4 2 3 2" xfId="2917"/>
    <cellStyle name="60% - 强调文字颜色 1 6 4" xfId="2918"/>
    <cellStyle name="60% - 强调文字颜色 1 6 4 2" xfId="2919"/>
    <cellStyle name="60% - 强调文字颜色 2 100" xfId="2920"/>
    <cellStyle name="60% - 强调文字颜色 2 4 5" xfId="2921"/>
    <cellStyle name="60% - 强调文字颜色 2 101" xfId="2922"/>
    <cellStyle name="60% - 强调文字颜色 2 4 6" xfId="2923"/>
    <cellStyle name="60% - 强调文字颜色 2 2" xfId="2924"/>
    <cellStyle name="60% - 强调文字颜色 2 2 2" xfId="2925"/>
    <cellStyle name="60% - 强调文字颜色 2 2 2 2" xfId="2926"/>
    <cellStyle name="60% - 强调文字颜色 2 2 2 2 2" xfId="2927"/>
    <cellStyle name="60% - 强调文字颜色 2 2 2 2 2 2" xfId="2928"/>
    <cellStyle name="60% - 强调文字颜色 2 2 2 2 2 3" xfId="2929"/>
    <cellStyle name="60% - 强调文字颜色 2 2 2 2 3" xfId="2930"/>
    <cellStyle name="60% - 强调文字颜色 2 2 2 2 4" xfId="2931"/>
    <cellStyle name="60% - 强调文字颜色 2 2 2 2 4 2" xfId="2932"/>
    <cellStyle name="60% - 强调文字颜色 2 2 2 3" xfId="2933"/>
    <cellStyle name="60% - 强调文字颜色 2 2 2 3 2" xfId="2934"/>
    <cellStyle name="常规 2 2 2 2 4" xfId="2935"/>
    <cellStyle name="60% - 强调文字颜色 2 2 2 3 3" xfId="2936"/>
    <cellStyle name="常规 2 2 2 2 5" xfId="2937"/>
    <cellStyle name="60% - 强调文字颜色 2 2 2 4" xfId="2938"/>
    <cellStyle name="60% - 强调文字颜色 2 2 2 5" xfId="2939"/>
    <cellStyle name="60% - 强调文字颜色 2 2 3" xfId="2940"/>
    <cellStyle name="60% - 强调文字颜色 2 2 3 2" xfId="2941"/>
    <cellStyle name="60% - 强调文字颜色 3 2 4" xfId="2942"/>
    <cellStyle name="常规 155 2 10" xfId="2943"/>
    <cellStyle name="常规 3 2 14" xfId="2944"/>
    <cellStyle name="60% - 强调文字颜色 2 2 3 2 2" xfId="2945"/>
    <cellStyle name="60% - 强调文字颜色 3 2 4 2" xfId="2946"/>
    <cellStyle name="60% - 强调文字颜色 2 2 3 2 2 2" xfId="2947"/>
    <cellStyle name="60% - 强调文字颜色 3 2 4 2 2" xfId="2948"/>
    <cellStyle name="60% - 强调文字颜色 2 2 3 2 2 3" xfId="2949"/>
    <cellStyle name="60% - 强调文字颜色 3 2 4 2 3" xfId="2950"/>
    <cellStyle name="60% - 强调文字颜色 2 2 3 2 2 3 2" xfId="2951"/>
    <cellStyle name="60% - 强调文字颜色 3 2 4 2 3 2" xfId="2952"/>
    <cellStyle name="60% - 强调文字颜色 2 2 3 2 3" xfId="2953"/>
    <cellStyle name="60% - 强调文字颜色 3 2 4 3" xfId="2954"/>
    <cellStyle name="常规 12 2 2 2" xfId="2955"/>
    <cellStyle name="60% - 强调文字颜色 2 2 3 2 4" xfId="2956"/>
    <cellStyle name="60% - 强调文字颜色 3 2 4 4" xfId="2957"/>
    <cellStyle name="常规 12 2 2 3" xfId="2958"/>
    <cellStyle name="60% - 强调文字颜色 2 2 3 2 4 2" xfId="2959"/>
    <cellStyle name="60% - 强调文字颜色 3 2 4 4 2" xfId="2960"/>
    <cellStyle name="60% - 强调文字颜色 2 2 3 3 2" xfId="2961"/>
    <cellStyle name="60% - 强调文字颜色 3 2 5 2" xfId="2962"/>
    <cellStyle name="60% - 强调文字颜色 2 2 3 3 3" xfId="2963"/>
    <cellStyle name="60% - 强调文字颜色 3 2 5 3" xfId="2964"/>
    <cellStyle name="常规 12 2 3 2" xfId="2965"/>
    <cellStyle name="60% - 强调文字颜色 2 2 3 4" xfId="2966"/>
    <cellStyle name="60% - 强调文字颜色 3 2 6" xfId="2967"/>
    <cellStyle name="60% - 强调文字颜色 2 2 3 4 2" xfId="2968"/>
    <cellStyle name="60% - 强调文字颜色 3 2 6 2" xfId="2969"/>
    <cellStyle name="60% - 强调文字颜色 2 2 4" xfId="2970"/>
    <cellStyle name="60% - 强调文字颜色 2 2 4 2" xfId="2971"/>
    <cellStyle name="60% - 强调文字颜色 3 3 4" xfId="2972"/>
    <cellStyle name="60% - 强调文字颜色 2 2 4 2 2" xfId="2973"/>
    <cellStyle name="60% - 强调文字颜色 3 3 4 2" xfId="2974"/>
    <cellStyle name="60% - 强调文字颜色 2 2 4 3" xfId="2975"/>
    <cellStyle name="60% - 强调文字颜色 3 3 5" xfId="2976"/>
    <cellStyle name="常规 11 2 2 2" xfId="2977"/>
    <cellStyle name="60% - 强调文字颜色 2 2 4 4" xfId="2978"/>
    <cellStyle name="常规 11 2 2 3" xfId="2979"/>
    <cellStyle name="60% - 强调文字颜色 2 2 4 4 2" xfId="2980"/>
    <cellStyle name="常规 2 2 4 3 4" xfId="2981"/>
    <cellStyle name="60% - 强调文字颜色 2 2 5" xfId="2982"/>
    <cellStyle name="60% - 强调文字颜色 2 2 5 2" xfId="2983"/>
    <cellStyle name="60% - 强调文字颜色 3 4 4" xfId="2984"/>
    <cellStyle name="60% - 强调文字颜色 2 2 5 3" xfId="2985"/>
    <cellStyle name="60% - 强调文字颜色 3 4 5" xfId="2986"/>
    <cellStyle name="常规 11 2 3 2" xfId="2987"/>
    <cellStyle name="60% - 强调文字颜色 2 2 5 4" xfId="2988"/>
    <cellStyle name="60% - 强调文字颜色 3 4 6" xfId="2989"/>
    <cellStyle name="60% - 强调文字颜色 2 2 5 4 2" xfId="2990"/>
    <cellStyle name="60% - 强调文字颜色 3 4 6 2" xfId="2991"/>
    <cellStyle name="60% - 强调文字颜色 6 2 2 2 3" xfId="2992"/>
    <cellStyle name="60% - 强调文字颜色 2 2 6" xfId="2993"/>
    <cellStyle name="标题 2 2 4 2 2" xfId="2994"/>
    <cellStyle name="60% - 强调文字颜色 2 2 6 2" xfId="2995"/>
    <cellStyle name="60% - 强调文字颜色 3 5 4" xfId="2996"/>
    <cellStyle name="60% - 强调文字颜色 2 2 6 3" xfId="2997"/>
    <cellStyle name="60% - 强调文字颜色 3 5 5" xfId="2998"/>
    <cellStyle name="常规 11 2 4 2" xfId="2999"/>
    <cellStyle name="60% - 强调文字颜色 2 2 6 4" xfId="3000"/>
    <cellStyle name="常规 11 2 4 3" xfId="3001"/>
    <cellStyle name="60% - 强调文字颜色 2 2 6 4 2" xfId="3002"/>
    <cellStyle name="60% - 强调文字颜色 6 2 3 2 3" xfId="3003"/>
    <cellStyle name="60% - 强调文字颜色 2 3 2" xfId="3004"/>
    <cellStyle name="60% - 强调文字颜色 2 3 2 2" xfId="3005"/>
    <cellStyle name="60% - 强调文字颜色 2 3 2 2 2" xfId="3006"/>
    <cellStyle name="60% - 强调文字颜色 2 3 2 2 3" xfId="3007"/>
    <cellStyle name="差 2 2 3 2 2" xfId="3008"/>
    <cellStyle name="60% - 强调文字颜色 2 3 2 3 2" xfId="3009"/>
    <cellStyle name="常规 2 3 2 2 4" xfId="3010"/>
    <cellStyle name="60% - 强调文字颜色 2 3 3" xfId="3011"/>
    <cellStyle name="60% - 强调文字颜色 2 3 4" xfId="3012"/>
    <cellStyle name="常规 100 10" xfId="3013"/>
    <cellStyle name="60% - 强调文字颜色 2 3 4 2" xfId="3014"/>
    <cellStyle name="60% - 强调文字颜色 4 3 4" xfId="3015"/>
    <cellStyle name="常规 17" xfId="3016"/>
    <cellStyle name="常规 22" xfId="3017"/>
    <cellStyle name="60% - 强调文字颜色 2 3 5" xfId="3018"/>
    <cellStyle name="60% - 强调文字颜色 2 4" xfId="3019"/>
    <cellStyle name="60% - 强调文字颜色 2 4 2 3" xfId="3020"/>
    <cellStyle name="60% - 强调文字颜色 2 4 2 4" xfId="3021"/>
    <cellStyle name="60% - 强调文字颜色 2 4 3 2" xfId="3022"/>
    <cellStyle name="60% - 强调文字颜色 5 2 4" xfId="3023"/>
    <cellStyle name="60% - 强调文字颜色 2 4 3 4" xfId="3024"/>
    <cellStyle name="60% - 强调文字颜色 5 2 6" xfId="3025"/>
    <cellStyle name="60% - 强调文字颜色 2 4 3 4 2" xfId="3026"/>
    <cellStyle name="60% - 强调文字颜色 5 2 6 2" xfId="3027"/>
    <cellStyle name="输出 2 3 2 4" xfId="3028"/>
    <cellStyle name="60% - 强调文字颜色 2 4 6 2" xfId="3029"/>
    <cellStyle name="60% - 强调文字颜色 5 5 4" xfId="3030"/>
    <cellStyle name="60% - 强调文字颜色 2 5 2" xfId="3031"/>
    <cellStyle name="60% - 强调文字颜色 2 5 2 2" xfId="3032"/>
    <cellStyle name="60% - 强调文字颜色 2 5 3" xfId="3033"/>
    <cellStyle name="60% - 强调文字颜色 2 5 3 2" xfId="3034"/>
    <cellStyle name="60% - 强调文字颜色 6 2 4" xfId="3035"/>
    <cellStyle name="60% - 强调文字颜色 2 5 4" xfId="3036"/>
    <cellStyle name="60% - 强调文字颜色 2 6" xfId="3037"/>
    <cellStyle name="60% - 强调文字颜色 2 6 2" xfId="3038"/>
    <cellStyle name="60% - 强调文字颜色 2 6 4" xfId="3039"/>
    <cellStyle name="常规 2_2017年春精准扶贫" xfId="3040"/>
    <cellStyle name="60% - 强调文字颜色 2 6 4 2" xfId="3041"/>
    <cellStyle name="60% - 强调文字颜色 3 2" xfId="3042"/>
    <cellStyle name="60% - 强调文字颜色 3 2 2" xfId="3043"/>
    <cellStyle name="常规 3 2 12" xfId="3044"/>
    <cellStyle name="60% - 强调文字颜色 3 2 2 2" xfId="3045"/>
    <cellStyle name="60% - 强调文字颜色 3 2 2 2 2" xfId="3046"/>
    <cellStyle name="60% - 强调文字颜色 3 2 2 2 2 2" xfId="3047"/>
    <cellStyle name="60% - 强调文字颜色 3 2 2 2 2 3" xfId="3048"/>
    <cellStyle name="60% - 强调文字颜色 3 2 2 2 3" xfId="3049"/>
    <cellStyle name="60% - 强调文字颜色 3 2 2 2 4" xfId="3050"/>
    <cellStyle name="60% - 强调文字颜色 3 2 2 2 4 2" xfId="3051"/>
    <cellStyle name="60% - 强调文字颜色 3 2 2 3" xfId="3052"/>
    <cellStyle name="常规 4 10 2" xfId="3053"/>
    <cellStyle name="60% - 强调文字颜色 3 2 2 3 2" xfId="3054"/>
    <cellStyle name="60% - 强调文字颜色 3 2 2 3 3" xfId="3055"/>
    <cellStyle name="60% - 强调文字颜色 3 2 2 4" xfId="3056"/>
    <cellStyle name="常规 4 10 3" xfId="3057"/>
    <cellStyle name="60% - 强调文字颜色 3 2 2 5" xfId="3058"/>
    <cellStyle name="60% - 强调文字颜色 3 2 3" xfId="3059"/>
    <cellStyle name="常规 3 2 13" xfId="3060"/>
    <cellStyle name="60% - 强调文字颜色 3 2 3 2" xfId="3061"/>
    <cellStyle name="60% - 强调文字颜色 3 2 3 3" xfId="3062"/>
    <cellStyle name="常规 4 11 2" xfId="3063"/>
    <cellStyle name="60% - 强调文字颜色 3 2 3 3 2" xfId="3064"/>
    <cellStyle name="标题 3 2 7 3" xfId="3065"/>
    <cellStyle name="60% - 强调文字颜色 3 2 3 3 2 2" xfId="3066"/>
    <cellStyle name="60% - 强调文字颜色 3 2 3 3 3" xfId="3067"/>
    <cellStyle name="60% - 强调文字颜色 3 2 3 4" xfId="3068"/>
    <cellStyle name="60% - 强调文字颜色 3 2 3 4 2" xfId="3069"/>
    <cellStyle name="60% - 强调文字颜色 3 2 3 5" xfId="3070"/>
    <cellStyle name="60% - 强调文字颜色 3 2 3 5 2" xfId="3071"/>
    <cellStyle name="标题 4 2 3" xfId="3072"/>
    <cellStyle name="60% - 强调文字颜色 3 2 5 4" xfId="3073"/>
    <cellStyle name="常规 12 2 3 3" xfId="3074"/>
    <cellStyle name="60% - 强调文字颜色 3 2 6 3" xfId="3075"/>
    <cellStyle name="常规 12 2 4 2" xfId="3076"/>
    <cellStyle name="60% - 强调文字颜色 3 3 2" xfId="3077"/>
    <cellStyle name="60% - 强调文字颜色 3 3 2 2" xfId="3078"/>
    <cellStyle name="60% - 强调文字颜色 3 3 2 2 2" xfId="3079"/>
    <cellStyle name="60% - 强调文字颜色 3 3 2 2 3" xfId="3080"/>
    <cellStyle name="60% - 强调文字颜色 3 3 2 3 2" xfId="3081"/>
    <cellStyle name="60% - 强调文字颜色 3 3 3" xfId="3082"/>
    <cellStyle name="60% - 强调文字颜色 3 3 3 2" xfId="3083"/>
    <cellStyle name="60% - 强调文字颜色 3 3 3 3 2" xfId="3084"/>
    <cellStyle name="标题 4 2 7 3" xfId="3085"/>
    <cellStyle name="60% - 强调文字颜色 3 3 5 2" xfId="3086"/>
    <cellStyle name="常规 11 2 2 2 2" xfId="3087"/>
    <cellStyle name="60% - 强调文字颜色 3 4 2" xfId="3088"/>
    <cellStyle name="60% - 强调文字颜色 3 4 2 2" xfId="3089"/>
    <cellStyle name="常规 376" xfId="3090"/>
    <cellStyle name="常规 381" xfId="3091"/>
    <cellStyle name="常规 426" xfId="3092"/>
    <cellStyle name="常规 431" xfId="3093"/>
    <cellStyle name="60% - 强调文字颜色 3 4 2 4" xfId="3094"/>
    <cellStyle name="常规 378" xfId="3095"/>
    <cellStyle name="常规 383" xfId="3096"/>
    <cellStyle name="常规 428" xfId="3097"/>
    <cellStyle name="常规 433" xfId="3098"/>
    <cellStyle name="60% - 强调文字颜色 3 4 2 4 2" xfId="3099"/>
    <cellStyle name="60% - 强调文字颜色 3 4 3 2" xfId="3100"/>
    <cellStyle name="60% - 强调文字颜色 3 4 3 3" xfId="3101"/>
    <cellStyle name="60% - 强调文字颜色 3 4 3 4" xfId="3102"/>
    <cellStyle name="60% - 强调文字颜色 3 4 3 4 2" xfId="3103"/>
    <cellStyle name="60% - 强调文字颜色 3 4 4 2" xfId="3104"/>
    <cellStyle name="60% - 强调文字颜色 3 4 4 3" xfId="3105"/>
    <cellStyle name="常规 12 4 2 2" xfId="3106"/>
    <cellStyle name="60% - 强调文字颜色 3 4 5 2" xfId="3107"/>
    <cellStyle name="60% - 强调文字颜色 3 4 5 3" xfId="3108"/>
    <cellStyle name="60% - 强调文字颜色 3 4 5 4" xfId="3109"/>
    <cellStyle name="60% - 强调文字颜色 3 5" xfId="3110"/>
    <cellStyle name="标题 1 2 3 2 2" xfId="3111"/>
    <cellStyle name="60% - 强调文字颜色 3 5 2" xfId="3112"/>
    <cellStyle name="标题 1 2 3 2 2 2" xfId="3113"/>
    <cellStyle name="60% - 强调文字颜色 3 5 2 2" xfId="3114"/>
    <cellStyle name="60% - 强调文字颜色 3 5 3" xfId="3115"/>
    <cellStyle name="60% - 强调文字颜色 3 5 3 2" xfId="3116"/>
    <cellStyle name="60% - 强调文字颜色 3 6" xfId="3117"/>
    <cellStyle name="标题 1 2 3 2 3" xfId="3118"/>
    <cellStyle name="60% - 强调文字颜色 3 6 2" xfId="3119"/>
    <cellStyle name="60% - 强调文字颜色 3 6 3" xfId="3120"/>
    <cellStyle name="60% - 强调文字颜色 4 2" xfId="3121"/>
    <cellStyle name="60% - 强调文字颜色 4 2 10" xfId="3122"/>
    <cellStyle name="标题 3 4 2" xfId="3123"/>
    <cellStyle name="常规 14 2 5" xfId="3124"/>
    <cellStyle name="60% - 强调文字颜色 4 2 11" xfId="3125"/>
    <cellStyle name="标题 3 4 3" xfId="3126"/>
    <cellStyle name="60% - 强调文字颜色 4 2 2 2 2 3 2" xfId="3127"/>
    <cellStyle name="60% - 强调文字颜色 6 2 2 2 2 3" xfId="3128"/>
    <cellStyle name="60% - 强调文字颜色 4 2 2 3 3 2" xfId="3129"/>
    <cellStyle name="60% - 强调文字颜色 4 2 3 2 2 2" xfId="3130"/>
    <cellStyle name="60% - 强调文字颜色 4 2 3 2 4" xfId="3131"/>
    <cellStyle name="60% - 强调文字颜色 4 2 3 2 4 2" xfId="3132"/>
    <cellStyle name="60% - 强调文字颜色 4 2 3 3 2 2" xfId="3133"/>
    <cellStyle name="60% - 强调文字颜色 4 2 3 5 2" xfId="3134"/>
    <cellStyle name="60% - 强调文字颜色 4 2 4 2 2" xfId="3135"/>
    <cellStyle name="60% - 强调文字颜色 4 2 4 2 3" xfId="3136"/>
    <cellStyle name="60% - 强调文字颜色 4 2 5 2" xfId="3137"/>
    <cellStyle name="60% - 强调文字颜色 4 2 5 3" xfId="3138"/>
    <cellStyle name="常规 13 2 3 2" xfId="3139"/>
    <cellStyle name="60% - 强调文字颜色 4 2 5 4" xfId="3140"/>
    <cellStyle name="常规 13 2 3 3" xfId="3141"/>
    <cellStyle name="60% - 强调文字颜色 4 2 5 4 2" xfId="3142"/>
    <cellStyle name="60% - 强调文字颜色 4 2 6 2" xfId="3143"/>
    <cellStyle name="60% - 强调文字颜色 4 2 6 3" xfId="3144"/>
    <cellStyle name="60% - 强调文字颜色 4 2 6 4" xfId="3145"/>
    <cellStyle name="60% - 强调文字颜色 4 3 2" xfId="3146"/>
    <cellStyle name="常规 15" xfId="3147"/>
    <cellStyle name="常规 20" xfId="3148"/>
    <cellStyle name="60% - 强调文字颜色 4 3 2 2" xfId="3149"/>
    <cellStyle name="差 2 4 4" xfId="3150"/>
    <cellStyle name="常规 15 2" xfId="3151"/>
    <cellStyle name="常规 20 2" xfId="3152"/>
    <cellStyle name="60% - 强调文字颜色 4 3 2 2 2" xfId="3153"/>
    <cellStyle name="差 2 4 4 2" xfId="3154"/>
    <cellStyle name="常规 15 2 2" xfId="3155"/>
    <cellStyle name="常规 20 2 2" xfId="3156"/>
    <cellStyle name="60% - 强调文字颜色 4 3 2 2 3" xfId="3157"/>
    <cellStyle name="常规 15 2 3" xfId="3158"/>
    <cellStyle name="常规 20 2 3" xfId="3159"/>
    <cellStyle name="60% - 强调文字颜色 4 3 2 3" xfId="3160"/>
    <cellStyle name="常规 15 3" xfId="3161"/>
    <cellStyle name="常规 20 3" xfId="3162"/>
    <cellStyle name="60% - 强调文字颜色 4 3 2 3 2" xfId="3163"/>
    <cellStyle name="常规 15 3 2" xfId="3164"/>
    <cellStyle name="常规 20 3 2" xfId="3165"/>
    <cellStyle name="60% - 强调文字颜色 4 3 2 4" xfId="3166"/>
    <cellStyle name="常规 15 4" xfId="3167"/>
    <cellStyle name="常规 20 4" xfId="3168"/>
    <cellStyle name="60% - 强调文字颜色 4 3 2 5" xfId="3169"/>
    <cellStyle name="60% - 强调文字颜色 5 2 2 3 2" xfId="3170"/>
    <cellStyle name="常规 20 5" xfId="3171"/>
    <cellStyle name="60% - 强调文字颜色 4 3 3" xfId="3172"/>
    <cellStyle name="常规 108 2" xfId="3173"/>
    <cellStyle name="常规 113 2" xfId="3174"/>
    <cellStyle name="常规 16" xfId="3175"/>
    <cellStyle name="常规 21" xfId="3176"/>
    <cellStyle name="60% - 强调文字颜色 4 3 3 2" xfId="3177"/>
    <cellStyle name="常规 108 2 2" xfId="3178"/>
    <cellStyle name="常规 16 2" xfId="3179"/>
    <cellStyle name="常规 21 2" xfId="3180"/>
    <cellStyle name="60% - 强调文字颜色 4 3 3 2 2" xfId="3181"/>
    <cellStyle name="标题 8" xfId="3182"/>
    <cellStyle name="常规 16 2 2" xfId="3183"/>
    <cellStyle name="常规 21 2 2" xfId="3184"/>
    <cellStyle name="60% - 强调文字颜色 4 3 3 2 3" xfId="3185"/>
    <cellStyle name="常规 16 2 3" xfId="3186"/>
    <cellStyle name="常规 21 2 3" xfId="3187"/>
    <cellStyle name="60% - 强调文字颜色 4 3 3 3" xfId="3188"/>
    <cellStyle name="常规 16 3" xfId="3189"/>
    <cellStyle name="常规 21 3" xfId="3190"/>
    <cellStyle name="60% - 强调文字颜色 4 3 3 4" xfId="3191"/>
    <cellStyle name="常规 16 4" xfId="3192"/>
    <cellStyle name="常规 21 4" xfId="3193"/>
    <cellStyle name="60% - 强调文字颜色 4 3 4 3" xfId="3194"/>
    <cellStyle name="常规 13 3 2 2" xfId="3195"/>
    <cellStyle name="常规 17 3" xfId="3196"/>
    <cellStyle name="常规 22 3" xfId="3197"/>
    <cellStyle name="60% - 强调文字颜色 4 3 5 2" xfId="3198"/>
    <cellStyle name="常规 18 2" xfId="3199"/>
    <cellStyle name="常规 23 2" xfId="3200"/>
    <cellStyle name="60% - 强调文字颜色 4 4 2" xfId="3201"/>
    <cellStyle name="60% - 强调文字颜色 4 4 2 2" xfId="3202"/>
    <cellStyle name="60% - 强调文字颜色 4 4 2 3" xfId="3203"/>
    <cellStyle name="60% - 强调文字颜色 4 4 3" xfId="3204"/>
    <cellStyle name="常规 109 2" xfId="3205"/>
    <cellStyle name="常规 114 2" xfId="3206"/>
    <cellStyle name="60% - 强调文字颜色 4 4 3 2" xfId="3207"/>
    <cellStyle name="常规 109 2 2" xfId="3208"/>
    <cellStyle name="60% - 强调文字颜色 4 4 3 3" xfId="3209"/>
    <cellStyle name="60% - 强调文字颜色 4 4 3 4 2" xfId="3210"/>
    <cellStyle name="60% - 强调文字颜色 4 4 4" xfId="3211"/>
    <cellStyle name="60% - 强调文字颜色 4 4 6" xfId="3212"/>
    <cellStyle name="60% - 强调文字颜色 4 4 6 2" xfId="3213"/>
    <cellStyle name="60% - 强调文字颜色 6 3 2 2 3" xfId="3214"/>
    <cellStyle name="60% - 强调文字颜色 4 5" xfId="3215"/>
    <cellStyle name="标题 1 2 3 3 2" xfId="3216"/>
    <cellStyle name="60% - 强调文字颜色 4 5 2" xfId="3217"/>
    <cellStyle name="60% - 强调文字颜色 4 5 2 2" xfId="3218"/>
    <cellStyle name="60% - 强调文字颜色 4 5 2 3" xfId="3219"/>
    <cellStyle name="60% - 强调文字颜色 4 5 3" xfId="3220"/>
    <cellStyle name="常规 115 2" xfId="3221"/>
    <cellStyle name="常规 120 2" xfId="3222"/>
    <cellStyle name="60% - 强调文字颜色 4 5 3 2" xfId="3223"/>
    <cellStyle name="60% - 强调文字颜色 4 5 3 3" xfId="3224"/>
    <cellStyle name="60% - 强调文字颜色 4 5 4" xfId="3225"/>
    <cellStyle name="60% - 强调文字颜色 4 5 5" xfId="3226"/>
    <cellStyle name="STR_STYLE_20P_ACCENT_1" xfId="3227"/>
    <cellStyle name="60% - 强调文字颜色 4 6" xfId="3228"/>
    <cellStyle name="60% - 强调文字颜色 4 6 2" xfId="3229"/>
    <cellStyle name="60% - 强调文字颜色 4 6 3" xfId="3230"/>
    <cellStyle name="常规 116 2" xfId="3231"/>
    <cellStyle name="常规 121 2" xfId="3232"/>
    <cellStyle name="60% - 强调文字颜色 4 7" xfId="3233"/>
    <cellStyle name="标题 3 3 5 2" xfId="3234"/>
    <cellStyle name="60% - 强调文字颜色 5 2" xfId="3235"/>
    <cellStyle name="60% - 着色 6 2 2" xfId="3236"/>
    <cellStyle name="60% - 强调文字颜色 5 2 2" xfId="3237"/>
    <cellStyle name="60% - 着色 6 2 2 2" xfId="3238"/>
    <cellStyle name="60% - 强调文字颜色 5 2 2 2" xfId="3239"/>
    <cellStyle name="60% - 强调文字颜色 5 2 2 2 2" xfId="3240"/>
    <cellStyle name="常规 14 5" xfId="3241"/>
    <cellStyle name="60% - 强调文字颜色 5 2 2 2 2 2" xfId="3242"/>
    <cellStyle name="60% - 强调文字颜色 5 2 2 2 2 3" xfId="3243"/>
    <cellStyle name="60% - 强调文字颜色 5 2 2 2 2 3 2" xfId="3244"/>
    <cellStyle name="60% - 强调文字颜色 5 2 2 3" xfId="3245"/>
    <cellStyle name="60% - 强调文字颜色 5 2 2 3 3" xfId="3246"/>
    <cellStyle name="60% - 强调文字颜色 5 2 2 3 3 2" xfId="3247"/>
    <cellStyle name="60% - 强调文字颜色 5 2 2 4" xfId="3248"/>
    <cellStyle name="常规 28 2 2" xfId="3249"/>
    <cellStyle name="60% - 强调文字颜色 5 2 2 5" xfId="3250"/>
    <cellStyle name="60% - 强调文字颜色 5 2 2 5 2" xfId="3251"/>
    <cellStyle name="常规 22 5" xfId="3252"/>
    <cellStyle name="60% - 强调文字颜色 5 2 3" xfId="3253"/>
    <cellStyle name="常规 162 2" xfId="3254"/>
    <cellStyle name="60% - 强调文字颜色 5 2 3 2 2" xfId="3255"/>
    <cellStyle name="60% - 强调文字颜色 5 2 3 2 2 2" xfId="3256"/>
    <cellStyle name="60% - 强调文字颜色 5 2 3 2 2 3" xfId="3257"/>
    <cellStyle name="60% - 强调文字颜色 5 2 3 2 2 3 2" xfId="3258"/>
    <cellStyle name="60% - 强调文字颜色 5 2 3 2 4" xfId="3259"/>
    <cellStyle name="60% - 强调文字颜色 5 2 3 2 4 2" xfId="3260"/>
    <cellStyle name="标题 3 2 2 2 3" xfId="3261"/>
    <cellStyle name="60% - 强调文字颜色 5 2 3 3" xfId="3262"/>
    <cellStyle name="60% - 强调文字颜色 5 2 3 3 2 2" xfId="3263"/>
    <cellStyle name="60% - 强调文字颜色 5 2 3 4" xfId="3264"/>
    <cellStyle name="60% - 强调文字颜色 5 2 3 5" xfId="3265"/>
    <cellStyle name="60% - 强调文字颜色 5 2 3 5 2" xfId="3266"/>
    <cellStyle name="60% - 强调文字颜色 5 2 4 2" xfId="3267"/>
    <cellStyle name="60% - 强调文字颜色 5 2 4 2 2" xfId="3268"/>
    <cellStyle name="60% - 强调文字颜色 5 2 4 3" xfId="3269"/>
    <cellStyle name="常规 14 2 2 2" xfId="3270"/>
    <cellStyle name="60% - 强调文字颜色 5 2 4 4" xfId="3271"/>
    <cellStyle name="常规 14 2 2 3" xfId="3272"/>
    <cellStyle name="60% - 强调文字颜色 5 2 5 2" xfId="3273"/>
    <cellStyle name="常规 10 2 8" xfId="3274"/>
    <cellStyle name="60% - 强调文字颜色 5 2 5 3" xfId="3275"/>
    <cellStyle name="常规 10 2 9" xfId="3276"/>
    <cellStyle name="60% - 强调文字颜色 5 2 5 4" xfId="3277"/>
    <cellStyle name="60% - 强调文字颜色 5 2 5 4 2" xfId="3278"/>
    <cellStyle name="60% - 强调文字颜色 5 2 6 3" xfId="3279"/>
    <cellStyle name="60% - 强调文字颜色 5 3" xfId="3280"/>
    <cellStyle name="60% - 着色 6 2 3" xfId="3281"/>
    <cellStyle name="60% - 强调文字颜色 5 3 2" xfId="3282"/>
    <cellStyle name="60% - 强调文字颜色 5 3 2 2" xfId="3283"/>
    <cellStyle name="60% - 强调文字颜色 5 3 2 2 2" xfId="3284"/>
    <cellStyle name="60% - 强调文字颜色 5 3 2 2 3" xfId="3285"/>
    <cellStyle name="60% - 强调文字颜色 5 3 2 3" xfId="3286"/>
    <cellStyle name="60% - 强调文字颜色 5 3 2 3 2" xfId="3287"/>
    <cellStyle name="60% - 强调文字颜色 5 3 2 5" xfId="3288"/>
    <cellStyle name="60% - 强调文字颜色 5 3 2 4" xfId="3289"/>
    <cellStyle name="60% - 强调文字颜色 5 3 2 4 2" xfId="3290"/>
    <cellStyle name="60% - 强调文字颜色 5 3 3" xfId="3291"/>
    <cellStyle name="常规 163 2" xfId="3292"/>
    <cellStyle name="60% - 强调文字颜色 5 3 3 2" xfId="3293"/>
    <cellStyle name="60% - 强调文字颜色 5 3 3 2 2" xfId="3294"/>
    <cellStyle name="60% - 强调文字颜色 5 3 3 2 3" xfId="3295"/>
    <cellStyle name="60% - 强调文字颜色 5 3 3 3" xfId="3296"/>
    <cellStyle name="60% - 强调文字颜色 5 3 3 4" xfId="3297"/>
    <cellStyle name="60% - 强调文字颜色 5 3 4 3" xfId="3298"/>
    <cellStyle name="常规 14 3 2 2" xfId="3299"/>
    <cellStyle name="60% - 强调文字颜色 5 3 5" xfId="3300"/>
    <cellStyle name="60% - 强调文字颜色 5 3 5 2" xfId="3301"/>
    <cellStyle name="常规 11 2 8" xfId="3302"/>
    <cellStyle name="60% - 强调文字颜色 5 3 6" xfId="3303"/>
    <cellStyle name="60% - 强调文字颜色 5 4" xfId="3304"/>
    <cellStyle name="60% - 强调文字颜色 5 4 2" xfId="3305"/>
    <cellStyle name="标题 3 3 2 5" xfId="3306"/>
    <cellStyle name="60% - 强调文字颜色 5 4 2 2" xfId="3307"/>
    <cellStyle name="60% - 强调文字颜色 5 4 2 3" xfId="3308"/>
    <cellStyle name="60% - 强调文字颜色 5 4 2 4 2" xfId="3309"/>
    <cellStyle name="60% - 强调文字颜色 5 4 3" xfId="3310"/>
    <cellStyle name="常规 159 2" xfId="3311"/>
    <cellStyle name="常规 209 2" xfId="3312"/>
    <cellStyle name="60% - 强调文字颜色 5 4 3 2" xfId="3313"/>
    <cellStyle name="标题 1 2 5" xfId="3314"/>
    <cellStyle name="强调文字颜色 4 2 2 3 3" xfId="3315"/>
    <cellStyle name="60% - 强调文字颜色 5 4 3 3" xfId="3316"/>
    <cellStyle name="标题 1 2 6" xfId="3317"/>
    <cellStyle name="强调文字颜色 4 2 2 3 4" xfId="3318"/>
    <cellStyle name="60% - 强调文字颜色 5 4 3 4 2" xfId="3319"/>
    <cellStyle name="标题 1 2 7 2" xfId="3320"/>
    <cellStyle name="常规 35 3 2 2" xfId="3321"/>
    <cellStyle name="60% - 强调文字颜色 5 4 4" xfId="3322"/>
    <cellStyle name="60% - 强调文字颜色 5 4 5" xfId="3323"/>
    <cellStyle name="60% - 强调文字颜色 5 4 6" xfId="3324"/>
    <cellStyle name="60% - 强调文字颜色 5 4 6 2" xfId="3325"/>
    <cellStyle name="60% - 强调文字颜色 5 5" xfId="3326"/>
    <cellStyle name="60% - 强调文字颜色 5 5 2" xfId="3327"/>
    <cellStyle name="60% - 强调文字颜色 5 5 2 2" xfId="3328"/>
    <cellStyle name="60% - 强调文字颜色 5 5 2 3" xfId="3329"/>
    <cellStyle name="60% - 强调文字颜色 5 5 3" xfId="3330"/>
    <cellStyle name="常规 165 2" xfId="3331"/>
    <cellStyle name="60% - 强调文字颜色 5 5 3 2" xfId="3332"/>
    <cellStyle name="标题 2 2 5" xfId="3333"/>
    <cellStyle name="强调文字颜色 4 2 3 3 3" xfId="3334"/>
    <cellStyle name="60% - 强调文字颜色 5 5 3 3" xfId="3335"/>
    <cellStyle name="标题 2 2 6" xfId="3336"/>
    <cellStyle name="常规 170 2 3" xfId="3337"/>
    <cellStyle name="60% - 强调文字颜色 5 5 5" xfId="3338"/>
    <cellStyle name="60% - 强调文字颜色 6 2" xfId="3339"/>
    <cellStyle name="60% - 着色 6 3 2" xfId="3340"/>
    <cellStyle name="60% - 强调文字颜色 6 2 10" xfId="3341"/>
    <cellStyle name="60% - 强调文字颜色 6 2 11" xfId="3342"/>
    <cellStyle name="60% - 强调文字颜色 6 2 2" xfId="3343"/>
    <cellStyle name="60% - 强调文字颜色 6 2 2 2" xfId="3344"/>
    <cellStyle name="60% - 强调文字颜色 6 2 2 2 2" xfId="3345"/>
    <cellStyle name="60% - 强调文字颜色 6 2 2 2 2 2" xfId="3346"/>
    <cellStyle name="60% - 强调文字颜色 6 2 2 2 2 3 2" xfId="3347"/>
    <cellStyle name="计算 2 7 3" xfId="3348"/>
    <cellStyle name="60% - 强调文字颜色 6 2 2 2 4" xfId="3349"/>
    <cellStyle name="60% - 强调文字颜色 6 2 2 3" xfId="3350"/>
    <cellStyle name="60% - 强调文字颜色 6 2 2 3 2" xfId="3351"/>
    <cellStyle name="60% - 强调文字颜色 6 2 2 3 3 2" xfId="3352"/>
    <cellStyle name="60% - 强调文字颜色 6 2 2 4" xfId="3353"/>
    <cellStyle name="60% - 强调文字颜色 6 2 2 5" xfId="3354"/>
    <cellStyle name="60% - 强调文字颜色 6 2 3" xfId="3355"/>
    <cellStyle name="60% - 强调文字颜色 6 2 3 2" xfId="3356"/>
    <cellStyle name="60% - 强调文字颜色 6 2 3 2 2" xfId="3357"/>
    <cellStyle name="60% - 强调文字颜色 6 2 3 2 2 2" xfId="3358"/>
    <cellStyle name="60% - 强调文字颜色 6 2 3 2 2 3" xfId="3359"/>
    <cellStyle name="差_Sheet1" xfId="3360"/>
    <cellStyle name="60% - 强调文字颜色 6 2 3 2 4" xfId="3361"/>
    <cellStyle name="60% - 强调文字颜色 6 2 3 3" xfId="3362"/>
    <cellStyle name="60% - 强调文字颜色 6 2 3 3 2 2" xfId="3363"/>
    <cellStyle name="60% - 着色 2 3" xfId="3364"/>
    <cellStyle name="60% - 强调文字颜色 6 2 3 4" xfId="3365"/>
    <cellStyle name="60% - 强调文字颜色 6 2 3 5" xfId="3366"/>
    <cellStyle name="60% - 强调文字颜色 6 2 4 2" xfId="3367"/>
    <cellStyle name="60% - 强调文字颜色 6 2 4 2 2" xfId="3368"/>
    <cellStyle name="60% - 强调文字颜色 6 2 4 2 3 2" xfId="3369"/>
    <cellStyle name="60% - 强调文字颜色 6 2 4 3" xfId="3370"/>
    <cellStyle name="常规 15 2 2 2" xfId="3371"/>
    <cellStyle name="60% - 强调文字颜色 6 2 5 2" xfId="3372"/>
    <cellStyle name="60% - 强调文字颜色 6 2 5 3" xfId="3373"/>
    <cellStyle name="常规 15 2 3 2" xfId="3374"/>
    <cellStyle name="60% - 强调文字颜色 6 2 5 4" xfId="3375"/>
    <cellStyle name="60% - 强调文字颜色 6 2 5 4 2" xfId="3376"/>
    <cellStyle name="标题 6 2 2 3" xfId="3377"/>
    <cellStyle name="常规 11 2 4" xfId="3378"/>
    <cellStyle name="强调文字颜色 1 3 3 2 2" xfId="3379"/>
    <cellStyle name="60% - 强调文字颜色 6 2 6" xfId="3380"/>
    <cellStyle name="60% - 强调文字颜色 6 2 6 2" xfId="3381"/>
    <cellStyle name="60% - 强调文字颜色 6 2 6 3" xfId="3382"/>
    <cellStyle name="60% - 强调文字颜色 6 2 6 4" xfId="3383"/>
    <cellStyle name="标题 4 2 2 2 2" xfId="3384"/>
    <cellStyle name="60% - 强调文字颜色 6 2 6 4 2" xfId="3385"/>
    <cellStyle name="标题 4 2 2 2 2 2" xfId="3386"/>
    <cellStyle name="常规 12 2 4" xfId="3387"/>
    <cellStyle name="常规 4 14" xfId="3388"/>
    <cellStyle name="60% - 强调文字颜色 6 3" xfId="3389"/>
    <cellStyle name="60% - 强调文字颜色 6 3 2" xfId="3390"/>
    <cellStyle name="60% - 强调文字颜色 6 3 2 2" xfId="3391"/>
    <cellStyle name="60% - 强调文字颜色 6 3 2 3" xfId="3392"/>
    <cellStyle name="60% - 强调文字颜色 6 3 2 4" xfId="3393"/>
    <cellStyle name="60% - 强调文字颜色 6 3 2 4 2" xfId="3394"/>
    <cellStyle name="60% - 强调文字颜色 6 3 2 5" xfId="3395"/>
    <cellStyle name="60% - 强调文字颜色 6 3 3" xfId="3396"/>
    <cellStyle name="60% - 强调文字颜色 6 3 3 2" xfId="3397"/>
    <cellStyle name="60% - 强调文字颜色 6 3 3 2 2" xfId="3398"/>
    <cellStyle name="60% - 强调文字颜色 6 3 3 2 3" xfId="3399"/>
    <cellStyle name="60% - 强调文字颜色 6 3 3 3" xfId="3400"/>
    <cellStyle name="60% - 强调文字颜色 6 3 3 4" xfId="3401"/>
    <cellStyle name="60% - 强调文字颜色 6 3 4" xfId="3402"/>
    <cellStyle name="60% - 强调文字颜色 6 3 4 2" xfId="3403"/>
    <cellStyle name="60% - 强调文字颜色 6 3 4 3" xfId="3404"/>
    <cellStyle name="常规 15 3 2 2" xfId="3405"/>
    <cellStyle name="60% - 强调文字颜色 6 3 5 2" xfId="3406"/>
    <cellStyle name="60% - 强调文字颜色 6 3 6" xfId="3407"/>
    <cellStyle name="60% - 强调文字颜色 6 4" xfId="3408"/>
    <cellStyle name="60% - 强调文字颜色 6 4 2 3" xfId="3409"/>
    <cellStyle name="60% - 强调文字颜色 6 4 2 4" xfId="3410"/>
    <cellStyle name="60% - 强调文字颜色 6 4 2 4 2" xfId="3411"/>
    <cellStyle name="常规 2 4 2 3" xfId="3412"/>
    <cellStyle name="60% - 强调文字颜色 6 4 3 3" xfId="3413"/>
    <cellStyle name="60% - 强调文字颜色 6 4 3 4" xfId="3414"/>
    <cellStyle name="60% - 强调文字颜色 6 4 3 4 2" xfId="3415"/>
    <cellStyle name="60% - 强调文字颜色 6 4 4" xfId="3416"/>
    <cellStyle name="60% - 强调文字颜色 6 4 5" xfId="3417"/>
    <cellStyle name="60% - 强调文字颜色 6 4 6" xfId="3418"/>
    <cellStyle name="60% - 强调文字颜色 6 4 6 2" xfId="3419"/>
    <cellStyle name="60% - 强调文字颜色 6 5" xfId="3420"/>
    <cellStyle name="60% - 强调文字颜色 6 5 2 3" xfId="3421"/>
    <cellStyle name="60% - 强调文字颜色 6 5 3 2" xfId="3422"/>
    <cellStyle name="60% - 强调文字颜色 6 5 3 3" xfId="3423"/>
    <cellStyle name="60% - 强调文字颜色 6 5 4" xfId="3424"/>
    <cellStyle name="60% - 强调文字颜色 6 5 5" xfId="3425"/>
    <cellStyle name="60% - 强调文字颜色 6 5 6" xfId="3426"/>
    <cellStyle name="60% - 强调文字颜色 6 6" xfId="3427"/>
    <cellStyle name="常规 3 2 4 2 2" xfId="3428"/>
    <cellStyle name="60% - 强调文字颜色 6 6 2" xfId="3429"/>
    <cellStyle name="60% - 强调文字颜色 6 6 3" xfId="3430"/>
    <cellStyle name="60% - 强调文字颜色 6 6 4 2" xfId="3431"/>
    <cellStyle name="60% - 强调文字颜色 6 7" xfId="3432"/>
    <cellStyle name="常规 3 2 4 2 3" xfId="3433"/>
    <cellStyle name="60% - 着色 1" xfId="3434"/>
    <cellStyle name="60% - 着色 1 2" xfId="3435"/>
    <cellStyle name="60% - 着色 1 2 2" xfId="3436"/>
    <cellStyle name="60% - 着色 1 2 3" xfId="3437"/>
    <cellStyle name="60% - 着色 1 3 2" xfId="3438"/>
    <cellStyle name="60% - 着色 1 3 2 2" xfId="3439"/>
    <cellStyle name="60% - 着色 1 3 3" xfId="3440"/>
    <cellStyle name="60% - 着色 2" xfId="3441"/>
    <cellStyle name="60% - 着色 2 2" xfId="3442"/>
    <cellStyle name="60% - 着色 2 2 2" xfId="3443"/>
    <cellStyle name="常规 3 10" xfId="3444"/>
    <cellStyle name="60% - 着色 2 2 2 2" xfId="3445"/>
    <cellStyle name="常规 3 10 2" xfId="3446"/>
    <cellStyle name="60% - 着色 2 2 3" xfId="3447"/>
    <cellStyle name="常规 3 11" xfId="3448"/>
    <cellStyle name="计算 3 3 2 3 2" xfId="3449"/>
    <cellStyle name="60% - 着色 2 3 2" xfId="3450"/>
    <cellStyle name="60% - 着色 2 4" xfId="3451"/>
    <cellStyle name="60% - 着色 3" xfId="3452"/>
    <cellStyle name="60% - 着色 3 2" xfId="3453"/>
    <cellStyle name="60% - 着色 3 2 2" xfId="3454"/>
    <cellStyle name="60% - 着色 3 3 2" xfId="3455"/>
    <cellStyle name="60% - 着色 3 4" xfId="3456"/>
    <cellStyle name="60% - 着色 4" xfId="3457"/>
    <cellStyle name="60% - 着色 4 2 2" xfId="3458"/>
    <cellStyle name="常规 10 18" xfId="3459"/>
    <cellStyle name="常规 10 23" xfId="3460"/>
    <cellStyle name="常规 2 3 2 2 2 3" xfId="3461"/>
    <cellStyle name="60% - 着色 4 2 2 2" xfId="3462"/>
    <cellStyle name="常规 2 2 2 2 8" xfId="3463"/>
    <cellStyle name="60% - 着色 4 4" xfId="3464"/>
    <cellStyle name="60% - 着色 5" xfId="3465"/>
    <cellStyle name="60% - 着色 5 2 2" xfId="3466"/>
    <cellStyle name="60% - 着色 5 2 2 2" xfId="3467"/>
    <cellStyle name="60% - 着色 5 2 3" xfId="3468"/>
    <cellStyle name="60% - 着色 5 4" xfId="3469"/>
    <cellStyle name="60% - 着色 6" xfId="3470"/>
    <cellStyle name="适中 3 2 2 2" xfId="3471"/>
    <cellStyle name="60% - 着色 6 4" xfId="3472"/>
    <cellStyle name="百分比 2" xfId="3473"/>
    <cellStyle name="百分比 2 2" xfId="3474"/>
    <cellStyle name="标题 1 105" xfId="3475"/>
    <cellStyle name="标题 1 108" xfId="3476"/>
    <cellStyle name="差 2 2 3" xfId="3477"/>
    <cellStyle name="标题 1 152" xfId="3478"/>
    <cellStyle name="标题 1 170" xfId="3479"/>
    <cellStyle name="差 2 3 5" xfId="3480"/>
    <cellStyle name="常规 14 3" xfId="3481"/>
    <cellStyle name="标题 1 2 2 2" xfId="3482"/>
    <cellStyle name="标题 1 2 2 2 3" xfId="3483"/>
    <cellStyle name="标题 1 2 2 3" xfId="3484"/>
    <cellStyle name="标题 1 2 3" xfId="3485"/>
    <cellStyle name="标题 1 2 3 2" xfId="3486"/>
    <cellStyle name="标题 1 2 3 3" xfId="3487"/>
    <cellStyle name="标题 1 2 4" xfId="3488"/>
    <cellStyle name="强调文字颜色 4 2 2 3 2" xfId="3489"/>
    <cellStyle name="标题 1 2 4 2" xfId="3490"/>
    <cellStyle name="强调文字颜色 4 2 2 3 2 2" xfId="3491"/>
    <cellStyle name="标题 1 2 4 3" xfId="3492"/>
    <cellStyle name="强调文字颜色 4 2 2 3 2 3" xfId="3493"/>
    <cellStyle name="标题 1 2 5 2" xfId="3494"/>
    <cellStyle name="标题 1 2 6 2" xfId="3495"/>
    <cellStyle name="强调文字颜色 4 2 2 3 4 2" xfId="3496"/>
    <cellStyle name="标题 1 2 6 3" xfId="3497"/>
    <cellStyle name="标题 1 2 7 3" xfId="3498"/>
    <cellStyle name="标题 1 2 9" xfId="3499"/>
    <cellStyle name="标题 1 21" xfId="3500"/>
    <cellStyle name="常规 2 2 5 2" xfId="3501"/>
    <cellStyle name="标题 1 26" xfId="3502"/>
    <cellStyle name="标题 1 3 2" xfId="3503"/>
    <cellStyle name="标题 1 3 2 2" xfId="3504"/>
    <cellStyle name="标题 1 3 2 2 3" xfId="3505"/>
    <cellStyle name="标题 1 3 2 3 3" xfId="3506"/>
    <cellStyle name="标题 1 3 2 4" xfId="3507"/>
    <cellStyle name="标题 1 3 2 5" xfId="3508"/>
    <cellStyle name="标题 1 3 3" xfId="3509"/>
    <cellStyle name="标题 1 3 3 2" xfId="3510"/>
    <cellStyle name="标题 1 3 3 3" xfId="3511"/>
    <cellStyle name="标题 1 3 4 2" xfId="3512"/>
    <cellStyle name="常规 2 12" xfId="3513"/>
    <cellStyle name="标题 1 3 4 3" xfId="3514"/>
    <cellStyle name="常规 2 13" xfId="3515"/>
    <cellStyle name="计算 3 5 2" xfId="3516"/>
    <cellStyle name="标题 1 3 5" xfId="3517"/>
    <cellStyle name="强调文字颜色 4 2 2 4 3" xfId="3518"/>
    <cellStyle name="标题 1 3 5 2" xfId="3519"/>
    <cellStyle name="强调文字颜色 4 2 2 4 3 2" xfId="3520"/>
    <cellStyle name="标题 1 3 5 3" xfId="3521"/>
    <cellStyle name="标题 1 3 6" xfId="3522"/>
    <cellStyle name="标题 1 3 6 2" xfId="3523"/>
    <cellStyle name="标题 1 32" xfId="3524"/>
    <cellStyle name="常规 12 2 2 2 2 2" xfId="3525"/>
    <cellStyle name="标题 1 35" xfId="3526"/>
    <cellStyle name="常规 2 3 2 3 2" xfId="3527"/>
    <cellStyle name="标题 1 4 3" xfId="3528"/>
    <cellStyle name="常规 12 2 6" xfId="3529"/>
    <cellStyle name="常规 2 4 5 2 2" xfId="3530"/>
    <cellStyle name="常规 4 16" xfId="3531"/>
    <cellStyle name="常规 4 21" xfId="3532"/>
    <cellStyle name="标题 1 41" xfId="3533"/>
    <cellStyle name="常规 2 3 2 3 3" xfId="3534"/>
    <cellStyle name="标题 1 5" xfId="3535"/>
    <cellStyle name="标题 120" xfId="3536"/>
    <cellStyle name="标题 2 2 10" xfId="3537"/>
    <cellStyle name="常规 2 6 4" xfId="3538"/>
    <cellStyle name="标题 2 2 2 2" xfId="3539"/>
    <cellStyle name="标题 2 2 2 2 2" xfId="3540"/>
    <cellStyle name="常规 2 9 2 4" xfId="3541"/>
    <cellStyle name="输入 3 2 4" xfId="3542"/>
    <cellStyle name="标题 2 2 2 2 2 2" xfId="3543"/>
    <cellStyle name="标题 2 2 2 2 3" xfId="3544"/>
    <cellStyle name="标题 2 2 2 3" xfId="3545"/>
    <cellStyle name="标题 2 2 2 3 2" xfId="3546"/>
    <cellStyle name="标题 2 2 3 3" xfId="3547"/>
    <cellStyle name="标题 2 2 4" xfId="3548"/>
    <cellStyle name="强调文字颜色 4 2 3 3 2" xfId="3549"/>
    <cellStyle name="标题 2 2 5 2" xfId="3550"/>
    <cellStyle name="标题 2 2 5 3" xfId="3551"/>
    <cellStyle name="标题 2 2 6 2" xfId="3552"/>
    <cellStyle name="标题 2 2 7 2" xfId="3553"/>
    <cellStyle name="标题 2 2 7 3" xfId="3554"/>
    <cellStyle name="标题 2 2 8" xfId="3555"/>
    <cellStyle name="标题 2 2 8 2" xfId="3556"/>
    <cellStyle name="标题 2 2 8 3" xfId="3557"/>
    <cellStyle name="标题 2 2 9" xfId="3558"/>
    <cellStyle name="常规 170 2 6" xfId="3559"/>
    <cellStyle name="标题 2 28" xfId="3560"/>
    <cellStyle name="标题 2 33" xfId="3561"/>
    <cellStyle name="强调文字颜色 5 3 2 4" xfId="3562"/>
    <cellStyle name="标题 2 3 2 2 2" xfId="3563"/>
    <cellStyle name="标题 2 3 2 2 3" xfId="3564"/>
    <cellStyle name="标题 2 3 2 3" xfId="3565"/>
    <cellStyle name="注释 2 5 4" xfId="3566"/>
    <cellStyle name="标题 2 3 2 3 2" xfId="3567"/>
    <cellStyle name="标题 2 3 2 3 3" xfId="3568"/>
    <cellStyle name="标题 2 3 2 4" xfId="3569"/>
    <cellStyle name="标题 2 3 2 4 2" xfId="3570"/>
    <cellStyle name="标题 5" xfId="3571"/>
    <cellStyle name="标题 2 3 2 5" xfId="3572"/>
    <cellStyle name="标题 2 3 3" xfId="3573"/>
    <cellStyle name="标题 2 3 3 2" xfId="3574"/>
    <cellStyle name="注释 2 6 3" xfId="3575"/>
    <cellStyle name="标题 2 3 3 2 2" xfId="3576"/>
    <cellStyle name="标题 2 3 3 2 3" xfId="3577"/>
    <cellStyle name="标题 2 3 3 3" xfId="3578"/>
    <cellStyle name="注释 2 6 4" xfId="3579"/>
    <cellStyle name="标题 2 3 3 3 2" xfId="3580"/>
    <cellStyle name="标题 2 3 3 3 3" xfId="3581"/>
    <cellStyle name="标题 2 3 3 4" xfId="3582"/>
    <cellStyle name="标题 2 3 3 4 2" xfId="3583"/>
    <cellStyle name="标题 2 3 3 5" xfId="3584"/>
    <cellStyle name="标题 2 3 4" xfId="3585"/>
    <cellStyle name="强调文字颜色 4 2 3 4 2" xfId="3586"/>
    <cellStyle name="标题 2 3 4 2" xfId="3587"/>
    <cellStyle name="注释 2 7 3" xfId="3588"/>
    <cellStyle name="标题 2 3 4 3" xfId="3589"/>
    <cellStyle name="注释 2 7 4" xfId="3590"/>
    <cellStyle name="标题 2 3 5" xfId="3591"/>
    <cellStyle name="标题 2 3 5 2" xfId="3592"/>
    <cellStyle name="注释 2 8 3" xfId="3593"/>
    <cellStyle name="标题 2 3 5 3" xfId="3594"/>
    <cellStyle name="标题 2 3 6" xfId="3595"/>
    <cellStyle name="标题 2 3 6 2" xfId="3596"/>
    <cellStyle name="注释 2 9 3" xfId="3597"/>
    <cellStyle name="标题 2 3 7" xfId="3598"/>
    <cellStyle name="标题 2 4" xfId="3599"/>
    <cellStyle name="标题 3 2 2 2" xfId="3600"/>
    <cellStyle name="标题 3 2 2 2 2" xfId="3601"/>
    <cellStyle name="标题 3 2 2 2 2 2" xfId="3602"/>
    <cellStyle name="标题 3 2 2 3" xfId="3603"/>
    <cellStyle name="标题 3 2 2 3 2" xfId="3604"/>
    <cellStyle name="差 3 2 4" xfId="3605"/>
    <cellStyle name="标题 3 2 3 2 2" xfId="3606"/>
    <cellStyle name="标题 5 7" xfId="3607"/>
    <cellStyle name="常规 11 10" xfId="3608"/>
    <cellStyle name="标题 3 2 3 2 2 2" xfId="3609"/>
    <cellStyle name="标题 5 7 2" xfId="3610"/>
    <cellStyle name="标题 3 2 3 2 3" xfId="3611"/>
    <cellStyle name="标题 5 8" xfId="3612"/>
    <cellStyle name="常规 11 11" xfId="3613"/>
    <cellStyle name="标题 3 2 3 3" xfId="3614"/>
    <cellStyle name="标题 3 2 3 3 2" xfId="3615"/>
    <cellStyle name="标题 6 7" xfId="3616"/>
    <cellStyle name="差 4 2 4" xfId="3617"/>
    <cellStyle name="标题 3 2 4" xfId="3618"/>
    <cellStyle name="标题 3 2 4 2" xfId="3619"/>
    <cellStyle name="标题 3 2 4 3" xfId="3620"/>
    <cellStyle name="标题 3 2 5" xfId="3621"/>
    <cellStyle name="标题 3 2 5 2" xfId="3622"/>
    <cellStyle name="标题 3 2 6" xfId="3623"/>
    <cellStyle name="标题 3 2 7 2" xfId="3624"/>
    <cellStyle name="常规 3 2 3 2 3" xfId="3625"/>
    <cellStyle name="标题 3 2 9" xfId="3626"/>
    <cellStyle name="标题 4 2" xfId="3627"/>
    <cellStyle name="标题 3 3 2 2" xfId="3628"/>
    <cellStyle name="标题 3 3 2 2 2" xfId="3629"/>
    <cellStyle name="标题 3 3 2 2 3" xfId="3630"/>
    <cellStyle name="标题 3 3 2 3" xfId="3631"/>
    <cellStyle name="标题 3 3 2 3 2" xfId="3632"/>
    <cellStyle name="常规 3 18" xfId="3633"/>
    <cellStyle name="常规 3 23" xfId="3634"/>
    <cellStyle name="标题 3 3 2 3 3" xfId="3635"/>
    <cellStyle name="常规 3 19" xfId="3636"/>
    <cellStyle name="常规 3 24" xfId="3637"/>
    <cellStyle name="标题 3 3 2 4" xfId="3638"/>
    <cellStyle name="标题 3 3 2 4 2" xfId="3639"/>
    <cellStyle name="标题 3 3 3" xfId="3640"/>
    <cellStyle name="标题 3 3 3 2" xfId="3641"/>
    <cellStyle name="标题 3 3 3 3" xfId="3642"/>
    <cellStyle name="标题 3 3 4" xfId="3643"/>
    <cellStyle name="强调文字颜色 4 2 4 4 2" xfId="3644"/>
    <cellStyle name="标题 3 3 4 2" xfId="3645"/>
    <cellStyle name="标题 3 3 4 3" xfId="3646"/>
    <cellStyle name="标题 3 3 5" xfId="3647"/>
    <cellStyle name="标题 3 3 5 3" xfId="3648"/>
    <cellStyle name="标题 3 3 6" xfId="3649"/>
    <cellStyle name="标题 4 2 2 2 3" xfId="3650"/>
    <cellStyle name="标题 4 2 2 3" xfId="3651"/>
    <cellStyle name="标题 4 2 3 2" xfId="3652"/>
    <cellStyle name="标题 4 2 3 2 2" xfId="3653"/>
    <cellStyle name="标题 4 2 3 2 2 2" xfId="3654"/>
    <cellStyle name="标题 4 2 3 2 3" xfId="3655"/>
    <cellStyle name="标题 4 2 3 3" xfId="3656"/>
    <cellStyle name="标题 4 2 4" xfId="3657"/>
    <cellStyle name="标题 4 2 4 2" xfId="3658"/>
    <cellStyle name="标题 4 2 4 3" xfId="3659"/>
    <cellStyle name="标题 4 2 5" xfId="3660"/>
    <cellStyle name="标题 4 2 5 2" xfId="3661"/>
    <cellStyle name="标题 4 2 6" xfId="3662"/>
    <cellStyle name="常规 131 2" xfId="3663"/>
    <cellStyle name="标题 4 2 7" xfId="3664"/>
    <cellStyle name="标题 4 2 8" xfId="3665"/>
    <cellStyle name="标题 4 2 9" xfId="3666"/>
    <cellStyle name="标题 4 3 2" xfId="3667"/>
    <cellStyle name="标题 4 3 2 2" xfId="3668"/>
    <cellStyle name="标题 4 3 2 2 2" xfId="3669"/>
    <cellStyle name="常规 103" xfId="3670"/>
    <cellStyle name="常规 4 2 6" xfId="3671"/>
    <cellStyle name="常规 4 8" xfId="3672"/>
    <cellStyle name="标题 4 3 2 2 3" xfId="3673"/>
    <cellStyle name="常规 104" xfId="3674"/>
    <cellStyle name="常规 4 9" xfId="3675"/>
    <cellStyle name="标题 4 3 2 3" xfId="3676"/>
    <cellStyle name="标题 4 3 2 4" xfId="3677"/>
    <cellStyle name="标题 4 3 2 5" xfId="3678"/>
    <cellStyle name="常规 2 2 5 2 2" xfId="3679"/>
    <cellStyle name="标题 4 3 3" xfId="3680"/>
    <cellStyle name="标题 4 3 3 2" xfId="3681"/>
    <cellStyle name="标题 4 3 3 3" xfId="3682"/>
    <cellStyle name="标题 4 3 4" xfId="3683"/>
    <cellStyle name="强调文字颜色 4 2 5 4 2" xfId="3684"/>
    <cellStyle name="标题 4 3 4 2" xfId="3685"/>
    <cellStyle name="标题 4 3 4 3" xfId="3686"/>
    <cellStyle name="标题 4 3 5" xfId="3687"/>
    <cellStyle name="标题 4 3 5 2" xfId="3688"/>
    <cellStyle name="标题 4 3 5 3" xfId="3689"/>
    <cellStyle name="标题 4 4" xfId="3690"/>
    <cellStyle name="标题 4 4 2" xfId="3691"/>
    <cellStyle name="常规 15 2 5" xfId="3692"/>
    <cellStyle name="标题 4 4 3" xfId="3693"/>
    <cellStyle name="标题 5 2 2 2" xfId="3694"/>
    <cellStyle name="常规 2 3 5" xfId="3695"/>
    <cellStyle name="标题 5 2 2 2 2" xfId="3696"/>
    <cellStyle name="常规 2 3 5 2" xfId="3697"/>
    <cellStyle name="标题 5 2 2 3" xfId="3698"/>
    <cellStyle name="常规 2 3 6" xfId="3699"/>
    <cellStyle name="常规 4 3 13" xfId="3700"/>
    <cellStyle name="强调文字颜色 1 2 3 2 2" xfId="3701"/>
    <cellStyle name="标题 5 2 3" xfId="3702"/>
    <cellStyle name="标题 5 3" xfId="3703"/>
    <cellStyle name="标题 5 4" xfId="3704"/>
    <cellStyle name="标题 5 4 2" xfId="3705"/>
    <cellStyle name="标题 5 4 3" xfId="3706"/>
    <cellStyle name="标题 5 5" xfId="3707"/>
    <cellStyle name="标题 5 5 2" xfId="3708"/>
    <cellStyle name="标题 5 6 2" xfId="3709"/>
    <cellStyle name="标题 5 7 3" xfId="3710"/>
    <cellStyle name="常规 2 8 2 2" xfId="3711"/>
    <cellStyle name="输入 2 2 2" xfId="3712"/>
    <cellStyle name="标题 5 9" xfId="3713"/>
    <cellStyle name="常规 11 12" xfId="3714"/>
    <cellStyle name="标题 6" xfId="3715"/>
    <cellStyle name="标题 6 2" xfId="3716"/>
    <cellStyle name="标题 6 2 2 2" xfId="3717"/>
    <cellStyle name="常规 11 2 3" xfId="3718"/>
    <cellStyle name="标题 6 2 4" xfId="3719"/>
    <cellStyle name="标题 6 2 4 2" xfId="3720"/>
    <cellStyle name="常规 11 4 3" xfId="3721"/>
    <cellStyle name="标题 6 2 5" xfId="3722"/>
    <cellStyle name="标题 6 3" xfId="3723"/>
    <cellStyle name="标题 6 4" xfId="3724"/>
    <cellStyle name="标题 6 5" xfId="3725"/>
    <cellStyle name="差 4 2 2" xfId="3726"/>
    <cellStyle name="标题 6 5 3" xfId="3727"/>
    <cellStyle name="标题 6 6" xfId="3728"/>
    <cellStyle name="差 4 2 3" xfId="3729"/>
    <cellStyle name="标题 7" xfId="3730"/>
    <cellStyle name="标题 7 2" xfId="3731"/>
    <cellStyle name="标题 7 3" xfId="3732"/>
    <cellStyle name="差 2" xfId="3733"/>
    <cellStyle name="差 2 2 2 3" xfId="3734"/>
    <cellStyle name="差 2 2 4 2" xfId="3735"/>
    <cellStyle name="常规 13 2 2" xfId="3736"/>
    <cellStyle name="差 2 2 5" xfId="3737"/>
    <cellStyle name="常规 13 3" xfId="3738"/>
    <cellStyle name="差 2 2 5 2" xfId="3739"/>
    <cellStyle name="常规 13 3 2" xfId="3740"/>
    <cellStyle name="差 2 3" xfId="3741"/>
    <cellStyle name="常规 11 7 2" xfId="3742"/>
    <cellStyle name="差 2 3 2 2" xfId="3743"/>
    <cellStyle name="差 2 3 2 2 2" xfId="3744"/>
    <cellStyle name="差 2 3 2 3" xfId="3745"/>
    <cellStyle name="差 2 3 3" xfId="3746"/>
    <cellStyle name="差 2 3 3 2" xfId="3747"/>
    <cellStyle name="差 2 3 3 3" xfId="3748"/>
    <cellStyle name="差 2 3 3 3 2" xfId="3749"/>
    <cellStyle name="差 2 3 4" xfId="3750"/>
    <cellStyle name="常规 14 2" xfId="3751"/>
    <cellStyle name="差 2 3 5 2" xfId="3752"/>
    <cellStyle name="常规 14 3 2" xfId="3753"/>
    <cellStyle name="差 2 4" xfId="3754"/>
    <cellStyle name="差 2 4 2" xfId="3755"/>
    <cellStyle name="差 2 4 3" xfId="3756"/>
    <cellStyle name="差 2 5" xfId="3757"/>
    <cellStyle name="差 2 5 2" xfId="3758"/>
    <cellStyle name="差 2 5 3" xfId="3759"/>
    <cellStyle name="差 2 6" xfId="3760"/>
    <cellStyle name="差 2 6 2" xfId="3761"/>
    <cellStyle name="常规 2 2 8" xfId="3762"/>
    <cellStyle name="差 2 7" xfId="3763"/>
    <cellStyle name="常规 2 3 4 2" xfId="3764"/>
    <cellStyle name="差 2 7 2" xfId="3765"/>
    <cellStyle name="常规 2 3 4 2 2" xfId="3766"/>
    <cellStyle name="常规 2 3 8" xfId="3767"/>
    <cellStyle name="强调文字颜色 1 2 3 2 4" xfId="3768"/>
    <cellStyle name="差 2 8" xfId="3769"/>
    <cellStyle name="常规 2 3 4 3" xfId="3770"/>
    <cellStyle name="计算 2 6 2 2" xfId="3771"/>
    <cellStyle name="差 3 2" xfId="3772"/>
    <cellStyle name="差 3 2 2" xfId="3773"/>
    <cellStyle name="差 3 2 2 3" xfId="3774"/>
    <cellStyle name="差 3 2 3" xfId="3775"/>
    <cellStyle name="差 3 2 4 2" xfId="3776"/>
    <cellStyle name="差 3 2 5" xfId="3777"/>
    <cellStyle name="差 3 3" xfId="3778"/>
    <cellStyle name="差 3 3 2" xfId="3779"/>
    <cellStyle name="差 3 3 2 2" xfId="3780"/>
    <cellStyle name="差 3 3 2 3" xfId="3781"/>
    <cellStyle name="差 3 3 3" xfId="3782"/>
    <cellStyle name="差 3 3 3 2" xfId="3783"/>
    <cellStyle name="差 3 3 4" xfId="3784"/>
    <cellStyle name="差 3 4" xfId="3785"/>
    <cellStyle name="差 3 5" xfId="3786"/>
    <cellStyle name="差 3 6" xfId="3787"/>
    <cellStyle name="差 4" xfId="3788"/>
    <cellStyle name="差 4 2" xfId="3789"/>
    <cellStyle name="差 4 2 4 2" xfId="3790"/>
    <cellStyle name="差 4 3" xfId="3791"/>
    <cellStyle name="差 4 3 2" xfId="3792"/>
    <cellStyle name="差 4 3 3" xfId="3793"/>
    <cellStyle name="差 4 3 4" xfId="3794"/>
    <cellStyle name="差 4 4" xfId="3795"/>
    <cellStyle name="差 4 5" xfId="3796"/>
    <cellStyle name="差 4 6" xfId="3797"/>
    <cellStyle name="差 4 6 2" xfId="3798"/>
    <cellStyle name="常规 10 14 2 2" xfId="3799"/>
    <cellStyle name="常规 105" xfId="3800"/>
    <cellStyle name="常规 110" xfId="3801"/>
    <cellStyle name="差 5" xfId="3802"/>
    <cellStyle name="差 5 2" xfId="3803"/>
    <cellStyle name="差 5 2 2" xfId="3804"/>
    <cellStyle name="差 5 2 3" xfId="3805"/>
    <cellStyle name="差 5 3" xfId="3806"/>
    <cellStyle name="差 5 3 2" xfId="3807"/>
    <cellStyle name="差 5 3 3" xfId="3808"/>
    <cellStyle name="差 5 4" xfId="3809"/>
    <cellStyle name="差 5 5" xfId="3810"/>
    <cellStyle name="差_Sheet2" xfId="3811"/>
    <cellStyle name="常规 2 6 2 2" xfId="3812"/>
    <cellStyle name="差_Sheet2_1" xfId="3813"/>
    <cellStyle name="差_Sheet3" xfId="3814"/>
    <cellStyle name="常规 2 6 2 3" xfId="3815"/>
    <cellStyle name="常规 3 2" xfId="3816"/>
    <cellStyle name="输出 4 2 2" xfId="3817"/>
    <cellStyle name="差_Sheet3 2" xfId="3818"/>
    <cellStyle name="常规 3 2 2" xfId="3819"/>
    <cellStyle name="差_Sheet3 3" xfId="3820"/>
    <cellStyle name="常规 3 2 3" xfId="3821"/>
    <cellStyle name="差_Sheet4" xfId="3822"/>
    <cellStyle name="常规 3 3" xfId="3823"/>
    <cellStyle name="输出 4 2 3" xfId="3824"/>
    <cellStyle name="差_本地学籍_1" xfId="3825"/>
    <cellStyle name="适中 4 2 3" xfId="3826"/>
    <cellStyle name="常规 10 10" xfId="3827"/>
    <cellStyle name="常规 10 10 2" xfId="3828"/>
    <cellStyle name="解释性文本 3 6" xfId="3829"/>
    <cellStyle name="常规 10 10 8" xfId="3830"/>
    <cellStyle name="常规 10 11" xfId="3831"/>
    <cellStyle name="常规 10 12" xfId="3832"/>
    <cellStyle name="常规 10 13" xfId="3833"/>
    <cellStyle name="常规 10 14" xfId="3834"/>
    <cellStyle name="常规 10 15" xfId="3835"/>
    <cellStyle name="常规 10 20" xfId="3836"/>
    <cellStyle name="常规 10 16" xfId="3837"/>
    <cellStyle name="常规 10 21" xfId="3838"/>
    <cellStyle name="常规 10 17" xfId="3839"/>
    <cellStyle name="常规 10 22" xfId="3840"/>
    <cellStyle name="常规 2 3 2 2 2 2" xfId="3841"/>
    <cellStyle name="常规 10 2" xfId="3842"/>
    <cellStyle name="常规 6 2 4 3" xfId="3843"/>
    <cellStyle name="常规 10 2 10" xfId="3844"/>
    <cellStyle name="常规 10 2 12" xfId="3845"/>
    <cellStyle name="常规 10 2 13" xfId="3846"/>
    <cellStyle name="输入 2 2 5 2" xfId="3847"/>
    <cellStyle name="常规 10 2 14" xfId="3848"/>
    <cellStyle name="常规 10 2 15" xfId="3849"/>
    <cellStyle name="常规 10 2 2" xfId="3850"/>
    <cellStyle name="常规 10 2 2 4" xfId="3851"/>
    <cellStyle name="常规 10 2 6" xfId="3852"/>
    <cellStyle name="常规 2 4 3 2 2" xfId="3853"/>
    <cellStyle name="常规 10 2 7" xfId="3854"/>
    <cellStyle name="常规 2 4 3 2 3" xfId="3855"/>
    <cellStyle name="常规 10 3" xfId="3856"/>
    <cellStyle name="常规 10 4" xfId="3857"/>
    <cellStyle name="常规 10 4 4" xfId="3858"/>
    <cellStyle name="强调文字颜色 1 3 2 4 2" xfId="3859"/>
    <cellStyle name="常规 10 5" xfId="3860"/>
    <cellStyle name="常规 10 6" xfId="3861"/>
    <cellStyle name="常规 10 6 2" xfId="3862"/>
    <cellStyle name="常规 10 7" xfId="3863"/>
    <cellStyle name="常规 3 5 2 2" xfId="3864"/>
    <cellStyle name="常规 10 8" xfId="3865"/>
    <cellStyle name="常规 10 8 11" xfId="3866"/>
    <cellStyle name="常规 10 8 3" xfId="3867"/>
    <cellStyle name="常规 100" xfId="3868"/>
    <cellStyle name="常规 4 2 3" xfId="3869"/>
    <cellStyle name="常规 4 5" xfId="3870"/>
    <cellStyle name="常规 100 2" xfId="3871"/>
    <cellStyle name="常规 4 2 3 2" xfId="3872"/>
    <cellStyle name="常规 4 5 2" xfId="3873"/>
    <cellStyle name="常规 100 3" xfId="3874"/>
    <cellStyle name="常规 4 2 3 3" xfId="3875"/>
    <cellStyle name="常规 4 5 3" xfId="3876"/>
    <cellStyle name="常规 400" xfId="3877"/>
    <cellStyle name="常规 7 5" xfId="3878"/>
    <cellStyle name="常规 101" xfId="3879"/>
    <cellStyle name="常规 4 2 4" xfId="3880"/>
    <cellStyle name="常规 4 6" xfId="3881"/>
    <cellStyle name="常规 102" xfId="3882"/>
    <cellStyle name="常规 4 2 5" xfId="3883"/>
    <cellStyle name="常规 4 7" xfId="3884"/>
    <cellStyle name="常规 106" xfId="3885"/>
    <cellStyle name="常规 111" xfId="3886"/>
    <cellStyle name="常规 107" xfId="3887"/>
    <cellStyle name="常规 112" xfId="3888"/>
    <cellStyle name="常规 108" xfId="3889"/>
    <cellStyle name="常规 113" xfId="3890"/>
    <cellStyle name="常规 11 13" xfId="3891"/>
    <cellStyle name="常规 11 14" xfId="3892"/>
    <cellStyle name="常规 11 15" xfId="3893"/>
    <cellStyle name="常规 11 16" xfId="3894"/>
    <cellStyle name="常规 11 2 10" xfId="3895"/>
    <cellStyle name="常规 11 2 15" xfId="3896"/>
    <cellStyle name="常规 11 2 2" xfId="3897"/>
    <cellStyle name="常规 11 2 2 10" xfId="3898"/>
    <cellStyle name="常规 11 2 2 11" xfId="3899"/>
    <cellStyle name="常规 11 2 2 12" xfId="3900"/>
    <cellStyle name="常规 11 2 6" xfId="3901"/>
    <cellStyle name="常规 2 4 4 2 2" xfId="3902"/>
    <cellStyle name="常规 11 2 7" xfId="3903"/>
    <cellStyle name="常规 11 2 9" xfId="3904"/>
    <cellStyle name="常规 11 3" xfId="3905"/>
    <cellStyle name="常规 11 4" xfId="3906"/>
    <cellStyle name="常规 11 8" xfId="3907"/>
    <cellStyle name="常规 11 9" xfId="3908"/>
    <cellStyle name="常规 115" xfId="3909"/>
    <cellStyle name="常规 120" xfId="3910"/>
    <cellStyle name="常规 116" xfId="3911"/>
    <cellStyle name="常规 121" xfId="3912"/>
    <cellStyle name="常规 117" xfId="3913"/>
    <cellStyle name="常规 122" xfId="3914"/>
    <cellStyle name="常规 117 2" xfId="3915"/>
    <cellStyle name="常规 122 2" xfId="3916"/>
    <cellStyle name="常规 118" xfId="3917"/>
    <cellStyle name="常规 123" xfId="3918"/>
    <cellStyle name="常规 12 2" xfId="3919"/>
    <cellStyle name="常规 12 2 2" xfId="3920"/>
    <cellStyle name="常规 4 12" xfId="3921"/>
    <cellStyle name="常规 12 2 2 2 2" xfId="3922"/>
    <cellStyle name="常规 12 2 2 2 3" xfId="3923"/>
    <cellStyle name="常规 12 2 2 4" xfId="3924"/>
    <cellStyle name="常规 12 2 3" xfId="3925"/>
    <cellStyle name="常规 4 13" xfId="3926"/>
    <cellStyle name="常规 12 3" xfId="3927"/>
    <cellStyle name="常规 12 4" xfId="3928"/>
    <cellStyle name="常规 12 4 2" xfId="3929"/>
    <cellStyle name="常规 12 4 3" xfId="3930"/>
    <cellStyle name="常规 12 5" xfId="3931"/>
    <cellStyle name="常规 12 6 2" xfId="3932"/>
    <cellStyle name="常规 12 8" xfId="3933"/>
    <cellStyle name="常规 12 9" xfId="3934"/>
    <cellStyle name="常规 12_Sheet2" xfId="3935"/>
    <cellStyle name="常规 124 2" xfId="3936"/>
    <cellStyle name="常规 125 2" xfId="3937"/>
    <cellStyle name="常规 130 2" xfId="3938"/>
    <cellStyle name="常规 126" xfId="3939"/>
    <cellStyle name="常规 131" xfId="3940"/>
    <cellStyle name="常规 129 3" xfId="3941"/>
    <cellStyle name="常规 134 3" xfId="3942"/>
    <cellStyle name="常规 38 2 2 2 2" xfId="3943"/>
    <cellStyle name="常规 13 2 3" xfId="3944"/>
    <cellStyle name="常规 13 2 4" xfId="3945"/>
    <cellStyle name="常规 13 4" xfId="3946"/>
    <cellStyle name="常规 135 2" xfId="3947"/>
    <cellStyle name="常规 140 2" xfId="3948"/>
    <cellStyle name="着色 3 2 2 2" xfId="3949"/>
    <cellStyle name="常规 136" xfId="3950"/>
    <cellStyle name="常规 141" xfId="3951"/>
    <cellStyle name="着色 3 2 3" xfId="3952"/>
    <cellStyle name="常规 136 2" xfId="3953"/>
    <cellStyle name="常规 141 2" xfId="3954"/>
    <cellStyle name="常规 137" xfId="3955"/>
    <cellStyle name="常规 142" xfId="3956"/>
    <cellStyle name="常规 5 2" xfId="3957"/>
    <cellStyle name="常规 137 2" xfId="3958"/>
    <cellStyle name="常规 142 2" xfId="3959"/>
    <cellStyle name="常规 5 2 2" xfId="3960"/>
    <cellStyle name="常规 138" xfId="3961"/>
    <cellStyle name="常规 143" xfId="3962"/>
    <cellStyle name="常规 5 3" xfId="3963"/>
    <cellStyle name="常规 138 2" xfId="3964"/>
    <cellStyle name="常规 143 2" xfId="3965"/>
    <cellStyle name="常规 5 3 2" xfId="3966"/>
    <cellStyle name="常规 139" xfId="3967"/>
    <cellStyle name="常规 144" xfId="3968"/>
    <cellStyle name="常规 4 3 2" xfId="3969"/>
    <cellStyle name="常规 5 4" xfId="3970"/>
    <cellStyle name="常规 139 2" xfId="3971"/>
    <cellStyle name="常规 4 3 2 2" xfId="3972"/>
    <cellStyle name="常规 5 4 2" xfId="3973"/>
    <cellStyle name="常规 139 3" xfId="3974"/>
    <cellStyle name="常规 5 4 3" xfId="3975"/>
    <cellStyle name="常规 14" xfId="3976"/>
    <cellStyle name="常规 14 2 2" xfId="3977"/>
    <cellStyle name="常规 14 2 3" xfId="3978"/>
    <cellStyle name="常规 14 3 3" xfId="3979"/>
    <cellStyle name="常规 14 4" xfId="3980"/>
    <cellStyle name="常规 14 4 3" xfId="3981"/>
    <cellStyle name="常规 145" xfId="3982"/>
    <cellStyle name="常规 150" xfId="3983"/>
    <cellStyle name="常规 200" xfId="3984"/>
    <cellStyle name="常规 4 3 3" xfId="3985"/>
    <cellStyle name="常规 5 5" xfId="3986"/>
    <cellStyle name="常规 149 2" xfId="3987"/>
    <cellStyle name="常规 5 9 2" xfId="3988"/>
    <cellStyle name="常规 149 2 2 2" xfId="3989"/>
    <cellStyle name="常规 149 3" xfId="3990"/>
    <cellStyle name="常规 155 2 3" xfId="3991"/>
    <cellStyle name="常规 157" xfId="3992"/>
    <cellStyle name="常规 162" xfId="3993"/>
    <cellStyle name="常规 207" xfId="3994"/>
    <cellStyle name="常规 212" xfId="3995"/>
    <cellStyle name="常规 158" xfId="3996"/>
    <cellStyle name="常规 163" xfId="3997"/>
    <cellStyle name="常规 208" xfId="3998"/>
    <cellStyle name="常规 213" xfId="3999"/>
    <cellStyle name="常规 16 2 2 2" xfId="4000"/>
    <cellStyle name="常规 2 7" xfId="4001"/>
    <cellStyle name="常规 16 3 3" xfId="4002"/>
    <cellStyle name="常规 21 3 3" xfId="4003"/>
    <cellStyle name="常规 16 5" xfId="4004"/>
    <cellStyle name="常规 16 6" xfId="4005"/>
    <cellStyle name="常规 165" xfId="4006"/>
    <cellStyle name="常规 170" xfId="4007"/>
    <cellStyle name="常规 215" xfId="4008"/>
    <cellStyle name="常规 166" xfId="4009"/>
    <cellStyle name="常规 171" xfId="4010"/>
    <cellStyle name="常规 216" xfId="4011"/>
    <cellStyle name="常规 167" xfId="4012"/>
    <cellStyle name="常规 172" xfId="4013"/>
    <cellStyle name="常规 217" xfId="4014"/>
    <cellStyle name="常规 168" xfId="4015"/>
    <cellStyle name="常规 173" xfId="4016"/>
    <cellStyle name="常规 218" xfId="4017"/>
    <cellStyle name="常规 168 2" xfId="4018"/>
    <cellStyle name="常规 169" xfId="4019"/>
    <cellStyle name="常规 174" xfId="4020"/>
    <cellStyle name="常规 169 2" xfId="4021"/>
    <cellStyle name="常规 17 2 3" xfId="4022"/>
    <cellStyle name="常规 22 2 3" xfId="4023"/>
    <cellStyle name="常规 170 2 8" xfId="4024"/>
    <cellStyle name="常规 175" xfId="4025"/>
    <cellStyle name="常规 180" xfId="4026"/>
    <cellStyle name="常规 230" xfId="4027"/>
    <cellStyle name="常规 176" xfId="4028"/>
    <cellStyle name="常规 181" xfId="4029"/>
    <cellStyle name="常规 18 2 2" xfId="4030"/>
    <cellStyle name="常规 23 2 2" xfId="4031"/>
    <cellStyle name="常规 18 2 2 3" xfId="4032"/>
    <cellStyle name="常规 18 2 3" xfId="4033"/>
    <cellStyle name="常规 23 2 3" xfId="4034"/>
    <cellStyle name="常规 18 3" xfId="4035"/>
    <cellStyle name="常规 23 3" xfId="4036"/>
    <cellStyle name="常规 18 3 2" xfId="4037"/>
    <cellStyle name="常规 18 3 3" xfId="4038"/>
    <cellStyle name="常规 18 4" xfId="4039"/>
    <cellStyle name="常规 23 4" xfId="4040"/>
    <cellStyle name="常规 18 4 2" xfId="4041"/>
    <cellStyle name="常规 18 5" xfId="4042"/>
    <cellStyle name="常规 185" xfId="4043"/>
    <cellStyle name="常规 190" xfId="4044"/>
    <cellStyle name="常规 235" xfId="4045"/>
    <cellStyle name="着色 3 3 2" xfId="4046"/>
    <cellStyle name="常规 186" xfId="4047"/>
    <cellStyle name="常规 191" xfId="4048"/>
    <cellStyle name="常规 241" xfId="4049"/>
    <cellStyle name="常规 187" xfId="4050"/>
    <cellStyle name="常规 192" xfId="4051"/>
    <cellStyle name="常规 6 2" xfId="4052"/>
    <cellStyle name="常规 188" xfId="4053"/>
    <cellStyle name="常规 193" xfId="4054"/>
    <cellStyle name="常规 243" xfId="4055"/>
    <cellStyle name="常规 6 3" xfId="4056"/>
    <cellStyle name="常规 189" xfId="4057"/>
    <cellStyle name="常规 194" xfId="4058"/>
    <cellStyle name="常规 4 2 2 2" xfId="4059"/>
    <cellStyle name="常规 4 4 2" xfId="4060"/>
    <cellStyle name="常规 6 4" xfId="4061"/>
    <cellStyle name="输出 4 5 4" xfId="4062"/>
    <cellStyle name="常规 19 2" xfId="4063"/>
    <cellStyle name="常规 24 2" xfId="4064"/>
    <cellStyle name="常规 19 2 2" xfId="4065"/>
    <cellStyle name="常规 24 2 2" xfId="4066"/>
    <cellStyle name="常规 19 3" xfId="4067"/>
    <cellStyle name="常规 24 3" xfId="4068"/>
    <cellStyle name="常规 19 3 2" xfId="4069"/>
    <cellStyle name="常规 19 3 3" xfId="4070"/>
    <cellStyle name="常规 19 4" xfId="4071"/>
    <cellStyle name="常规 24 4" xfId="4072"/>
    <cellStyle name="常规 2" xfId="4073"/>
    <cellStyle name="常规 2 10" xfId="4074"/>
    <cellStyle name="常规 2 10 2" xfId="4075"/>
    <cellStyle name="常规 2 10 2 3" xfId="4076"/>
    <cellStyle name="常规 2 2" xfId="4077"/>
    <cellStyle name="常规 22 2 2 3" xfId="4078"/>
    <cellStyle name="常规 5" xfId="4079"/>
    <cellStyle name="常规 8" xfId="4080"/>
    <cellStyle name="常规 9" xfId="408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tmp_6183fec3143f90ccb3a6a61335a64c84\&#33609;&#312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小学"/>
      <sheetName val="初中"/>
      <sheetName val="高中（生活费）"/>
      <sheetName val="高中（免学费）"/>
      <sheetName val="中职"/>
      <sheetName val="地市（专科生）"/>
      <sheetName val="省内高校"/>
      <sheetName val="省属中职"/>
      <sheetName val="Sheet1"/>
      <sheetName val="安排资金"/>
      <sheetName val="漏报人数"/>
    </sheetNames>
    <sheetDataSet>
      <sheetData sheetId="0">
        <row r="1">
          <cell r="A1" t="str">
            <v>附件8(1)</v>
          </cell>
        </row>
        <row r="2">
          <cell r="A2" t="str">
            <v>2016-2018年小学建档立卡学生生活费补助资金安排表</v>
          </cell>
        </row>
        <row r="3">
          <cell r="X3" t="str">
            <v>单位：人、万元</v>
          </cell>
        </row>
        <row r="4">
          <cell r="A4" t="str">
            <v>序号</v>
          </cell>
          <cell r="B4" t="str">
            <v>地区</v>
          </cell>
          <cell r="C4" t="str">
            <v>2016-2017学年漏报学生人数</v>
          </cell>
        </row>
        <row r="4">
          <cell r="F4" t="str">
            <v>2017年秋季学期学生人数</v>
          </cell>
        </row>
        <row r="4">
          <cell r="J4" t="str">
            <v>2016-2017学年补发珠三角40%</v>
          </cell>
        </row>
        <row r="4">
          <cell r="L4" t="str">
            <v>2016-2017学年漏报学生生活费补助</v>
          </cell>
        </row>
        <row r="4">
          <cell r="N4" t="str">
            <v>2017-2018学年生活费补助清算</v>
          </cell>
        </row>
        <row r="4">
          <cell r="R4" t="str">
            <v>2018-2019学年生活费补助（按户籍）</v>
          </cell>
        </row>
        <row r="4">
          <cell r="T4" t="str">
            <v>省级抵扣（2016-2017学年和2017-2018学年）</v>
          </cell>
        </row>
        <row r="4">
          <cell r="V4" t="str">
            <v>应安排生活费补助资金合计</v>
          </cell>
          <cell r="W4" t="str">
            <v>本次实际下达资金</v>
          </cell>
        </row>
        <row r="5">
          <cell r="C5" t="str">
            <v>本县学籍外县户籍</v>
          </cell>
          <cell r="D5" t="str">
            <v>本县学籍本县户籍</v>
          </cell>
          <cell r="E5" t="str">
            <v>本县户籍外省就读</v>
          </cell>
          <cell r="F5" t="str">
            <v>本县学籍外县户籍</v>
          </cell>
          <cell r="G5" t="str">
            <v>本县学籍本县户籍</v>
          </cell>
          <cell r="H5" t="str">
            <v>本县户籍外县学籍</v>
          </cell>
          <cell r="I5" t="str">
            <v>本县户籍外省就读</v>
          </cell>
          <cell r="J5" t="str">
            <v>2017年春季学期人数</v>
          </cell>
          <cell r="K5" t="str">
            <v>补发金额</v>
          </cell>
          <cell r="L5" t="str">
            <v>人数</v>
          </cell>
          <cell r="M5" t="str">
            <v>金额</v>
          </cell>
          <cell r="N5" t="str">
            <v>人数</v>
          </cell>
          <cell r="O5" t="str">
            <v>应补助金额</v>
          </cell>
          <cell r="P5" t="str">
            <v>粤财教〔2016〕376号已下达资金</v>
          </cell>
          <cell r="Q5" t="str">
            <v>本次安排资金</v>
          </cell>
          <cell r="R5" t="str">
            <v>人数</v>
          </cell>
          <cell r="S5" t="str">
            <v>金额</v>
          </cell>
          <cell r="T5" t="str">
            <v>学生流动人数差（非珠三角）</v>
          </cell>
          <cell r="U5" t="str">
            <v>抵扣金额</v>
          </cell>
        </row>
        <row r="5">
          <cell r="W5" t="str">
            <v>待以后年度收回</v>
          </cell>
          <cell r="X5" t="str">
            <v>本次下达</v>
          </cell>
          <cell r="Y5" t="str">
            <v>其中中央资金</v>
          </cell>
        </row>
        <row r="6">
          <cell r="C6" t="str">
            <v>C</v>
          </cell>
          <cell r="D6" t="str">
            <v>D</v>
          </cell>
          <cell r="E6" t="str">
            <v>E</v>
          </cell>
          <cell r="F6" t="str">
            <v>F</v>
          </cell>
          <cell r="G6" t="str">
            <v>G</v>
          </cell>
          <cell r="H6" t="str">
            <v>H</v>
          </cell>
          <cell r="I6" t="str">
            <v>I</v>
          </cell>
          <cell r="J6" t="str">
            <v>J</v>
          </cell>
          <cell r="K6" t="str">
            <v>K=J*0.3*0.4</v>
          </cell>
          <cell r="L6" t="str">
            <v>L=C+D+E</v>
          </cell>
          <cell r="M6" t="str">
            <v>M=L*0.3*0.6；
M=L*0.3（珠）</v>
          </cell>
          <cell r="N6" t="str">
            <v>N=F+G+I</v>
          </cell>
          <cell r="O6" t="str">
            <v>O=N*0.3*0.6；
O=N*0.3（珠）</v>
          </cell>
          <cell r="P6" t="str">
            <v>P</v>
          </cell>
          <cell r="Q6" t="str">
            <v>Q=O-P</v>
          </cell>
          <cell r="R6" t="str">
            <v>R=G+H+I</v>
          </cell>
          <cell r="S6" t="str">
            <v>S=R*0.3*0.6</v>
          </cell>
          <cell r="T6" t="str">
            <v>T=F-H</v>
          </cell>
          <cell r="U6" t="str">
            <v>U=T*0.3*0.4*2</v>
          </cell>
          <cell r="V6" t="str">
            <v>V=K+M+Q+S+U</v>
          </cell>
          <cell r="W6" t="str">
            <v>W</v>
          </cell>
          <cell r="X6" t="str">
            <v>X</v>
          </cell>
          <cell r="Y6" t="str">
            <v>Y</v>
          </cell>
        </row>
        <row r="7">
          <cell r="A7" t="str">
            <v>广东省</v>
          </cell>
          <cell r="B7" t="str">
            <v>广东省</v>
          </cell>
          <cell r="C7">
            <v>1296</v>
          </cell>
          <cell r="D7">
            <v>4770</v>
          </cell>
          <cell r="E7">
            <v>224</v>
          </cell>
          <cell r="F7">
            <v>5883</v>
          </cell>
          <cell r="G7">
            <v>133305</v>
          </cell>
          <cell r="H7">
            <v>5883</v>
          </cell>
          <cell r="I7">
            <v>877</v>
          </cell>
          <cell r="J7">
            <v>450</v>
          </cell>
          <cell r="K7">
            <v>54</v>
          </cell>
          <cell r="L7">
            <v>6290</v>
          </cell>
          <cell r="M7">
            <v>1160.16</v>
          </cell>
          <cell r="N7">
            <v>140065</v>
          </cell>
          <cell r="O7">
            <v>25314.78</v>
          </cell>
          <cell r="P7">
            <v>16591.5</v>
          </cell>
          <cell r="Q7">
            <v>8723.28</v>
          </cell>
          <cell r="R7">
            <v>140065</v>
          </cell>
          <cell r="S7">
            <v>25211.7</v>
          </cell>
          <cell r="T7">
            <v>-859</v>
          </cell>
          <cell r="U7">
            <v>-206.16</v>
          </cell>
          <cell r="V7">
            <v>34942.98</v>
          </cell>
          <cell r="W7">
            <v>-327.66</v>
          </cell>
          <cell r="X7">
            <v>35270.64</v>
          </cell>
          <cell r="Y7">
            <v>2497</v>
          </cell>
        </row>
        <row r="8">
          <cell r="A8" t="str">
            <v>广州市</v>
          </cell>
          <cell r="B8" t="str">
            <v>广州市</v>
          </cell>
          <cell r="C8">
            <v>20</v>
          </cell>
          <cell r="D8">
            <v>0</v>
          </cell>
          <cell r="E8">
            <v>0</v>
          </cell>
          <cell r="F8">
            <v>185</v>
          </cell>
        </row>
        <row r="8">
          <cell r="J8">
            <v>110</v>
          </cell>
          <cell r="K8">
            <v>13.2</v>
          </cell>
          <cell r="L8">
            <v>20</v>
          </cell>
          <cell r="M8">
            <v>6</v>
          </cell>
          <cell r="N8">
            <v>185</v>
          </cell>
          <cell r="O8">
            <v>55.5</v>
          </cell>
          <cell r="P8">
            <v>138.6</v>
          </cell>
          <cell r="Q8">
            <v>-83.1</v>
          </cell>
        </row>
        <row r="8">
          <cell r="T8">
            <v>0</v>
          </cell>
          <cell r="U8">
            <v>0</v>
          </cell>
          <cell r="V8">
            <v>-63.9</v>
          </cell>
          <cell r="W8">
            <v>-63.9</v>
          </cell>
          <cell r="X8">
            <v>0</v>
          </cell>
          <cell r="Y8">
            <v>0</v>
          </cell>
        </row>
        <row r="9">
          <cell r="A9" t="str">
            <v>广州市辖区</v>
          </cell>
          <cell r="B9" t="str">
            <v>广州市辖区</v>
          </cell>
        </row>
        <row r="9">
          <cell r="W9" t="str">
            <v/>
          </cell>
          <cell r="X9">
            <v>0</v>
          </cell>
        </row>
        <row r="10">
          <cell r="A10" t="str">
            <v>越秀区</v>
          </cell>
          <cell r="B10" t="str">
            <v>越秀区</v>
          </cell>
        </row>
        <row r="10">
          <cell r="P10">
            <v>2.52</v>
          </cell>
          <cell r="Q10">
            <v>-2.52</v>
          </cell>
        </row>
        <row r="10">
          <cell r="V10">
            <v>-2.52</v>
          </cell>
          <cell r="W10">
            <v>-2.52</v>
          </cell>
          <cell r="X10" t="str">
            <v/>
          </cell>
        </row>
        <row r="11">
          <cell r="A11" t="str">
            <v>海珠区</v>
          </cell>
          <cell r="B11" t="str">
            <v>海珠区</v>
          </cell>
        </row>
        <row r="11">
          <cell r="F11">
            <v>12</v>
          </cell>
        </row>
        <row r="11">
          <cell r="J11">
            <v>7</v>
          </cell>
          <cell r="K11">
            <v>0.84</v>
          </cell>
        </row>
        <row r="11">
          <cell r="N11">
            <v>12</v>
          </cell>
          <cell r="O11">
            <v>3.6</v>
          </cell>
          <cell r="P11">
            <v>11.34</v>
          </cell>
          <cell r="Q11">
            <v>-7.74</v>
          </cell>
        </row>
        <row r="11">
          <cell r="V11">
            <v>-6.9</v>
          </cell>
          <cell r="W11">
            <v>-6.9</v>
          </cell>
          <cell r="X11" t="str">
            <v/>
          </cell>
        </row>
        <row r="12">
          <cell r="A12" t="str">
            <v>荔湾区</v>
          </cell>
          <cell r="B12" t="str">
            <v>荔湾区</v>
          </cell>
        </row>
        <row r="12">
          <cell r="F12">
            <v>13</v>
          </cell>
        </row>
        <row r="12">
          <cell r="J12">
            <v>8</v>
          </cell>
          <cell r="K12">
            <v>0.96</v>
          </cell>
        </row>
        <row r="12">
          <cell r="N12">
            <v>13</v>
          </cell>
          <cell r="O12">
            <v>3.9</v>
          </cell>
          <cell r="P12">
            <v>9.54</v>
          </cell>
          <cell r="Q12">
            <v>-5.64</v>
          </cell>
        </row>
        <row r="12">
          <cell r="V12">
            <v>-4.68</v>
          </cell>
          <cell r="W12">
            <v>-4.68</v>
          </cell>
          <cell r="X12" t="str">
            <v/>
          </cell>
        </row>
        <row r="13">
          <cell r="A13" t="str">
            <v>天河区</v>
          </cell>
          <cell r="B13" t="str">
            <v>天河区</v>
          </cell>
          <cell r="C13">
            <v>14</v>
          </cell>
        </row>
        <row r="13">
          <cell r="F13">
            <v>23</v>
          </cell>
        </row>
        <row r="13">
          <cell r="J13">
            <v>19</v>
          </cell>
          <cell r="K13">
            <v>2.28</v>
          </cell>
          <cell r="L13">
            <v>14</v>
          </cell>
          <cell r="M13">
            <v>4.2</v>
          </cell>
          <cell r="N13">
            <v>23</v>
          </cell>
          <cell r="O13">
            <v>6.9</v>
          </cell>
          <cell r="P13">
            <v>15.66</v>
          </cell>
          <cell r="Q13">
            <v>-8.76</v>
          </cell>
        </row>
        <row r="13">
          <cell r="V13">
            <v>-2.28</v>
          </cell>
          <cell r="W13">
            <v>-2.28</v>
          </cell>
          <cell r="X13" t="str">
            <v/>
          </cell>
        </row>
        <row r="14">
          <cell r="A14" t="str">
            <v>白云区</v>
          </cell>
          <cell r="B14" t="str">
            <v>白云区</v>
          </cell>
        </row>
        <row r="14">
          <cell r="F14">
            <v>43</v>
          </cell>
        </row>
        <row r="14">
          <cell r="J14">
            <v>9</v>
          </cell>
          <cell r="K14">
            <v>1.08</v>
          </cell>
        </row>
        <row r="14">
          <cell r="N14">
            <v>43</v>
          </cell>
          <cell r="O14">
            <v>12.9</v>
          </cell>
          <cell r="P14">
            <v>26.82</v>
          </cell>
          <cell r="Q14">
            <v>-13.92</v>
          </cell>
        </row>
        <row r="14">
          <cell r="V14">
            <v>-12.84</v>
          </cell>
          <cell r="W14">
            <v>-12.84</v>
          </cell>
          <cell r="X14" t="str">
            <v/>
          </cell>
        </row>
        <row r="15">
          <cell r="A15" t="str">
            <v>黄埔区</v>
          </cell>
          <cell r="B15" t="str">
            <v>黄埔区</v>
          </cell>
          <cell r="C15">
            <v>6</v>
          </cell>
        </row>
        <row r="15">
          <cell r="F15">
            <v>7</v>
          </cell>
        </row>
        <row r="15">
          <cell r="J15">
            <v>2</v>
          </cell>
          <cell r="K15">
            <v>0.24</v>
          </cell>
          <cell r="L15">
            <v>6</v>
          </cell>
          <cell r="M15">
            <v>1.8</v>
          </cell>
          <cell r="N15">
            <v>7</v>
          </cell>
          <cell r="O15">
            <v>2.1</v>
          </cell>
          <cell r="P15">
            <v>10.98</v>
          </cell>
          <cell r="Q15">
            <v>-8.88</v>
          </cell>
        </row>
        <row r="15">
          <cell r="V15">
            <v>-6.84</v>
          </cell>
          <cell r="W15">
            <v>-6.84</v>
          </cell>
          <cell r="X15" t="str">
            <v/>
          </cell>
        </row>
        <row r="16">
          <cell r="A16" t="str">
            <v>花都区</v>
          </cell>
          <cell r="B16" t="str">
            <v>花都区</v>
          </cell>
        </row>
        <row r="16">
          <cell r="F16">
            <v>58</v>
          </cell>
        </row>
        <row r="16">
          <cell r="J16">
            <v>32</v>
          </cell>
          <cell r="K16">
            <v>3.84</v>
          </cell>
        </row>
        <row r="16">
          <cell r="N16">
            <v>58</v>
          </cell>
          <cell r="O16">
            <v>17.4</v>
          </cell>
          <cell r="P16">
            <v>29.34</v>
          </cell>
          <cell r="Q16">
            <v>-11.94</v>
          </cell>
        </row>
        <row r="16">
          <cell r="V16">
            <v>-8.1</v>
          </cell>
          <cell r="W16">
            <v>-8.1</v>
          </cell>
          <cell r="X16" t="str">
            <v/>
          </cell>
        </row>
        <row r="17">
          <cell r="A17" t="str">
            <v>番禺区</v>
          </cell>
          <cell r="B17" t="str">
            <v>番禺区</v>
          </cell>
        </row>
        <row r="17">
          <cell r="F17">
            <v>20</v>
          </cell>
        </row>
        <row r="17">
          <cell r="J17">
            <v>23</v>
          </cell>
          <cell r="K17">
            <v>2.76</v>
          </cell>
        </row>
        <row r="17">
          <cell r="N17">
            <v>20</v>
          </cell>
          <cell r="O17">
            <v>6</v>
          </cell>
          <cell r="P17">
            <v>16.02</v>
          </cell>
          <cell r="Q17">
            <v>-10.02</v>
          </cell>
        </row>
        <row r="17">
          <cell r="V17">
            <v>-7.26</v>
          </cell>
          <cell r="W17">
            <v>-7.26</v>
          </cell>
          <cell r="X17" t="str">
            <v/>
          </cell>
        </row>
        <row r="18">
          <cell r="A18" t="str">
            <v>南沙区</v>
          </cell>
          <cell r="B18" t="str">
            <v>南沙区</v>
          </cell>
        </row>
        <row r="18">
          <cell r="J18">
            <v>7</v>
          </cell>
          <cell r="K18">
            <v>0.84</v>
          </cell>
        </row>
        <row r="18">
          <cell r="P18">
            <v>2.88</v>
          </cell>
          <cell r="Q18">
            <v>-2.88</v>
          </cell>
        </row>
        <row r="18">
          <cell r="V18">
            <v>-2.04</v>
          </cell>
          <cell r="W18">
            <v>-2.04</v>
          </cell>
          <cell r="X18" t="str">
            <v/>
          </cell>
        </row>
        <row r="19">
          <cell r="A19" t="str">
            <v>从化区</v>
          </cell>
          <cell r="B19" t="str">
            <v>从化区</v>
          </cell>
        </row>
        <row r="19">
          <cell r="F19">
            <v>6</v>
          </cell>
        </row>
        <row r="19">
          <cell r="J19">
            <v>1</v>
          </cell>
          <cell r="K19">
            <v>0.12</v>
          </cell>
        </row>
        <row r="19">
          <cell r="N19">
            <v>6</v>
          </cell>
          <cell r="O19">
            <v>1.8</v>
          </cell>
          <cell r="P19">
            <v>2.88</v>
          </cell>
          <cell r="Q19">
            <v>-1.08</v>
          </cell>
        </row>
        <row r="19">
          <cell r="V19">
            <v>-0.96</v>
          </cell>
          <cell r="W19">
            <v>-0.96</v>
          </cell>
          <cell r="X19" t="str">
            <v/>
          </cell>
        </row>
        <row r="20">
          <cell r="A20" t="str">
            <v>增城区</v>
          </cell>
          <cell r="B20" t="str">
            <v>增城区</v>
          </cell>
        </row>
        <row r="20">
          <cell r="F20">
            <v>3</v>
          </cell>
        </row>
        <row r="20">
          <cell r="J20">
            <v>2</v>
          </cell>
          <cell r="K20">
            <v>0.24</v>
          </cell>
        </row>
        <row r="20">
          <cell r="N20">
            <v>3</v>
          </cell>
          <cell r="O20">
            <v>0.9</v>
          </cell>
          <cell r="P20">
            <v>10.62</v>
          </cell>
          <cell r="Q20">
            <v>-9.72</v>
          </cell>
        </row>
        <row r="20">
          <cell r="V20">
            <v>-9.48</v>
          </cell>
          <cell r="W20">
            <v>-9.48</v>
          </cell>
          <cell r="X20" t="str">
            <v/>
          </cell>
        </row>
        <row r="21">
          <cell r="A21" t="str">
            <v>深圳市</v>
          </cell>
          <cell r="B21" t="str">
            <v>深圳市</v>
          </cell>
          <cell r="C21">
            <v>81</v>
          </cell>
          <cell r="D21">
            <v>0</v>
          </cell>
          <cell r="E21">
            <v>0</v>
          </cell>
          <cell r="F21">
            <v>240</v>
          </cell>
        </row>
        <row r="21">
          <cell r="J21">
            <v>96</v>
          </cell>
          <cell r="K21">
            <v>11.52</v>
          </cell>
          <cell r="L21">
            <v>81</v>
          </cell>
          <cell r="M21">
            <v>24.3</v>
          </cell>
          <cell r="N21">
            <v>240</v>
          </cell>
          <cell r="O21">
            <v>72</v>
          </cell>
          <cell r="P21">
            <v>191.34</v>
          </cell>
          <cell r="Q21">
            <v>-119.34</v>
          </cell>
        </row>
        <row r="21">
          <cell r="T21">
            <v>0</v>
          </cell>
          <cell r="U21">
            <v>0</v>
          </cell>
          <cell r="V21">
            <v>-83.52</v>
          </cell>
          <cell r="W21">
            <v>-87</v>
          </cell>
          <cell r="X21">
            <v>3.48</v>
          </cell>
          <cell r="Y21">
            <v>0</v>
          </cell>
        </row>
        <row r="22">
          <cell r="A22" t="str">
            <v>深圳市辖区</v>
          </cell>
          <cell r="B22" t="str">
            <v>深圳市辖区</v>
          </cell>
        </row>
        <row r="22">
          <cell r="J22">
            <v>29</v>
          </cell>
          <cell r="K22">
            <v>3.48</v>
          </cell>
        </row>
        <row r="22">
          <cell r="V22">
            <v>3.48</v>
          </cell>
          <cell r="W22" t="str">
            <v/>
          </cell>
          <cell r="X22">
            <v>3.48</v>
          </cell>
        </row>
        <row r="23">
          <cell r="A23" t="str">
            <v>福田区</v>
          </cell>
          <cell r="B23" t="str">
            <v>福田区</v>
          </cell>
          <cell r="C23">
            <v>4</v>
          </cell>
        </row>
        <row r="23">
          <cell r="F23">
            <v>8</v>
          </cell>
        </row>
        <row r="23">
          <cell r="J23">
            <v>3</v>
          </cell>
          <cell r="K23">
            <v>0.36</v>
          </cell>
          <cell r="L23">
            <v>4</v>
          </cell>
          <cell r="M23">
            <v>1.2</v>
          </cell>
          <cell r="N23">
            <v>8</v>
          </cell>
          <cell r="O23">
            <v>2.4</v>
          </cell>
          <cell r="P23">
            <v>6.3</v>
          </cell>
          <cell r="Q23">
            <v>-3.9</v>
          </cell>
        </row>
        <row r="23">
          <cell r="V23">
            <v>-2.34</v>
          </cell>
          <cell r="W23">
            <v>-2.34</v>
          </cell>
          <cell r="X23" t="str">
            <v/>
          </cell>
        </row>
        <row r="24">
          <cell r="A24" t="str">
            <v>罗湖区</v>
          </cell>
          <cell r="B24" t="str">
            <v>罗湖区</v>
          </cell>
          <cell r="C24">
            <v>11</v>
          </cell>
        </row>
        <row r="24">
          <cell r="F24">
            <v>18</v>
          </cell>
        </row>
        <row r="24">
          <cell r="J24">
            <v>7</v>
          </cell>
          <cell r="K24">
            <v>0.84</v>
          </cell>
          <cell r="L24">
            <v>11</v>
          </cell>
          <cell r="M24">
            <v>3.3</v>
          </cell>
          <cell r="N24">
            <v>18</v>
          </cell>
          <cell r="O24">
            <v>5.4</v>
          </cell>
          <cell r="P24">
            <v>13.86</v>
          </cell>
          <cell r="Q24">
            <v>-8.46</v>
          </cell>
        </row>
        <row r="24">
          <cell r="V24">
            <v>-4.32</v>
          </cell>
          <cell r="W24">
            <v>-4.32</v>
          </cell>
          <cell r="X24" t="str">
            <v/>
          </cell>
        </row>
        <row r="25">
          <cell r="A25" t="str">
            <v>盐田区</v>
          </cell>
          <cell r="B25" t="str">
            <v>盐田区</v>
          </cell>
        </row>
        <row r="25">
          <cell r="F25">
            <v>3</v>
          </cell>
        </row>
        <row r="25">
          <cell r="J25">
            <v>2</v>
          </cell>
          <cell r="K25">
            <v>0.24</v>
          </cell>
        </row>
        <row r="25">
          <cell r="N25">
            <v>3</v>
          </cell>
          <cell r="O25">
            <v>0.9</v>
          </cell>
          <cell r="P25">
            <v>4.32</v>
          </cell>
          <cell r="Q25">
            <v>-3.42</v>
          </cell>
        </row>
        <row r="25">
          <cell r="V25">
            <v>-3.18</v>
          </cell>
          <cell r="W25">
            <v>-3.18</v>
          </cell>
          <cell r="X25" t="str">
            <v/>
          </cell>
        </row>
        <row r="26">
          <cell r="A26" t="str">
            <v>南山区</v>
          </cell>
          <cell r="B26" t="str">
            <v>南山区</v>
          </cell>
        </row>
        <row r="26">
          <cell r="F26">
            <v>5</v>
          </cell>
        </row>
        <row r="26">
          <cell r="J26">
            <v>1</v>
          </cell>
          <cell r="K26">
            <v>0.12</v>
          </cell>
        </row>
        <row r="26">
          <cell r="N26">
            <v>5</v>
          </cell>
          <cell r="O26">
            <v>1.5</v>
          </cell>
          <cell r="P26">
            <v>13.14</v>
          </cell>
          <cell r="Q26">
            <v>-11.64</v>
          </cell>
        </row>
        <row r="26">
          <cell r="V26">
            <v>-11.52</v>
          </cell>
          <cell r="W26">
            <v>-11.52</v>
          </cell>
          <cell r="X26" t="str">
            <v/>
          </cell>
        </row>
        <row r="27">
          <cell r="A27" t="str">
            <v>宝安区</v>
          </cell>
          <cell r="B27" t="str">
            <v>宝安区</v>
          </cell>
          <cell r="C27">
            <v>26</v>
          </cell>
        </row>
        <row r="27">
          <cell r="F27">
            <v>112</v>
          </cell>
        </row>
        <row r="27">
          <cell r="J27">
            <v>17</v>
          </cell>
          <cell r="K27">
            <v>2.04</v>
          </cell>
          <cell r="L27">
            <v>26</v>
          </cell>
          <cell r="M27">
            <v>7.8</v>
          </cell>
          <cell r="N27">
            <v>112</v>
          </cell>
          <cell r="O27">
            <v>33.6</v>
          </cell>
          <cell r="P27">
            <v>88.38</v>
          </cell>
          <cell r="Q27">
            <v>-54.78</v>
          </cell>
        </row>
        <row r="27">
          <cell r="V27">
            <v>-44.94</v>
          </cell>
          <cell r="W27">
            <v>-44.94</v>
          </cell>
          <cell r="X27" t="str">
            <v/>
          </cell>
        </row>
        <row r="28">
          <cell r="A28" t="str">
            <v>龙岗区</v>
          </cell>
          <cell r="B28" t="str">
            <v>龙岗区</v>
          </cell>
          <cell r="C28">
            <v>40</v>
          </cell>
        </row>
        <row r="28">
          <cell r="F28">
            <v>94</v>
          </cell>
        </row>
        <row r="28">
          <cell r="J28">
            <v>37</v>
          </cell>
          <cell r="K28">
            <v>4.44</v>
          </cell>
          <cell r="L28">
            <v>40</v>
          </cell>
          <cell r="M28">
            <v>12</v>
          </cell>
          <cell r="N28">
            <v>94</v>
          </cell>
          <cell r="O28">
            <v>28.2</v>
          </cell>
          <cell r="P28">
            <v>65.34</v>
          </cell>
          <cell r="Q28">
            <v>-37.14</v>
          </cell>
        </row>
        <row r="28">
          <cell r="V28">
            <v>-20.7</v>
          </cell>
          <cell r="W28">
            <v>-20.7</v>
          </cell>
          <cell r="X28" t="str">
            <v/>
          </cell>
        </row>
        <row r="29">
          <cell r="A29" t="str">
            <v>珠海市</v>
          </cell>
          <cell r="B29" t="str">
            <v>珠海市</v>
          </cell>
          <cell r="C29">
            <v>0</v>
          </cell>
          <cell r="D29">
            <v>0</v>
          </cell>
          <cell r="E29">
            <v>0</v>
          </cell>
          <cell r="F29">
            <v>42</v>
          </cell>
        </row>
        <row r="29">
          <cell r="J29">
            <v>29</v>
          </cell>
          <cell r="K29">
            <v>3.48</v>
          </cell>
        </row>
        <row r="29">
          <cell r="N29">
            <v>42</v>
          </cell>
          <cell r="O29">
            <v>12.6</v>
          </cell>
          <cell r="P29">
            <v>29.34</v>
          </cell>
          <cell r="Q29">
            <v>-16.74</v>
          </cell>
        </row>
        <row r="29">
          <cell r="T29">
            <v>0</v>
          </cell>
          <cell r="U29">
            <v>0</v>
          </cell>
          <cell r="V29">
            <v>-13.26</v>
          </cell>
          <cell r="W29">
            <v>-13.26</v>
          </cell>
          <cell r="X29">
            <v>0</v>
          </cell>
          <cell r="Y29">
            <v>0</v>
          </cell>
        </row>
        <row r="30">
          <cell r="A30" t="str">
            <v>珠海市辖区</v>
          </cell>
          <cell r="B30" t="str">
            <v>珠海市辖区</v>
          </cell>
        </row>
        <row r="30">
          <cell r="J30">
            <v>1</v>
          </cell>
          <cell r="K30">
            <v>0.12</v>
          </cell>
        </row>
        <row r="30">
          <cell r="P30">
            <v>0.9</v>
          </cell>
          <cell r="Q30">
            <v>-0.9</v>
          </cell>
        </row>
        <row r="30">
          <cell r="V30">
            <v>-0.78</v>
          </cell>
          <cell r="W30">
            <v>-0.78</v>
          </cell>
          <cell r="X30" t="str">
            <v/>
          </cell>
        </row>
        <row r="31">
          <cell r="A31" t="str">
            <v>香洲区</v>
          </cell>
          <cell r="B31" t="str">
            <v>香洲区</v>
          </cell>
        </row>
        <row r="31">
          <cell r="F31">
            <v>29</v>
          </cell>
        </row>
        <row r="31">
          <cell r="J31">
            <v>19</v>
          </cell>
          <cell r="K31">
            <v>2.28</v>
          </cell>
        </row>
        <row r="31">
          <cell r="N31">
            <v>29</v>
          </cell>
          <cell r="O31">
            <v>8.7</v>
          </cell>
          <cell r="P31">
            <v>17.1</v>
          </cell>
          <cell r="Q31">
            <v>-8.4</v>
          </cell>
        </row>
        <row r="31">
          <cell r="V31">
            <v>-6.12</v>
          </cell>
          <cell r="W31">
            <v>-6.12</v>
          </cell>
          <cell r="X31" t="str">
            <v/>
          </cell>
        </row>
        <row r="32">
          <cell r="A32" t="str">
            <v>金湾区</v>
          </cell>
          <cell r="B32" t="str">
            <v>金湾区</v>
          </cell>
        </row>
        <row r="32">
          <cell r="F32">
            <v>5</v>
          </cell>
        </row>
        <row r="32">
          <cell r="J32">
            <v>6</v>
          </cell>
          <cell r="K32">
            <v>0.72</v>
          </cell>
        </row>
        <row r="32">
          <cell r="N32">
            <v>5</v>
          </cell>
          <cell r="O32">
            <v>1.5</v>
          </cell>
          <cell r="P32">
            <v>4.14</v>
          </cell>
          <cell r="Q32">
            <v>-2.64</v>
          </cell>
        </row>
        <row r="32">
          <cell r="V32">
            <v>-1.92</v>
          </cell>
          <cell r="W32">
            <v>-1.92</v>
          </cell>
          <cell r="X32" t="str">
            <v/>
          </cell>
        </row>
        <row r="33">
          <cell r="A33" t="str">
            <v>斗门区</v>
          </cell>
          <cell r="B33" t="str">
            <v>斗门区</v>
          </cell>
        </row>
        <row r="33">
          <cell r="F33">
            <v>8</v>
          </cell>
        </row>
        <row r="33">
          <cell r="J33">
            <v>3</v>
          </cell>
          <cell r="K33">
            <v>0.36</v>
          </cell>
        </row>
        <row r="33">
          <cell r="N33">
            <v>8</v>
          </cell>
          <cell r="O33">
            <v>2.4</v>
          </cell>
          <cell r="P33">
            <v>7.2</v>
          </cell>
          <cell r="Q33">
            <v>-4.8</v>
          </cell>
        </row>
        <row r="33">
          <cell r="V33">
            <v>-4.44</v>
          </cell>
          <cell r="W33">
            <v>-4.44</v>
          </cell>
          <cell r="X33" t="str">
            <v/>
          </cell>
        </row>
        <row r="34">
          <cell r="A34" t="str">
            <v>汕头市</v>
          </cell>
          <cell r="B34" t="str">
            <v>汕头市</v>
          </cell>
          <cell r="C34">
            <v>200</v>
          </cell>
          <cell r="D34">
            <v>784</v>
          </cell>
          <cell r="E34">
            <v>34</v>
          </cell>
          <cell r="F34">
            <v>395</v>
          </cell>
          <cell r="G34">
            <v>7758</v>
          </cell>
          <cell r="H34">
            <v>255</v>
          </cell>
          <cell r="I34">
            <v>28</v>
          </cell>
        </row>
        <row r="34">
          <cell r="L34">
            <v>1018</v>
          </cell>
          <cell r="M34">
            <v>183.24</v>
          </cell>
          <cell r="N34">
            <v>8181</v>
          </cell>
          <cell r="O34">
            <v>1472.58</v>
          </cell>
          <cell r="P34">
            <v>814.5</v>
          </cell>
          <cell r="Q34">
            <v>658.08</v>
          </cell>
          <cell r="R34">
            <v>8041</v>
          </cell>
          <cell r="S34">
            <v>1447.38</v>
          </cell>
          <cell r="T34">
            <v>140</v>
          </cell>
          <cell r="U34">
            <v>33.6</v>
          </cell>
          <cell r="V34">
            <v>2322.3</v>
          </cell>
        </row>
        <row r="34">
          <cell r="X34">
            <v>2322.3</v>
          </cell>
          <cell r="Y34">
            <v>0</v>
          </cell>
        </row>
        <row r="35">
          <cell r="A35" t="str">
            <v>汕头市辖区</v>
          </cell>
          <cell r="B35" t="str">
            <v>汕头市辖区</v>
          </cell>
          <cell r="C35">
            <v>13</v>
          </cell>
        </row>
        <row r="35">
          <cell r="F35">
            <v>13</v>
          </cell>
        </row>
        <row r="35">
          <cell r="L35">
            <v>13</v>
          </cell>
          <cell r="M35">
            <v>2.34</v>
          </cell>
          <cell r="N35">
            <v>13</v>
          </cell>
          <cell r="O35">
            <v>2.34</v>
          </cell>
        </row>
        <row r="35">
          <cell r="Q35">
            <v>2.34</v>
          </cell>
        </row>
        <row r="35">
          <cell r="T35">
            <v>13</v>
          </cell>
          <cell r="U35">
            <v>3.12</v>
          </cell>
          <cell r="V35">
            <v>7.8</v>
          </cell>
        </row>
        <row r="35">
          <cell r="X35">
            <v>7.8</v>
          </cell>
        </row>
        <row r="36">
          <cell r="A36" t="str">
            <v>金平区</v>
          </cell>
          <cell r="B36" t="str">
            <v>金平区</v>
          </cell>
          <cell r="C36">
            <v>71</v>
          </cell>
        </row>
        <row r="36">
          <cell r="F36">
            <v>129</v>
          </cell>
          <cell r="G36">
            <v>45</v>
          </cell>
        </row>
        <row r="36">
          <cell r="L36">
            <v>71</v>
          </cell>
          <cell r="M36">
            <v>12.78</v>
          </cell>
          <cell r="N36">
            <v>174</v>
          </cell>
          <cell r="O36">
            <v>31.32</v>
          </cell>
          <cell r="P36">
            <v>27.54</v>
          </cell>
          <cell r="Q36">
            <v>3.78</v>
          </cell>
          <cell r="R36">
            <v>45</v>
          </cell>
          <cell r="S36">
            <v>8.1</v>
          </cell>
          <cell r="T36">
            <v>129</v>
          </cell>
          <cell r="U36">
            <v>30.96</v>
          </cell>
          <cell r="V36">
            <v>55.62</v>
          </cell>
        </row>
        <row r="36">
          <cell r="X36">
            <v>55.62</v>
          </cell>
        </row>
        <row r="37">
          <cell r="A37" t="str">
            <v>龙湖区</v>
          </cell>
          <cell r="B37" t="str">
            <v>龙湖区</v>
          </cell>
          <cell r="C37">
            <v>45</v>
          </cell>
          <cell r="D37">
            <v>2</v>
          </cell>
        </row>
        <row r="37">
          <cell r="F37">
            <v>98</v>
          </cell>
          <cell r="G37">
            <v>83</v>
          </cell>
          <cell r="H37">
            <v>1</v>
          </cell>
        </row>
        <row r="37">
          <cell r="L37">
            <v>47</v>
          </cell>
          <cell r="M37">
            <v>8.46</v>
          </cell>
          <cell r="N37">
            <v>181</v>
          </cell>
          <cell r="O37">
            <v>32.58</v>
          </cell>
          <cell r="P37">
            <v>35.28</v>
          </cell>
          <cell r="Q37">
            <v>-2.7</v>
          </cell>
          <cell r="R37">
            <v>84</v>
          </cell>
          <cell r="S37">
            <v>15.12</v>
          </cell>
          <cell r="T37">
            <v>97</v>
          </cell>
          <cell r="U37">
            <v>23.28</v>
          </cell>
          <cell r="V37">
            <v>44.16</v>
          </cell>
        </row>
        <row r="37">
          <cell r="X37">
            <v>44.16</v>
          </cell>
        </row>
        <row r="38">
          <cell r="A38" t="str">
            <v>澄海区</v>
          </cell>
          <cell r="B38" t="str">
            <v>澄海区</v>
          </cell>
          <cell r="C38">
            <v>2</v>
          </cell>
          <cell r="D38">
            <v>140</v>
          </cell>
          <cell r="E38">
            <v>4</v>
          </cell>
          <cell r="F38">
            <v>9</v>
          </cell>
          <cell r="G38">
            <v>554</v>
          </cell>
          <cell r="H38">
            <v>4</v>
          </cell>
          <cell r="I38">
            <v>3</v>
          </cell>
        </row>
        <row r="38">
          <cell r="L38">
            <v>146</v>
          </cell>
          <cell r="M38">
            <v>26.28</v>
          </cell>
          <cell r="N38">
            <v>566</v>
          </cell>
          <cell r="O38">
            <v>101.88</v>
          </cell>
          <cell r="P38">
            <v>68.76</v>
          </cell>
          <cell r="Q38">
            <v>33.12</v>
          </cell>
          <cell r="R38">
            <v>561</v>
          </cell>
          <cell r="S38">
            <v>100.98</v>
          </cell>
          <cell r="T38">
            <v>5</v>
          </cell>
          <cell r="U38">
            <v>1.2</v>
          </cell>
          <cell r="V38">
            <v>161.58</v>
          </cell>
        </row>
        <row r="38">
          <cell r="X38">
            <v>161.58</v>
          </cell>
        </row>
        <row r="39">
          <cell r="A39" t="str">
            <v>濠江区</v>
          </cell>
          <cell r="B39" t="str">
            <v>濠江区</v>
          </cell>
          <cell r="C39">
            <v>3</v>
          </cell>
          <cell r="D39">
            <v>13</v>
          </cell>
        </row>
        <row r="39">
          <cell r="F39">
            <v>4</v>
          </cell>
          <cell r="G39">
            <v>100</v>
          </cell>
          <cell r="H39">
            <v>1</v>
          </cell>
        </row>
        <row r="39">
          <cell r="L39">
            <v>16</v>
          </cell>
          <cell r="M39">
            <v>2.88</v>
          </cell>
          <cell r="N39">
            <v>104</v>
          </cell>
          <cell r="O39">
            <v>18.72</v>
          </cell>
          <cell r="P39">
            <v>10.98</v>
          </cell>
          <cell r="Q39">
            <v>7.74</v>
          </cell>
          <cell r="R39">
            <v>101</v>
          </cell>
          <cell r="S39">
            <v>18.18</v>
          </cell>
          <cell r="T39">
            <v>3</v>
          </cell>
          <cell r="U39">
            <v>0.72</v>
          </cell>
          <cell r="V39">
            <v>29.52</v>
          </cell>
        </row>
        <row r="39">
          <cell r="X39">
            <v>29.52</v>
          </cell>
        </row>
        <row r="40">
          <cell r="A40" t="str">
            <v>潮阳区</v>
          </cell>
          <cell r="B40" t="str">
            <v>潮阳区</v>
          </cell>
          <cell r="C40">
            <v>51</v>
          </cell>
          <cell r="D40">
            <v>475</v>
          </cell>
          <cell r="E40">
            <v>12</v>
          </cell>
          <cell r="F40">
            <v>71</v>
          </cell>
          <cell r="G40">
            <v>3254</v>
          </cell>
          <cell r="H40">
            <v>113</v>
          </cell>
          <cell r="I40">
            <v>11</v>
          </cell>
        </row>
        <row r="40">
          <cell r="L40">
            <v>538</v>
          </cell>
          <cell r="M40">
            <v>96.84</v>
          </cell>
          <cell r="N40">
            <v>3336</v>
          </cell>
          <cell r="O40">
            <v>600.48</v>
          </cell>
          <cell r="P40">
            <v>276.12</v>
          </cell>
          <cell r="Q40">
            <v>324.36</v>
          </cell>
          <cell r="R40">
            <v>3378</v>
          </cell>
          <cell r="S40">
            <v>608.04</v>
          </cell>
          <cell r="T40">
            <v>-42</v>
          </cell>
          <cell r="U40">
            <v>-10.08</v>
          </cell>
          <cell r="V40">
            <v>1019.16</v>
          </cell>
        </row>
        <row r="40">
          <cell r="X40">
            <v>1019.16</v>
          </cell>
        </row>
        <row r="41">
          <cell r="A41" t="str">
            <v>潮南区</v>
          </cell>
          <cell r="B41" t="str">
            <v>潮南区</v>
          </cell>
          <cell r="C41">
            <v>15</v>
          </cell>
          <cell r="D41">
            <v>154</v>
          </cell>
          <cell r="E41">
            <v>18</v>
          </cell>
          <cell r="F41">
            <v>71</v>
          </cell>
          <cell r="G41">
            <v>3722</v>
          </cell>
          <cell r="H41">
            <v>136</v>
          </cell>
          <cell r="I41">
            <v>14</v>
          </cell>
        </row>
        <row r="41">
          <cell r="L41">
            <v>187</v>
          </cell>
          <cell r="M41">
            <v>33.66</v>
          </cell>
          <cell r="N41">
            <v>3807</v>
          </cell>
          <cell r="O41">
            <v>685.26</v>
          </cell>
          <cell r="P41">
            <v>395.82</v>
          </cell>
          <cell r="Q41">
            <v>289.44</v>
          </cell>
          <cell r="R41">
            <v>3872</v>
          </cell>
          <cell r="S41">
            <v>696.96</v>
          </cell>
          <cell r="T41">
            <v>-65</v>
          </cell>
          <cell r="U41">
            <v>-15.6</v>
          </cell>
          <cell r="V41">
            <v>1004.46</v>
          </cell>
        </row>
        <row r="41">
          <cell r="X41">
            <v>1004.46</v>
          </cell>
        </row>
        <row r="42">
          <cell r="A42" t="str">
            <v>南澳县</v>
          </cell>
          <cell r="B42" t="str">
            <v>南澳县</v>
          </cell>
          <cell r="C42">
            <v>0</v>
          </cell>
          <cell r="D42">
            <v>17</v>
          </cell>
          <cell r="E42">
            <v>0</v>
          </cell>
          <cell r="F42">
            <v>0</v>
          </cell>
          <cell r="G42">
            <v>102</v>
          </cell>
          <cell r="H42">
            <v>13</v>
          </cell>
        </row>
        <row r="42">
          <cell r="L42">
            <v>17</v>
          </cell>
          <cell r="M42">
            <v>3.06</v>
          </cell>
          <cell r="N42">
            <v>102</v>
          </cell>
          <cell r="O42">
            <v>18.36</v>
          </cell>
          <cell r="P42">
            <v>10.98</v>
          </cell>
          <cell r="Q42">
            <v>7.38</v>
          </cell>
          <cell r="R42">
            <v>115</v>
          </cell>
          <cell r="S42">
            <v>20.7</v>
          </cell>
          <cell r="T42">
            <v>-13</v>
          </cell>
          <cell r="U42">
            <v>-3.12</v>
          </cell>
          <cell r="V42">
            <v>28.02</v>
          </cell>
        </row>
        <row r="42">
          <cell r="X42">
            <v>28.02</v>
          </cell>
          <cell r="Y42">
            <v>0</v>
          </cell>
        </row>
        <row r="43">
          <cell r="A43" t="str">
            <v>南澳县</v>
          </cell>
          <cell r="B43" t="str">
            <v>南澳县</v>
          </cell>
        </row>
        <row r="43">
          <cell r="D43">
            <v>17</v>
          </cell>
        </row>
        <row r="43">
          <cell r="G43">
            <v>102</v>
          </cell>
          <cell r="H43">
            <v>13</v>
          </cell>
        </row>
        <row r="43">
          <cell r="L43">
            <v>17</v>
          </cell>
          <cell r="M43">
            <v>3.06</v>
          </cell>
          <cell r="N43">
            <v>102</v>
          </cell>
          <cell r="O43">
            <v>18.36</v>
          </cell>
          <cell r="P43">
            <v>10.98</v>
          </cell>
          <cell r="Q43">
            <v>7.38</v>
          </cell>
          <cell r="R43">
            <v>115</v>
          </cell>
          <cell r="S43">
            <v>20.7</v>
          </cell>
          <cell r="T43">
            <v>-13</v>
          </cell>
          <cell r="U43">
            <v>-3.12</v>
          </cell>
          <cell r="V43">
            <v>28.02</v>
          </cell>
        </row>
        <row r="43">
          <cell r="X43">
            <v>28.02</v>
          </cell>
        </row>
        <row r="44">
          <cell r="A44" t="str">
            <v>佛山市</v>
          </cell>
          <cell r="B44" t="str">
            <v>佛山市</v>
          </cell>
          <cell r="C44">
            <v>6</v>
          </cell>
          <cell r="D44">
            <v>0</v>
          </cell>
          <cell r="E44">
            <v>0</v>
          </cell>
          <cell r="F44">
            <v>37</v>
          </cell>
        </row>
        <row r="44">
          <cell r="J44">
            <v>19</v>
          </cell>
          <cell r="K44">
            <v>2.28</v>
          </cell>
          <cell r="L44">
            <v>6</v>
          </cell>
          <cell r="M44">
            <v>1.8</v>
          </cell>
          <cell r="N44">
            <v>37</v>
          </cell>
          <cell r="O44">
            <v>11.1</v>
          </cell>
          <cell r="P44">
            <v>58.5</v>
          </cell>
          <cell r="Q44">
            <v>-47.4</v>
          </cell>
        </row>
        <row r="44">
          <cell r="T44">
            <v>0</v>
          </cell>
          <cell r="U44">
            <v>0</v>
          </cell>
          <cell r="V44">
            <v>-43.32</v>
          </cell>
          <cell r="W44">
            <v>-43.32</v>
          </cell>
        </row>
        <row r="45">
          <cell r="A45" t="str">
            <v>佛山市辖区</v>
          </cell>
          <cell r="B45" t="str">
            <v>佛山市辖区</v>
          </cell>
        </row>
        <row r="45">
          <cell r="V45">
            <v>0</v>
          </cell>
        </row>
        <row r="46">
          <cell r="A46" t="str">
            <v>禅城区</v>
          </cell>
          <cell r="B46" t="str">
            <v>禅城区</v>
          </cell>
          <cell r="C46">
            <v>5</v>
          </cell>
        </row>
        <row r="46">
          <cell r="F46">
            <v>12</v>
          </cell>
        </row>
        <row r="46">
          <cell r="J46">
            <v>4</v>
          </cell>
          <cell r="K46">
            <v>0.48</v>
          </cell>
          <cell r="L46">
            <v>5</v>
          </cell>
          <cell r="M46">
            <v>1.5</v>
          </cell>
          <cell r="N46">
            <v>12</v>
          </cell>
          <cell r="O46">
            <v>3.6</v>
          </cell>
          <cell r="P46">
            <v>16.2</v>
          </cell>
          <cell r="Q46">
            <v>-12.6</v>
          </cell>
        </row>
        <row r="46">
          <cell r="V46">
            <v>-10.62</v>
          </cell>
          <cell r="W46">
            <v>-10.62</v>
          </cell>
        </row>
        <row r="47">
          <cell r="A47" t="str">
            <v>南海区</v>
          </cell>
          <cell r="B47" t="str">
            <v>南海区</v>
          </cell>
        </row>
        <row r="47">
          <cell r="F47">
            <v>12</v>
          </cell>
        </row>
        <row r="47">
          <cell r="J47">
            <v>7</v>
          </cell>
          <cell r="K47">
            <v>0.84</v>
          </cell>
        </row>
        <row r="47">
          <cell r="N47">
            <v>12</v>
          </cell>
          <cell r="O47">
            <v>3.6</v>
          </cell>
          <cell r="P47">
            <v>28.08</v>
          </cell>
          <cell r="Q47">
            <v>-24.48</v>
          </cell>
        </row>
        <row r="47">
          <cell r="V47">
            <v>-23.64</v>
          </cell>
          <cell r="W47">
            <v>-23.64</v>
          </cell>
        </row>
        <row r="48">
          <cell r="A48" t="str">
            <v>高明区</v>
          </cell>
          <cell r="B48" t="str">
            <v>高明区</v>
          </cell>
          <cell r="C48">
            <v>1</v>
          </cell>
        </row>
        <row r="48">
          <cell r="F48">
            <v>7</v>
          </cell>
        </row>
        <row r="48">
          <cell r="J48">
            <v>3</v>
          </cell>
          <cell r="K48">
            <v>0.36</v>
          </cell>
          <cell r="L48">
            <v>1</v>
          </cell>
          <cell r="M48">
            <v>0.3</v>
          </cell>
          <cell r="N48">
            <v>7</v>
          </cell>
          <cell r="O48">
            <v>2.1</v>
          </cell>
          <cell r="P48">
            <v>4.5</v>
          </cell>
          <cell r="Q48">
            <v>-2.4</v>
          </cell>
        </row>
        <row r="48">
          <cell r="V48">
            <v>-1.74</v>
          </cell>
          <cell r="W48">
            <v>-1.74</v>
          </cell>
        </row>
        <row r="49">
          <cell r="A49" t="str">
            <v>三水区</v>
          </cell>
          <cell r="B49" t="str">
            <v>三水区</v>
          </cell>
        </row>
        <row r="49">
          <cell r="F49">
            <v>6</v>
          </cell>
        </row>
        <row r="49">
          <cell r="J49">
            <v>5</v>
          </cell>
          <cell r="K49">
            <v>0.6</v>
          </cell>
        </row>
        <row r="49">
          <cell r="N49">
            <v>6</v>
          </cell>
          <cell r="O49">
            <v>1.8</v>
          </cell>
          <cell r="P49">
            <v>9.72</v>
          </cell>
          <cell r="Q49">
            <v>-7.92</v>
          </cell>
        </row>
        <row r="49">
          <cell r="V49">
            <v>-7.32</v>
          </cell>
          <cell r="W49">
            <v>-7.32</v>
          </cell>
        </row>
        <row r="50">
          <cell r="A50" t="str">
            <v>顺德区</v>
          </cell>
          <cell r="B50" t="str">
            <v>顺德区</v>
          </cell>
          <cell r="C50">
            <v>1</v>
          </cell>
          <cell r="D50">
            <v>0</v>
          </cell>
          <cell r="E50">
            <v>0</v>
          </cell>
          <cell r="F50">
            <v>21</v>
          </cell>
        </row>
        <row r="50">
          <cell r="J50">
            <v>16</v>
          </cell>
          <cell r="K50">
            <v>1.92</v>
          </cell>
          <cell r="L50">
            <v>1</v>
          </cell>
          <cell r="M50">
            <v>0.3</v>
          </cell>
          <cell r="N50">
            <v>21</v>
          </cell>
          <cell r="O50">
            <v>6.3</v>
          </cell>
          <cell r="P50">
            <v>19.26</v>
          </cell>
          <cell r="Q50">
            <v>-12.96</v>
          </cell>
        </row>
        <row r="50">
          <cell r="T50">
            <v>0</v>
          </cell>
          <cell r="U50">
            <v>0</v>
          </cell>
          <cell r="V50">
            <v>-10.74</v>
          </cell>
          <cell r="W50">
            <v>-10.74</v>
          </cell>
        </row>
        <row r="51">
          <cell r="A51" t="str">
            <v>顺德区</v>
          </cell>
          <cell r="B51" t="str">
            <v>顺德区</v>
          </cell>
          <cell r="C51">
            <v>1</v>
          </cell>
        </row>
        <row r="51">
          <cell r="F51">
            <v>21</v>
          </cell>
        </row>
        <row r="51">
          <cell r="J51">
            <v>16</v>
          </cell>
          <cell r="K51">
            <v>1.92</v>
          </cell>
          <cell r="L51">
            <v>1</v>
          </cell>
          <cell r="M51">
            <v>0.3</v>
          </cell>
          <cell r="N51">
            <v>21</v>
          </cell>
          <cell r="O51">
            <v>6.3</v>
          </cell>
          <cell r="P51">
            <v>19.26</v>
          </cell>
          <cell r="Q51">
            <v>-12.96</v>
          </cell>
        </row>
        <row r="51">
          <cell r="V51">
            <v>-10.74</v>
          </cell>
          <cell r="W51">
            <v>-10.74</v>
          </cell>
        </row>
        <row r="52">
          <cell r="A52" t="str">
            <v>韶关市</v>
          </cell>
          <cell r="B52" t="str">
            <v>韶关市</v>
          </cell>
          <cell r="C52">
            <v>48</v>
          </cell>
          <cell r="D52">
            <v>28</v>
          </cell>
          <cell r="E52">
            <v>0</v>
          </cell>
          <cell r="F52">
            <v>180</v>
          </cell>
          <cell r="G52">
            <v>2671</v>
          </cell>
          <cell r="H52">
            <v>106</v>
          </cell>
          <cell r="I52">
            <v>21</v>
          </cell>
        </row>
        <row r="52">
          <cell r="L52">
            <v>76</v>
          </cell>
          <cell r="M52">
            <v>13.68</v>
          </cell>
          <cell r="N52">
            <v>2872</v>
          </cell>
          <cell r="O52">
            <v>516.96</v>
          </cell>
          <cell r="P52">
            <v>361.44</v>
          </cell>
          <cell r="Q52">
            <v>155.52</v>
          </cell>
          <cell r="R52">
            <v>2798</v>
          </cell>
          <cell r="S52">
            <v>503.64</v>
          </cell>
          <cell r="T52">
            <v>74</v>
          </cell>
          <cell r="U52">
            <v>17.76</v>
          </cell>
          <cell r="V52">
            <v>690.6</v>
          </cell>
        </row>
        <row r="52">
          <cell r="X52">
            <v>690.6</v>
          </cell>
          <cell r="Y52">
            <v>0</v>
          </cell>
        </row>
        <row r="53">
          <cell r="A53" t="str">
            <v>韶关市辖区</v>
          </cell>
          <cell r="B53" t="str">
            <v>韶关市辖区</v>
          </cell>
        </row>
        <row r="53">
          <cell r="V53">
            <v>0</v>
          </cell>
        </row>
        <row r="54">
          <cell r="A54" t="str">
            <v>浈江区</v>
          </cell>
          <cell r="B54" t="str">
            <v>浈江区</v>
          </cell>
          <cell r="C54">
            <v>6</v>
          </cell>
        </row>
        <row r="54">
          <cell r="F54">
            <v>71</v>
          </cell>
          <cell r="G54">
            <v>91</v>
          </cell>
          <cell r="H54">
            <v>4</v>
          </cell>
          <cell r="I54">
            <v>1</v>
          </cell>
        </row>
        <row r="54">
          <cell r="L54">
            <v>6</v>
          </cell>
          <cell r="M54">
            <v>1.08</v>
          </cell>
          <cell r="N54">
            <v>163</v>
          </cell>
          <cell r="O54">
            <v>29.34</v>
          </cell>
          <cell r="P54">
            <v>23.22</v>
          </cell>
          <cell r="Q54">
            <v>6.12</v>
          </cell>
          <cell r="R54">
            <v>96</v>
          </cell>
          <cell r="S54">
            <v>17.28</v>
          </cell>
          <cell r="T54">
            <v>67</v>
          </cell>
          <cell r="U54">
            <v>16.08</v>
          </cell>
          <cell r="V54">
            <v>40.56</v>
          </cell>
        </row>
        <row r="54">
          <cell r="X54">
            <v>40.56</v>
          </cell>
        </row>
        <row r="55">
          <cell r="A55" t="str">
            <v>武江区</v>
          </cell>
          <cell r="B55" t="str">
            <v>武江区</v>
          </cell>
          <cell r="C55">
            <v>36</v>
          </cell>
          <cell r="D55">
            <v>3</v>
          </cell>
        </row>
        <row r="55">
          <cell r="F55">
            <v>36</v>
          </cell>
          <cell r="G55">
            <v>158</v>
          </cell>
          <cell r="H55">
            <v>16</v>
          </cell>
        </row>
        <row r="55">
          <cell r="L55">
            <v>39</v>
          </cell>
          <cell r="M55">
            <v>7.02</v>
          </cell>
          <cell r="N55">
            <v>194</v>
          </cell>
          <cell r="O55">
            <v>34.92</v>
          </cell>
          <cell r="P55">
            <v>28.08</v>
          </cell>
          <cell r="Q55">
            <v>6.84</v>
          </cell>
          <cell r="R55">
            <v>174</v>
          </cell>
          <cell r="S55">
            <v>31.32</v>
          </cell>
          <cell r="T55">
            <v>20</v>
          </cell>
          <cell r="U55">
            <v>4.8</v>
          </cell>
          <cell r="V55">
            <v>49.98</v>
          </cell>
        </row>
        <row r="55">
          <cell r="X55">
            <v>49.98</v>
          </cell>
        </row>
        <row r="56">
          <cell r="A56" t="str">
            <v>曲江区</v>
          </cell>
          <cell r="B56" t="str">
            <v>曲江区</v>
          </cell>
          <cell r="C56">
            <v>4</v>
          </cell>
          <cell r="D56">
            <v>5</v>
          </cell>
        </row>
        <row r="56">
          <cell r="F56">
            <v>35</v>
          </cell>
          <cell r="G56">
            <v>352</v>
          </cell>
          <cell r="H56">
            <v>19</v>
          </cell>
        </row>
        <row r="56">
          <cell r="L56">
            <v>9</v>
          </cell>
          <cell r="M56">
            <v>1.62</v>
          </cell>
          <cell r="N56">
            <v>387</v>
          </cell>
          <cell r="O56">
            <v>69.66</v>
          </cell>
          <cell r="P56">
            <v>57.06</v>
          </cell>
          <cell r="Q56">
            <v>12.6</v>
          </cell>
          <cell r="R56">
            <v>371</v>
          </cell>
          <cell r="S56">
            <v>66.78</v>
          </cell>
          <cell r="T56">
            <v>16</v>
          </cell>
          <cell r="U56">
            <v>3.84</v>
          </cell>
          <cell r="V56">
            <v>84.84</v>
          </cell>
        </row>
        <row r="56">
          <cell r="X56">
            <v>84.84</v>
          </cell>
        </row>
        <row r="57">
          <cell r="A57" t="str">
            <v>乐昌市</v>
          </cell>
          <cell r="B57" t="str">
            <v>乐昌市</v>
          </cell>
          <cell r="C57">
            <v>1</v>
          </cell>
          <cell r="D57">
            <v>13</v>
          </cell>
        </row>
        <row r="57">
          <cell r="F57">
            <v>11</v>
          </cell>
          <cell r="G57">
            <v>1054</v>
          </cell>
          <cell r="H57">
            <v>33</v>
          </cell>
          <cell r="I57">
            <v>15</v>
          </cell>
        </row>
        <row r="57">
          <cell r="L57">
            <v>14</v>
          </cell>
          <cell r="M57">
            <v>2.52</v>
          </cell>
          <cell r="N57">
            <v>1080</v>
          </cell>
          <cell r="O57">
            <v>194.4</v>
          </cell>
          <cell r="P57">
            <v>133.38</v>
          </cell>
          <cell r="Q57">
            <v>61.02</v>
          </cell>
          <cell r="R57">
            <v>1102</v>
          </cell>
          <cell r="S57">
            <v>198.36</v>
          </cell>
          <cell r="T57">
            <v>-22</v>
          </cell>
          <cell r="U57">
            <v>-5.28</v>
          </cell>
          <cell r="V57">
            <v>256.62</v>
          </cell>
        </row>
        <row r="57">
          <cell r="X57">
            <v>256.62</v>
          </cell>
        </row>
        <row r="58">
          <cell r="A58" t="str">
            <v>始兴县</v>
          </cell>
          <cell r="B58" t="str">
            <v>始兴县</v>
          </cell>
        </row>
        <row r="58">
          <cell r="D58">
            <v>1</v>
          </cell>
        </row>
        <row r="58">
          <cell r="F58">
            <v>10</v>
          </cell>
          <cell r="G58">
            <v>436</v>
          </cell>
          <cell r="H58">
            <v>16</v>
          </cell>
          <cell r="I58">
            <v>2</v>
          </cell>
        </row>
        <row r="58">
          <cell r="L58">
            <v>1</v>
          </cell>
          <cell r="M58">
            <v>0.18</v>
          </cell>
          <cell r="N58">
            <v>448</v>
          </cell>
          <cell r="O58">
            <v>80.64</v>
          </cell>
          <cell r="P58">
            <v>59.94</v>
          </cell>
          <cell r="Q58">
            <v>20.7</v>
          </cell>
          <cell r="R58">
            <v>454</v>
          </cell>
          <cell r="S58">
            <v>81.72</v>
          </cell>
          <cell r="T58">
            <v>-6</v>
          </cell>
          <cell r="U58">
            <v>-1.44</v>
          </cell>
          <cell r="V58">
            <v>101.16</v>
          </cell>
        </row>
        <row r="58">
          <cell r="X58">
            <v>101.16</v>
          </cell>
        </row>
        <row r="59">
          <cell r="A59" t="str">
            <v>新丰县</v>
          </cell>
          <cell r="B59" t="str">
            <v>新丰县</v>
          </cell>
          <cell r="C59">
            <v>1</v>
          </cell>
          <cell r="D59">
            <v>6</v>
          </cell>
        </row>
        <row r="59">
          <cell r="F59">
            <v>17</v>
          </cell>
          <cell r="G59">
            <v>580</v>
          </cell>
          <cell r="H59">
            <v>18</v>
          </cell>
          <cell r="I59">
            <v>3</v>
          </cell>
        </row>
        <row r="59">
          <cell r="L59">
            <v>7</v>
          </cell>
          <cell r="M59">
            <v>1.26</v>
          </cell>
          <cell r="N59">
            <v>600</v>
          </cell>
          <cell r="O59">
            <v>108</v>
          </cell>
          <cell r="P59">
            <v>59.76</v>
          </cell>
          <cell r="Q59">
            <v>48.24</v>
          </cell>
          <cell r="R59">
            <v>601</v>
          </cell>
          <cell r="S59">
            <v>108.18</v>
          </cell>
          <cell r="T59">
            <v>-1</v>
          </cell>
          <cell r="U59">
            <v>-0.24</v>
          </cell>
          <cell r="V59">
            <v>157.44</v>
          </cell>
        </row>
        <row r="59">
          <cell r="X59">
            <v>157.44</v>
          </cell>
        </row>
        <row r="60">
          <cell r="A60" t="str">
            <v>南雄市</v>
          </cell>
          <cell r="B60" t="str">
            <v>南雄市</v>
          </cell>
          <cell r="C60">
            <v>1</v>
          </cell>
          <cell r="D60">
            <v>3</v>
          </cell>
          <cell r="E60">
            <v>0</v>
          </cell>
          <cell r="F60">
            <v>4</v>
          </cell>
          <cell r="G60">
            <v>915</v>
          </cell>
          <cell r="H60">
            <v>20</v>
          </cell>
          <cell r="I60">
            <v>7</v>
          </cell>
        </row>
        <row r="60">
          <cell r="L60">
            <v>4</v>
          </cell>
          <cell r="M60">
            <v>0.72</v>
          </cell>
          <cell r="N60">
            <v>926</v>
          </cell>
          <cell r="O60">
            <v>166.68</v>
          </cell>
          <cell r="P60">
            <v>110.16</v>
          </cell>
          <cell r="Q60">
            <v>56.52</v>
          </cell>
          <cell r="R60">
            <v>942</v>
          </cell>
          <cell r="S60">
            <v>169.56</v>
          </cell>
          <cell r="T60">
            <v>-16</v>
          </cell>
          <cell r="U60">
            <v>-3.84</v>
          </cell>
          <cell r="V60">
            <v>222.96</v>
          </cell>
        </row>
        <row r="60">
          <cell r="X60">
            <v>222.96</v>
          </cell>
          <cell r="Y60">
            <v>0</v>
          </cell>
        </row>
        <row r="61">
          <cell r="A61" t="str">
            <v>南雄市</v>
          </cell>
          <cell r="B61" t="str">
            <v>南雄市</v>
          </cell>
          <cell r="C61">
            <v>1</v>
          </cell>
          <cell r="D61">
            <v>3</v>
          </cell>
        </row>
        <row r="61">
          <cell r="F61">
            <v>4</v>
          </cell>
          <cell r="G61">
            <v>915</v>
          </cell>
          <cell r="H61">
            <v>20</v>
          </cell>
          <cell r="I61">
            <v>7</v>
          </cell>
        </row>
        <row r="61">
          <cell r="L61">
            <v>4</v>
          </cell>
          <cell r="M61">
            <v>0.72</v>
          </cell>
          <cell r="N61">
            <v>926</v>
          </cell>
          <cell r="O61">
            <v>166.68</v>
          </cell>
          <cell r="P61">
            <v>110.16</v>
          </cell>
          <cell r="Q61">
            <v>56.52</v>
          </cell>
          <cell r="R61">
            <v>942</v>
          </cell>
          <cell r="S61">
            <v>169.56</v>
          </cell>
          <cell r="T61">
            <v>-16</v>
          </cell>
          <cell r="U61">
            <v>-3.84</v>
          </cell>
          <cell r="V61">
            <v>222.96</v>
          </cell>
        </row>
        <row r="61">
          <cell r="X61">
            <v>222.96</v>
          </cell>
        </row>
        <row r="62">
          <cell r="A62" t="str">
            <v>仁化县</v>
          </cell>
          <cell r="B62" t="str">
            <v>仁化县</v>
          </cell>
          <cell r="C62">
            <v>5</v>
          </cell>
          <cell r="D62">
            <v>17</v>
          </cell>
          <cell r="E62">
            <v>0</v>
          </cell>
          <cell r="F62">
            <v>15</v>
          </cell>
          <cell r="G62">
            <v>706</v>
          </cell>
          <cell r="H62">
            <v>32</v>
          </cell>
          <cell r="I62">
            <v>14</v>
          </cell>
        </row>
        <row r="62">
          <cell r="L62">
            <v>22</v>
          </cell>
          <cell r="M62">
            <v>3.96</v>
          </cell>
          <cell r="N62">
            <v>735</v>
          </cell>
          <cell r="O62">
            <v>132.3</v>
          </cell>
          <cell r="P62">
            <v>84.78</v>
          </cell>
          <cell r="Q62">
            <v>47.52</v>
          </cell>
          <cell r="R62">
            <v>752</v>
          </cell>
          <cell r="S62">
            <v>135.36</v>
          </cell>
          <cell r="T62">
            <v>-17</v>
          </cell>
          <cell r="U62">
            <v>-4.08</v>
          </cell>
          <cell r="V62">
            <v>182.76</v>
          </cell>
        </row>
        <row r="62">
          <cell r="X62">
            <v>182.76</v>
          </cell>
          <cell r="Y62">
            <v>0</v>
          </cell>
        </row>
        <row r="63">
          <cell r="A63" t="str">
            <v>仁化县</v>
          </cell>
          <cell r="B63" t="str">
            <v>仁化县</v>
          </cell>
          <cell r="C63">
            <v>5</v>
          </cell>
          <cell r="D63">
            <v>17</v>
          </cell>
        </row>
        <row r="63">
          <cell r="F63">
            <v>15</v>
          </cell>
          <cell r="G63">
            <v>706</v>
          </cell>
          <cell r="H63">
            <v>32</v>
          </cell>
          <cell r="I63">
            <v>14</v>
          </cell>
        </row>
        <row r="63">
          <cell r="L63">
            <v>22</v>
          </cell>
          <cell r="M63">
            <v>3.96</v>
          </cell>
          <cell r="N63">
            <v>735</v>
          </cell>
          <cell r="O63">
            <v>132.3</v>
          </cell>
          <cell r="P63">
            <v>84.78</v>
          </cell>
          <cell r="Q63">
            <v>47.52</v>
          </cell>
          <cell r="R63">
            <v>752</v>
          </cell>
          <cell r="S63">
            <v>135.36</v>
          </cell>
          <cell r="T63">
            <v>-17</v>
          </cell>
          <cell r="U63">
            <v>-4.08</v>
          </cell>
          <cell r="V63">
            <v>182.76</v>
          </cell>
        </row>
        <row r="63">
          <cell r="X63">
            <v>182.76</v>
          </cell>
        </row>
        <row r="64">
          <cell r="A64" t="str">
            <v>翁源县</v>
          </cell>
          <cell r="B64" t="str">
            <v>翁源县</v>
          </cell>
          <cell r="C64">
            <v>3</v>
          </cell>
          <cell r="D64">
            <v>54</v>
          </cell>
          <cell r="E64">
            <v>0</v>
          </cell>
          <cell r="F64">
            <v>5</v>
          </cell>
          <cell r="G64">
            <v>1184</v>
          </cell>
          <cell r="H64">
            <v>36</v>
          </cell>
          <cell r="I64">
            <v>4</v>
          </cell>
        </row>
        <row r="64">
          <cell r="L64">
            <v>57</v>
          </cell>
          <cell r="M64">
            <v>10.26</v>
          </cell>
          <cell r="N64">
            <v>1193</v>
          </cell>
          <cell r="O64">
            <v>214.74</v>
          </cell>
          <cell r="P64">
            <v>139.86</v>
          </cell>
          <cell r="Q64">
            <v>74.88</v>
          </cell>
          <cell r="R64">
            <v>1224</v>
          </cell>
          <cell r="S64">
            <v>220.32</v>
          </cell>
          <cell r="T64">
            <v>-31</v>
          </cell>
          <cell r="U64">
            <v>-7.44</v>
          </cell>
          <cell r="V64">
            <v>298.02</v>
          </cell>
        </row>
        <row r="64">
          <cell r="X64">
            <v>298.02</v>
          </cell>
          <cell r="Y64">
            <v>0</v>
          </cell>
        </row>
        <row r="65">
          <cell r="A65" t="str">
            <v>翁源县</v>
          </cell>
          <cell r="B65" t="str">
            <v>翁源县</v>
          </cell>
          <cell r="C65">
            <v>3</v>
          </cell>
          <cell r="D65">
            <v>54</v>
          </cell>
        </row>
        <row r="65">
          <cell r="F65">
            <v>5</v>
          </cell>
          <cell r="G65">
            <v>1184</v>
          </cell>
          <cell r="H65">
            <v>36</v>
          </cell>
          <cell r="I65">
            <v>4</v>
          </cell>
        </row>
        <row r="65">
          <cell r="L65">
            <v>57</v>
          </cell>
          <cell r="M65">
            <v>10.26</v>
          </cell>
          <cell r="N65">
            <v>1193</v>
          </cell>
          <cell r="O65">
            <v>214.74</v>
          </cell>
          <cell r="P65">
            <v>139.86</v>
          </cell>
          <cell r="Q65">
            <v>74.88</v>
          </cell>
          <cell r="R65">
            <v>1224</v>
          </cell>
          <cell r="S65">
            <v>220.32</v>
          </cell>
          <cell r="T65">
            <v>-31</v>
          </cell>
          <cell r="U65">
            <v>-7.44</v>
          </cell>
          <cell r="V65">
            <v>298.02</v>
          </cell>
        </row>
        <row r="65">
          <cell r="X65">
            <v>298.02</v>
          </cell>
        </row>
        <row r="66">
          <cell r="A66" t="str">
            <v>乳源瑶族自治县</v>
          </cell>
          <cell r="B66" t="str">
            <v>乳源瑶族自治县</v>
          </cell>
          <cell r="C66">
            <v>0</v>
          </cell>
          <cell r="D66">
            <v>6</v>
          </cell>
          <cell r="E66">
            <v>0</v>
          </cell>
          <cell r="F66">
            <v>4</v>
          </cell>
          <cell r="G66">
            <v>501</v>
          </cell>
          <cell r="H66">
            <v>32</v>
          </cell>
        </row>
        <row r="66">
          <cell r="L66">
            <v>6</v>
          </cell>
          <cell r="M66">
            <v>1.08</v>
          </cell>
          <cell r="N66">
            <v>505</v>
          </cell>
          <cell r="O66">
            <v>90.9</v>
          </cell>
          <cell r="P66">
            <v>56.7</v>
          </cell>
          <cell r="Q66">
            <v>34.2</v>
          </cell>
          <cell r="R66">
            <v>533</v>
          </cell>
          <cell r="S66">
            <v>95.94</v>
          </cell>
          <cell r="T66">
            <v>-28</v>
          </cell>
          <cell r="U66">
            <v>-6.72</v>
          </cell>
          <cell r="V66">
            <v>124.5</v>
          </cell>
        </row>
        <row r="66">
          <cell r="X66">
            <v>124.5</v>
          </cell>
          <cell r="Y66">
            <v>0</v>
          </cell>
        </row>
        <row r="67">
          <cell r="A67" t="str">
            <v>乳源瑶族自治县</v>
          </cell>
          <cell r="B67" t="str">
            <v>乳源瑶族自治县</v>
          </cell>
        </row>
        <row r="67">
          <cell r="D67">
            <v>6</v>
          </cell>
        </row>
        <row r="67">
          <cell r="F67">
            <v>4</v>
          </cell>
          <cell r="G67">
            <v>501</v>
          </cell>
          <cell r="H67">
            <v>32</v>
          </cell>
        </row>
        <row r="67">
          <cell r="L67">
            <v>6</v>
          </cell>
          <cell r="M67">
            <v>1.08</v>
          </cell>
          <cell r="N67">
            <v>505</v>
          </cell>
          <cell r="O67">
            <v>90.9</v>
          </cell>
          <cell r="P67">
            <v>56.7</v>
          </cell>
          <cell r="Q67">
            <v>34.2</v>
          </cell>
          <cell r="R67">
            <v>533</v>
          </cell>
          <cell r="S67">
            <v>95.94</v>
          </cell>
          <cell r="T67">
            <v>-28</v>
          </cell>
          <cell r="U67">
            <v>-6.72</v>
          </cell>
          <cell r="V67">
            <v>124.5</v>
          </cell>
        </row>
        <row r="67">
          <cell r="X67">
            <v>124.5</v>
          </cell>
        </row>
        <row r="68">
          <cell r="A68" t="str">
            <v>河源市</v>
          </cell>
          <cell r="B68" t="str">
            <v>河源市</v>
          </cell>
          <cell r="C68">
            <v>111</v>
          </cell>
          <cell r="D68">
            <v>151</v>
          </cell>
          <cell r="E68">
            <v>14</v>
          </cell>
          <cell r="F68">
            <v>317</v>
          </cell>
          <cell r="G68">
            <v>3486</v>
          </cell>
          <cell r="H68">
            <v>360</v>
          </cell>
          <cell r="I68">
            <v>23</v>
          </cell>
        </row>
        <row r="68">
          <cell r="L68">
            <v>276</v>
          </cell>
          <cell r="M68">
            <v>49.68</v>
          </cell>
          <cell r="N68">
            <v>3826</v>
          </cell>
          <cell r="O68">
            <v>688.68</v>
          </cell>
          <cell r="P68">
            <v>461.16</v>
          </cell>
          <cell r="Q68">
            <v>227.52</v>
          </cell>
          <cell r="R68">
            <v>3869</v>
          </cell>
          <cell r="S68">
            <v>696.42</v>
          </cell>
          <cell r="T68">
            <v>-43</v>
          </cell>
          <cell r="U68">
            <v>-10.32</v>
          </cell>
          <cell r="V68">
            <v>963.3</v>
          </cell>
        </row>
        <row r="68">
          <cell r="X68">
            <v>963.3</v>
          </cell>
          <cell r="Y68">
            <v>0</v>
          </cell>
        </row>
        <row r="69">
          <cell r="A69" t="str">
            <v>河源市辖区</v>
          </cell>
          <cell r="B69" t="str">
            <v>河源市辖区</v>
          </cell>
          <cell r="C69">
            <v>7</v>
          </cell>
        </row>
        <row r="69">
          <cell r="F69">
            <v>44</v>
          </cell>
        </row>
        <row r="69">
          <cell r="L69">
            <v>7</v>
          </cell>
          <cell r="M69">
            <v>1.26</v>
          </cell>
          <cell r="N69">
            <v>44</v>
          </cell>
          <cell r="O69">
            <v>7.92</v>
          </cell>
          <cell r="P69">
            <v>2.88</v>
          </cell>
          <cell r="Q69">
            <v>5.04</v>
          </cell>
        </row>
        <row r="69">
          <cell r="T69">
            <v>44</v>
          </cell>
          <cell r="U69">
            <v>10.56</v>
          </cell>
          <cell r="V69">
            <v>16.86</v>
          </cell>
        </row>
        <row r="69">
          <cell r="X69">
            <v>16.86</v>
          </cell>
        </row>
        <row r="70">
          <cell r="A70" t="str">
            <v>源城区</v>
          </cell>
          <cell r="B70" t="str">
            <v>源城区</v>
          </cell>
          <cell r="C70">
            <v>104</v>
          </cell>
          <cell r="D70">
            <v>3</v>
          </cell>
        </row>
        <row r="70">
          <cell r="F70">
            <v>261</v>
          </cell>
          <cell r="G70">
            <v>245</v>
          </cell>
          <cell r="H70">
            <v>9</v>
          </cell>
        </row>
        <row r="70">
          <cell r="L70">
            <v>107</v>
          </cell>
          <cell r="M70">
            <v>19.26</v>
          </cell>
          <cell r="N70">
            <v>506</v>
          </cell>
          <cell r="O70">
            <v>91.08</v>
          </cell>
          <cell r="P70">
            <v>88.56</v>
          </cell>
          <cell r="Q70">
            <v>2.51999999999998</v>
          </cell>
          <cell r="R70">
            <v>254</v>
          </cell>
          <cell r="S70">
            <v>45.72</v>
          </cell>
          <cell r="T70">
            <v>252</v>
          </cell>
          <cell r="U70">
            <v>60.48</v>
          </cell>
          <cell r="V70">
            <v>127.98</v>
          </cell>
        </row>
        <row r="70">
          <cell r="X70">
            <v>127.98</v>
          </cell>
        </row>
        <row r="71">
          <cell r="A71" t="str">
            <v>东源县</v>
          </cell>
          <cell r="B71" t="str">
            <v>东源县</v>
          </cell>
        </row>
        <row r="71">
          <cell r="D71">
            <v>95</v>
          </cell>
          <cell r="E71">
            <v>14</v>
          </cell>
          <cell r="F71">
            <v>12</v>
          </cell>
          <cell r="G71">
            <v>2094</v>
          </cell>
          <cell r="H71">
            <v>304</v>
          </cell>
          <cell r="I71">
            <v>17</v>
          </cell>
        </row>
        <row r="71">
          <cell r="L71">
            <v>109</v>
          </cell>
          <cell r="M71">
            <v>19.62</v>
          </cell>
          <cell r="N71">
            <v>2123</v>
          </cell>
          <cell r="O71">
            <v>382.14</v>
          </cell>
          <cell r="P71">
            <v>253.8</v>
          </cell>
          <cell r="Q71">
            <v>128.34</v>
          </cell>
          <cell r="R71">
            <v>2415</v>
          </cell>
          <cell r="S71">
            <v>434.7</v>
          </cell>
          <cell r="T71">
            <v>-292</v>
          </cell>
          <cell r="U71">
            <v>-70.08</v>
          </cell>
          <cell r="V71">
            <v>512.58</v>
          </cell>
        </row>
        <row r="71">
          <cell r="X71">
            <v>512.58</v>
          </cell>
        </row>
        <row r="72">
          <cell r="A72" t="str">
            <v>和平县</v>
          </cell>
          <cell r="B72" t="str">
            <v>和平县</v>
          </cell>
        </row>
        <row r="72">
          <cell r="D72">
            <v>53</v>
          </cell>
        </row>
        <row r="72">
          <cell r="G72">
            <v>1147</v>
          </cell>
          <cell r="H72">
            <v>47</v>
          </cell>
          <cell r="I72">
            <v>6</v>
          </cell>
        </row>
        <row r="72">
          <cell r="L72">
            <v>53</v>
          </cell>
          <cell r="M72">
            <v>9.54</v>
          </cell>
          <cell r="N72">
            <v>1153</v>
          </cell>
          <cell r="O72">
            <v>207.54</v>
          </cell>
          <cell r="P72">
            <v>115.92</v>
          </cell>
          <cell r="Q72">
            <v>91.62</v>
          </cell>
          <cell r="R72">
            <v>1200</v>
          </cell>
          <cell r="S72">
            <v>216</v>
          </cell>
          <cell r="T72">
            <v>-47</v>
          </cell>
          <cell r="U72">
            <v>-11.28</v>
          </cell>
          <cell r="V72">
            <v>305.88</v>
          </cell>
        </row>
        <row r="72">
          <cell r="X72">
            <v>305.88</v>
          </cell>
        </row>
        <row r="73">
          <cell r="A73" t="str">
            <v>龙川县</v>
          </cell>
          <cell r="B73" t="str">
            <v>龙川县</v>
          </cell>
          <cell r="C73">
            <v>0</v>
          </cell>
          <cell r="D73">
            <v>45</v>
          </cell>
          <cell r="E73">
            <v>0</v>
          </cell>
          <cell r="F73">
            <v>26</v>
          </cell>
          <cell r="G73">
            <v>2814</v>
          </cell>
          <cell r="H73">
            <v>73</v>
          </cell>
          <cell r="I73">
            <v>8</v>
          </cell>
        </row>
        <row r="73">
          <cell r="L73">
            <v>45</v>
          </cell>
          <cell r="M73">
            <v>8.1</v>
          </cell>
          <cell r="N73">
            <v>2848</v>
          </cell>
          <cell r="O73">
            <v>512.64</v>
          </cell>
          <cell r="P73">
            <v>338.76</v>
          </cell>
          <cell r="Q73">
            <v>173.88</v>
          </cell>
          <cell r="R73">
            <v>2895</v>
          </cell>
          <cell r="S73">
            <v>521.1</v>
          </cell>
          <cell r="T73">
            <v>-47</v>
          </cell>
          <cell r="U73">
            <v>-11.28</v>
          </cell>
          <cell r="V73">
            <v>691.8</v>
          </cell>
        </row>
        <row r="73">
          <cell r="X73">
            <v>691.8</v>
          </cell>
          <cell r="Y73">
            <v>0</v>
          </cell>
        </row>
        <row r="74">
          <cell r="A74" t="str">
            <v>龙川县</v>
          </cell>
          <cell r="B74" t="str">
            <v>龙川县</v>
          </cell>
        </row>
        <row r="74">
          <cell r="D74">
            <v>45</v>
          </cell>
        </row>
        <row r="74">
          <cell r="F74">
            <v>26</v>
          </cell>
          <cell r="G74">
            <v>2814</v>
          </cell>
          <cell r="H74">
            <v>73</v>
          </cell>
          <cell r="I74">
            <v>8</v>
          </cell>
        </row>
        <row r="74">
          <cell r="L74">
            <v>45</v>
          </cell>
          <cell r="M74">
            <v>8.1</v>
          </cell>
          <cell r="N74">
            <v>2848</v>
          </cell>
          <cell r="O74">
            <v>512.64</v>
          </cell>
          <cell r="P74">
            <v>338.76</v>
          </cell>
          <cell r="Q74">
            <v>173.88</v>
          </cell>
          <cell r="R74">
            <v>2895</v>
          </cell>
          <cell r="S74">
            <v>521.1</v>
          </cell>
          <cell r="T74">
            <v>-47</v>
          </cell>
          <cell r="U74">
            <v>-11.28</v>
          </cell>
          <cell r="V74">
            <v>691.8</v>
          </cell>
        </row>
        <row r="74">
          <cell r="X74">
            <v>691.8</v>
          </cell>
        </row>
        <row r="75">
          <cell r="A75" t="str">
            <v>紫金县</v>
          </cell>
          <cell r="B75" t="str">
            <v>紫金县</v>
          </cell>
          <cell r="C75">
            <v>18</v>
          </cell>
          <cell r="D75">
            <v>29</v>
          </cell>
          <cell r="E75">
            <v>5</v>
          </cell>
          <cell r="F75">
            <v>221</v>
          </cell>
          <cell r="G75">
            <v>2336</v>
          </cell>
          <cell r="H75">
            <v>240</v>
          </cell>
          <cell r="I75">
            <v>4</v>
          </cell>
        </row>
        <row r="75">
          <cell r="L75">
            <v>52</v>
          </cell>
          <cell r="M75">
            <v>9.36</v>
          </cell>
          <cell r="N75">
            <v>2561</v>
          </cell>
          <cell r="O75">
            <v>460.98</v>
          </cell>
          <cell r="P75">
            <v>238.86</v>
          </cell>
          <cell r="Q75">
            <v>222.12</v>
          </cell>
          <cell r="R75">
            <v>2580</v>
          </cell>
          <cell r="S75">
            <v>464.4</v>
          </cell>
          <cell r="T75">
            <v>-19</v>
          </cell>
          <cell r="U75">
            <v>-4.56</v>
          </cell>
          <cell r="V75">
            <v>691.32</v>
          </cell>
        </row>
        <row r="75">
          <cell r="X75">
            <v>691.32</v>
          </cell>
          <cell r="Y75">
            <v>0</v>
          </cell>
        </row>
        <row r="76">
          <cell r="A76" t="str">
            <v>紫金县</v>
          </cell>
          <cell r="B76" t="str">
            <v>紫金县</v>
          </cell>
          <cell r="C76">
            <v>18</v>
          </cell>
          <cell r="D76">
            <v>29</v>
          </cell>
          <cell r="E76">
            <v>5</v>
          </cell>
          <cell r="F76">
            <v>221</v>
          </cell>
          <cell r="G76">
            <v>2336</v>
          </cell>
          <cell r="H76">
            <v>240</v>
          </cell>
          <cell r="I76">
            <v>4</v>
          </cell>
        </row>
        <row r="76">
          <cell r="L76">
            <v>52</v>
          </cell>
          <cell r="M76">
            <v>9.36</v>
          </cell>
          <cell r="N76">
            <v>2561</v>
          </cell>
          <cell r="O76">
            <v>460.98</v>
          </cell>
          <cell r="P76">
            <v>238.86</v>
          </cell>
          <cell r="Q76">
            <v>222.12</v>
          </cell>
          <cell r="R76">
            <v>2580</v>
          </cell>
          <cell r="S76">
            <v>464.4</v>
          </cell>
          <cell r="T76">
            <v>-19</v>
          </cell>
          <cell r="U76">
            <v>-4.56</v>
          </cell>
          <cell r="V76">
            <v>691.32</v>
          </cell>
        </row>
        <row r="76">
          <cell r="X76">
            <v>691.32</v>
          </cell>
        </row>
        <row r="77">
          <cell r="A77" t="str">
            <v>连平县</v>
          </cell>
          <cell r="B77" t="str">
            <v>连平县</v>
          </cell>
          <cell r="C77">
            <v>0</v>
          </cell>
          <cell r="D77">
            <v>0</v>
          </cell>
          <cell r="E77">
            <v>0</v>
          </cell>
          <cell r="F77">
            <v>16</v>
          </cell>
          <cell r="G77">
            <v>1282</v>
          </cell>
          <cell r="H77">
            <v>51</v>
          </cell>
        </row>
        <row r="77">
          <cell r="N77">
            <v>1298</v>
          </cell>
          <cell r="O77">
            <v>233.64</v>
          </cell>
          <cell r="P77">
            <v>158.04</v>
          </cell>
          <cell r="Q77">
            <v>75.6</v>
          </cell>
          <cell r="R77">
            <v>1333</v>
          </cell>
          <cell r="S77">
            <v>239.94</v>
          </cell>
          <cell r="T77">
            <v>-35</v>
          </cell>
          <cell r="U77">
            <v>-8.4</v>
          </cell>
          <cell r="V77">
            <v>307.14</v>
          </cell>
        </row>
        <row r="77">
          <cell r="X77">
            <v>307.14</v>
          </cell>
          <cell r="Y77">
            <v>0</v>
          </cell>
        </row>
        <row r="78">
          <cell r="A78" t="str">
            <v>连平县</v>
          </cell>
          <cell r="B78" t="str">
            <v>连平县</v>
          </cell>
        </row>
        <row r="78">
          <cell r="F78">
            <v>16</v>
          </cell>
          <cell r="G78">
            <v>1282</v>
          </cell>
          <cell r="H78">
            <v>51</v>
          </cell>
        </row>
        <row r="78">
          <cell r="N78">
            <v>1298</v>
          </cell>
          <cell r="O78">
            <v>233.64</v>
          </cell>
          <cell r="P78">
            <v>158.04</v>
          </cell>
          <cell r="Q78">
            <v>75.6</v>
          </cell>
          <cell r="R78">
            <v>1333</v>
          </cell>
          <cell r="S78">
            <v>239.94</v>
          </cell>
          <cell r="T78">
            <v>-35</v>
          </cell>
          <cell r="U78">
            <v>-8.4</v>
          </cell>
          <cell r="V78">
            <v>307.14</v>
          </cell>
        </row>
        <row r="78">
          <cell r="X78">
            <v>307.14</v>
          </cell>
        </row>
        <row r="79">
          <cell r="A79" t="str">
            <v>梅州市</v>
          </cell>
          <cell r="B79" t="str">
            <v>梅州市</v>
          </cell>
          <cell r="C79">
            <v>9</v>
          </cell>
          <cell r="D79">
            <v>39</v>
          </cell>
          <cell r="E79">
            <v>4</v>
          </cell>
          <cell r="F79">
            <v>202</v>
          </cell>
          <cell r="G79">
            <v>1191</v>
          </cell>
          <cell r="H79">
            <v>102</v>
          </cell>
          <cell r="I79">
            <v>8</v>
          </cell>
        </row>
        <row r="79">
          <cell r="L79">
            <v>52</v>
          </cell>
          <cell r="M79">
            <v>9.36</v>
          </cell>
          <cell r="N79">
            <v>1401</v>
          </cell>
          <cell r="O79">
            <v>252.18</v>
          </cell>
          <cell r="P79">
            <v>205.56</v>
          </cell>
          <cell r="Q79">
            <v>46.62</v>
          </cell>
          <cell r="R79">
            <v>1301</v>
          </cell>
          <cell r="S79">
            <v>234.18</v>
          </cell>
          <cell r="T79">
            <v>100</v>
          </cell>
          <cell r="U79">
            <v>24</v>
          </cell>
          <cell r="V79">
            <v>314.16</v>
          </cell>
        </row>
        <row r="79">
          <cell r="X79">
            <v>314.16</v>
          </cell>
          <cell r="Y79">
            <v>0</v>
          </cell>
        </row>
        <row r="80">
          <cell r="A80" t="str">
            <v>梅州市辖区</v>
          </cell>
          <cell r="B80" t="str">
            <v>梅州市辖区</v>
          </cell>
        </row>
        <row r="80">
          <cell r="F80">
            <v>35</v>
          </cell>
        </row>
        <row r="80">
          <cell r="N80">
            <v>35</v>
          </cell>
          <cell r="O80">
            <v>6.3</v>
          </cell>
        </row>
        <row r="80">
          <cell r="Q80">
            <v>6.3</v>
          </cell>
        </row>
        <row r="80">
          <cell r="T80">
            <v>35</v>
          </cell>
          <cell r="U80">
            <v>8.4</v>
          </cell>
          <cell r="V80">
            <v>14.7</v>
          </cell>
        </row>
        <row r="80">
          <cell r="X80">
            <v>14.7</v>
          </cell>
        </row>
        <row r="81">
          <cell r="A81" t="str">
            <v>梅江区</v>
          </cell>
          <cell r="B81" t="str">
            <v>梅江区</v>
          </cell>
          <cell r="C81">
            <v>6</v>
          </cell>
          <cell r="D81">
            <v>2</v>
          </cell>
        </row>
        <row r="81">
          <cell r="F81">
            <v>112</v>
          </cell>
          <cell r="G81">
            <v>64</v>
          </cell>
          <cell r="H81">
            <v>3</v>
          </cell>
        </row>
        <row r="81">
          <cell r="L81">
            <v>8</v>
          </cell>
          <cell r="M81">
            <v>1.44</v>
          </cell>
          <cell r="N81">
            <v>176</v>
          </cell>
          <cell r="O81">
            <v>31.68</v>
          </cell>
          <cell r="P81">
            <v>27.36</v>
          </cell>
          <cell r="Q81">
            <v>4.32</v>
          </cell>
          <cell r="R81">
            <v>67</v>
          </cell>
          <cell r="S81">
            <v>12.06</v>
          </cell>
          <cell r="T81">
            <v>109</v>
          </cell>
          <cell r="U81">
            <v>26.16</v>
          </cell>
          <cell r="V81">
            <v>43.98</v>
          </cell>
        </row>
        <row r="81">
          <cell r="X81">
            <v>43.98</v>
          </cell>
        </row>
        <row r="82">
          <cell r="A82" t="str">
            <v>梅县区</v>
          </cell>
          <cell r="B82" t="str">
            <v>梅县区</v>
          </cell>
          <cell r="C82">
            <v>3</v>
          </cell>
          <cell r="D82">
            <v>17</v>
          </cell>
          <cell r="E82">
            <v>1</v>
          </cell>
          <cell r="F82">
            <v>55</v>
          </cell>
          <cell r="G82">
            <v>685</v>
          </cell>
          <cell r="H82">
            <v>72</v>
          </cell>
          <cell r="I82">
            <v>6</v>
          </cell>
        </row>
        <row r="82">
          <cell r="L82">
            <v>21</v>
          </cell>
          <cell r="M82">
            <v>3.78</v>
          </cell>
          <cell r="N82">
            <v>746</v>
          </cell>
          <cell r="O82">
            <v>134.28</v>
          </cell>
          <cell r="P82">
            <v>117</v>
          </cell>
          <cell r="Q82">
            <v>17.28</v>
          </cell>
          <cell r="R82">
            <v>763</v>
          </cell>
          <cell r="S82">
            <v>137.34</v>
          </cell>
          <cell r="T82">
            <v>-17</v>
          </cell>
          <cell r="U82">
            <v>-4.08</v>
          </cell>
          <cell r="V82">
            <v>154.32</v>
          </cell>
        </row>
        <row r="82">
          <cell r="X82">
            <v>154.32</v>
          </cell>
        </row>
        <row r="83">
          <cell r="A83" t="str">
            <v>平远县</v>
          </cell>
          <cell r="B83" t="str">
            <v>平远县</v>
          </cell>
        </row>
        <row r="83">
          <cell r="G83">
            <v>200</v>
          </cell>
          <cell r="H83">
            <v>2</v>
          </cell>
        </row>
        <row r="83">
          <cell r="N83">
            <v>200</v>
          </cell>
          <cell r="O83">
            <v>36</v>
          </cell>
          <cell r="P83">
            <v>30.24</v>
          </cell>
          <cell r="Q83">
            <v>5.76</v>
          </cell>
          <cell r="R83">
            <v>202</v>
          </cell>
          <cell r="S83">
            <v>36.36</v>
          </cell>
          <cell r="T83">
            <v>-2</v>
          </cell>
          <cell r="U83">
            <v>-0.48</v>
          </cell>
          <cell r="V83">
            <v>41.64</v>
          </cell>
        </row>
        <row r="83">
          <cell r="X83">
            <v>41.64</v>
          </cell>
        </row>
        <row r="84">
          <cell r="A84" t="str">
            <v>蕉岭县</v>
          </cell>
          <cell r="B84" t="str">
            <v>蕉岭县</v>
          </cell>
        </row>
        <row r="84">
          <cell r="D84">
            <v>20</v>
          </cell>
          <cell r="E84">
            <v>3</v>
          </cell>
        </row>
        <row r="84">
          <cell r="G84">
            <v>242</v>
          </cell>
          <cell r="H84">
            <v>25</v>
          </cell>
          <cell r="I84">
            <v>2</v>
          </cell>
        </row>
        <row r="84">
          <cell r="L84">
            <v>23</v>
          </cell>
          <cell r="M84">
            <v>4.14</v>
          </cell>
          <cell r="N84">
            <v>244</v>
          </cell>
          <cell r="O84">
            <v>43.92</v>
          </cell>
          <cell r="P84">
            <v>30.96</v>
          </cell>
          <cell r="Q84">
            <v>12.96</v>
          </cell>
          <cell r="R84">
            <v>269</v>
          </cell>
          <cell r="S84">
            <v>48.42</v>
          </cell>
          <cell r="T84">
            <v>-25</v>
          </cell>
          <cell r="U84">
            <v>-6</v>
          </cell>
          <cell r="V84">
            <v>59.52</v>
          </cell>
        </row>
        <row r="84">
          <cell r="X84">
            <v>59.52</v>
          </cell>
        </row>
        <row r="85">
          <cell r="A85" t="str">
            <v>大埔县</v>
          </cell>
          <cell r="B85" t="str">
            <v>大埔县</v>
          </cell>
          <cell r="C85">
            <v>2</v>
          </cell>
          <cell r="D85">
            <v>18</v>
          </cell>
          <cell r="E85">
            <v>0</v>
          </cell>
          <cell r="F85">
            <v>11</v>
          </cell>
          <cell r="G85">
            <v>656</v>
          </cell>
          <cell r="H85">
            <v>22</v>
          </cell>
          <cell r="I85">
            <v>11</v>
          </cell>
        </row>
        <row r="85">
          <cell r="L85">
            <v>20</v>
          </cell>
          <cell r="M85">
            <v>3.6</v>
          </cell>
          <cell r="N85">
            <v>678</v>
          </cell>
          <cell r="O85">
            <v>122.04</v>
          </cell>
          <cell r="P85">
            <v>89.28</v>
          </cell>
          <cell r="Q85">
            <v>32.76</v>
          </cell>
          <cell r="R85">
            <v>689</v>
          </cell>
          <cell r="S85">
            <v>124.02</v>
          </cell>
          <cell r="T85">
            <v>-11</v>
          </cell>
          <cell r="U85">
            <v>-2.64</v>
          </cell>
          <cell r="V85">
            <v>157.74</v>
          </cell>
        </row>
        <row r="85">
          <cell r="X85">
            <v>157.74</v>
          </cell>
          <cell r="Y85">
            <v>0</v>
          </cell>
        </row>
        <row r="86">
          <cell r="A86" t="str">
            <v>大埔县</v>
          </cell>
          <cell r="B86" t="str">
            <v>大埔县</v>
          </cell>
          <cell r="C86">
            <v>2</v>
          </cell>
          <cell r="D86">
            <v>18</v>
          </cell>
        </row>
        <row r="86">
          <cell r="F86">
            <v>11</v>
          </cell>
          <cell r="G86">
            <v>656</v>
          </cell>
          <cell r="H86">
            <v>22</v>
          </cell>
          <cell r="I86">
            <v>11</v>
          </cell>
        </row>
        <row r="86">
          <cell r="L86">
            <v>20</v>
          </cell>
          <cell r="M86">
            <v>3.6</v>
          </cell>
          <cell r="N86">
            <v>678</v>
          </cell>
          <cell r="O86">
            <v>122.04</v>
          </cell>
          <cell r="P86">
            <v>89.28</v>
          </cell>
          <cell r="Q86">
            <v>32.76</v>
          </cell>
          <cell r="R86">
            <v>689</v>
          </cell>
          <cell r="S86">
            <v>124.02</v>
          </cell>
          <cell r="T86">
            <v>-11</v>
          </cell>
          <cell r="U86">
            <v>-2.64</v>
          </cell>
          <cell r="V86">
            <v>157.74</v>
          </cell>
        </row>
        <row r="86">
          <cell r="X86">
            <v>157.74</v>
          </cell>
        </row>
        <row r="87">
          <cell r="A87" t="str">
            <v>兴宁市</v>
          </cell>
          <cell r="B87" t="str">
            <v>兴宁市</v>
          </cell>
          <cell r="C87">
            <v>0</v>
          </cell>
          <cell r="D87">
            <v>38</v>
          </cell>
          <cell r="E87">
            <v>16</v>
          </cell>
          <cell r="F87">
            <v>4</v>
          </cell>
          <cell r="G87">
            <v>2202</v>
          </cell>
          <cell r="H87">
            <v>72</v>
          </cell>
          <cell r="I87">
            <v>16</v>
          </cell>
        </row>
        <row r="87">
          <cell r="L87">
            <v>54</v>
          </cell>
          <cell r="M87">
            <v>9.72</v>
          </cell>
          <cell r="N87">
            <v>2222</v>
          </cell>
          <cell r="O87">
            <v>399.96</v>
          </cell>
          <cell r="P87">
            <v>257.22</v>
          </cell>
          <cell r="Q87">
            <v>142.74</v>
          </cell>
          <cell r="R87">
            <v>2290</v>
          </cell>
          <cell r="S87">
            <v>412.2</v>
          </cell>
          <cell r="T87">
            <v>-68</v>
          </cell>
          <cell r="U87">
            <v>-16.32</v>
          </cell>
          <cell r="V87">
            <v>548.34</v>
          </cell>
        </row>
        <row r="87">
          <cell r="X87">
            <v>548.34</v>
          </cell>
          <cell r="Y87">
            <v>0</v>
          </cell>
        </row>
        <row r="88">
          <cell r="A88" t="str">
            <v>兴宁市</v>
          </cell>
          <cell r="B88" t="str">
            <v>兴宁市</v>
          </cell>
        </row>
        <row r="88">
          <cell r="D88">
            <v>38</v>
          </cell>
          <cell r="E88">
            <v>16</v>
          </cell>
          <cell r="F88">
            <v>4</v>
          </cell>
          <cell r="G88">
            <v>2202</v>
          </cell>
          <cell r="H88">
            <v>72</v>
          </cell>
          <cell r="I88">
            <v>16</v>
          </cell>
        </row>
        <row r="88">
          <cell r="L88">
            <v>54</v>
          </cell>
          <cell r="M88">
            <v>9.72</v>
          </cell>
          <cell r="N88">
            <v>2222</v>
          </cell>
          <cell r="O88">
            <v>399.96</v>
          </cell>
          <cell r="P88">
            <v>257.22</v>
          </cell>
          <cell r="Q88">
            <v>142.74</v>
          </cell>
          <cell r="R88">
            <v>2290</v>
          </cell>
          <cell r="S88">
            <v>412.2</v>
          </cell>
          <cell r="T88">
            <v>-68</v>
          </cell>
          <cell r="U88">
            <v>-16.32</v>
          </cell>
          <cell r="V88">
            <v>548.34</v>
          </cell>
        </row>
        <row r="88">
          <cell r="X88">
            <v>548.34</v>
          </cell>
        </row>
        <row r="89">
          <cell r="A89" t="str">
            <v>丰顺县</v>
          </cell>
          <cell r="B89" t="str">
            <v>丰顺县</v>
          </cell>
          <cell r="C89">
            <v>1</v>
          </cell>
          <cell r="D89">
            <v>30</v>
          </cell>
          <cell r="E89">
            <v>0</v>
          </cell>
          <cell r="F89">
            <v>2</v>
          </cell>
          <cell r="G89">
            <v>1042</v>
          </cell>
          <cell r="H89">
            <v>47</v>
          </cell>
          <cell r="I89">
            <v>4</v>
          </cell>
        </row>
        <row r="89">
          <cell r="L89">
            <v>31</v>
          </cell>
          <cell r="M89">
            <v>5.58</v>
          </cell>
          <cell r="N89">
            <v>1048</v>
          </cell>
          <cell r="O89">
            <v>188.64</v>
          </cell>
          <cell r="P89">
            <v>145.98</v>
          </cell>
          <cell r="Q89">
            <v>42.66</v>
          </cell>
          <cell r="R89">
            <v>1093</v>
          </cell>
          <cell r="S89">
            <v>196.74</v>
          </cell>
          <cell r="T89">
            <v>-45</v>
          </cell>
          <cell r="U89">
            <v>-10.8</v>
          </cell>
          <cell r="V89">
            <v>234.18</v>
          </cell>
        </row>
        <row r="89">
          <cell r="X89">
            <v>234.18</v>
          </cell>
          <cell r="Y89">
            <v>0</v>
          </cell>
        </row>
        <row r="90">
          <cell r="A90" t="str">
            <v>丰顺县</v>
          </cell>
          <cell r="B90" t="str">
            <v>丰顺县</v>
          </cell>
          <cell r="C90">
            <v>1</v>
          </cell>
          <cell r="D90">
            <v>30</v>
          </cell>
        </row>
        <row r="90">
          <cell r="F90">
            <v>2</v>
          </cell>
          <cell r="G90">
            <v>1042</v>
          </cell>
          <cell r="H90">
            <v>47</v>
          </cell>
          <cell r="I90">
            <v>4</v>
          </cell>
        </row>
        <row r="90">
          <cell r="L90">
            <v>31</v>
          </cell>
          <cell r="M90">
            <v>5.58</v>
          </cell>
          <cell r="N90">
            <v>1048</v>
          </cell>
          <cell r="O90">
            <v>188.64</v>
          </cell>
          <cell r="P90">
            <v>145.98</v>
          </cell>
          <cell r="Q90">
            <v>42.66</v>
          </cell>
          <cell r="R90">
            <v>1093</v>
          </cell>
          <cell r="S90">
            <v>196.74</v>
          </cell>
          <cell r="T90">
            <v>-45</v>
          </cell>
          <cell r="U90">
            <v>-10.8</v>
          </cell>
          <cell r="V90">
            <v>234.18</v>
          </cell>
        </row>
        <row r="90">
          <cell r="X90">
            <v>234.18</v>
          </cell>
        </row>
        <row r="91">
          <cell r="A91" t="str">
            <v>五华县</v>
          </cell>
          <cell r="B91" t="str">
            <v>五华县</v>
          </cell>
          <cell r="C91">
            <v>5</v>
          </cell>
          <cell r="D91">
            <v>149</v>
          </cell>
          <cell r="E91">
            <v>0</v>
          </cell>
          <cell r="F91">
            <v>5</v>
          </cell>
          <cell r="G91">
            <v>6164</v>
          </cell>
          <cell r="H91">
            <v>96</v>
          </cell>
          <cell r="I91">
            <v>14</v>
          </cell>
        </row>
        <row r="91">
          <cell r="L91">
            <v>154</v>
          </cell>
          <cell r="M91">
            <v>27.72</v>
          </cell>
          <cell r="N91">
            <v>6183</v>
          </cell>
          <cell r="O91">
            <v>1112.94</v>
          </cell>
          <cell r="P91">
            <v>834.84</v>
          </cell>
          <cell r="Q91">
            <v>278.1</v>
          </cell>
          <cell r="R91">
            <v>6274</v>
          </cell>
          <cell r="S91">
            <v>1129.32</v>
          </cell>
          <cell r="T91">
            <v>-91</v>
          </cell>
          <cell r="U91">
            <v>-21.84</v>
          </cell>
          <cell r="V91">
            <v>1413.3</v>
          </cell>
        </row>
        <row r="91">
          <cell r="X91">
            <v>1413.3</v>
          </cell>
          <cell r="Y91">
            <v>0</v>
          </cell>
        </row>
        <row r="92">
          <cell r="A92" t="str">
            <v>五华县</v>
          </cell>
          <cell r="B92" t="str">
            <v>五华县</v>
          </cell>
          <cell r="C92">
            <v>5</v>
          </cell>
          <cell r="D92">
            <v>149</v>
          </cell>
        </row>
        <row r="92">
          <cell r="F92">
            <v>5</v>
          </cell>
          <cell r="G92">
            <v>6164</v>
          </cell>
          <cell r="H92">
            <v>96</v>
          </cell>
          <cell r="I92">
            <v>14</v>
          </cell>
        </row>
        <row r="92">
          <cell r="L92">
            <v>154</v>
          </cell>
          <cell r="M92">
            <v>27.72</v>
          </cell>
          <cell r="N92">
            <v>6183</v>
          </cell>
          <cell r="O92">
            <v>1112.94</v>
          </cell>
          <cell r="P92">
            <v>834.84</v>
          </cell>
          <cell r="Q92">
            <v>278.1</v>
          </cell>
          <cell r="R92">
            <v>6274</v>
          </cell>
          <cell r="S92">
            <v>1129.32</v>
          </cell>
          <cell r="T92">
            <v>-91</v>
          </cell>
          <cell r="U92">
            <v>-21.84</v>
          </cell>
          <cell r="V92">
            <v>1413.3</v>
          </cell>
        </row>
        <row r="92">
          <cell r="X92">
            <v>1413.3</v>
          </cell>
        </row>
        <row r="93">
          <cell r="A93" t="str">
            <v>惠州市</v>
          </cell>
          <cell r="B93" t="str">
            <v>惠州市</v>
          </cell>
          <cell r="C93">
            <v>19</v>
          </cell>
          <cell r="D93">
            <v>100</v>
          </cell>
          <cell r="E93">
            <v>1</v>
          </cell>
          <cell r="F93">
            <v>121</v>
          </cell>
          <cell r="G93">
            <v>2985</v>
          </cell>
          <cell r="H93">
            <v>35</v>
          </cell>
        </row>
        <row r="93">
          <cell r="L93">
            <v>120</v>
          </cell>
          <cell r="M93">
            <v>21.6</v>
          </cell>
          <cell r="N93">
            <v>3106</v>
          </cell>
          <cell r="O93">
            <v>559.08</v>
          </cell>
          <cell r="P93">
            <v>460.44</v>
          </cell>
          <cell r="Q93">
            <v>98.6399999999999</v>
          </cell>
          <cell r="R93">
            <v>3020</v>
          </cell>
          <cell r="S93">
            <v>543.6</v>
          </cell>
          <cell r="T93">
            <v>86</v>
          </cell>
          <cell r="U93">
            <v>20.64</v>
          </cell>
          <cell r="V93">
            <v>684.48</v>
          </cell>
          <cell r="W93">
            <v>-38.46</v>
          </cell>
          <cell r="X93">
            <v>722.94</v>
          </cell>
          <cell r="Y93">
            <v>0</v>
          </cell>
        </row>
        <row r="94">
          <cell r="A94" t="str">
            <v>惠州市辖区</v>
          </cell>
          <cell r="B94" t="str">
            <v>惠州市辖区</v>
          </cell>
          <cell r="C94">
            <v>3</v>
          </cell>
        </row>
        <row r="94">
          <cell r="F94">
            <v>6</v>
          </cell>
        </row>
        <row r="94">
          <cell r="L94">
            <v>3</v>
          </cell>
          <cell r="M94">
            <v>0.54</v>
          </cell>
          <cell r="N94">
            <v>6</v>
          </cell>
          <cell r="O94">
            <v>1.08</v>
          </cell>
        </row>
        <row r="94">
          <cell r="Q94">
            <v>1.08</v>
          </cell>
        </row>
        <row r="94">
          <cell r="T94">
            <v>6</v>
          </cell>
          <cell r="U94">
            <v>1.44</v>
          </cell>
          <cell r="V94">
            <v>3.06</v>
          </cell>
        </row>
        <row r="94">
          <cell r="X94">
            <v>3.06</v>
          </cell>
        </row>
        <row r="95">
          <cell r="A95" t="str">
            <v>惠城区</v>
          </cell>
          <cell r="B95" t="str">
            <v>惠城区</v>
          </cell>
          <cell r="C95">
            <v>16</v>
          </cell>
        </row>
        <row r="95">
          <cell r="F95">
            <v>82</v>
          </cell>
        </row>
        <row r="95">
          <cell r="L95">
            <v>16</v>
          </cell>
          <cell r="M95">
            <v>2.88</v>
          </cell>
          <cell r="N95">
            <v>82</v>
          </cell>
          <cell r="O95">
            <v>14.76</v>
          </cell>
          <cell r="P95">
            <v>49.32</v>
          </cell>
          <cell r="Q95">
            <v>-34.56</v>
          </cell>
        </row>
        <row r="95">
          <cell r="T95">
            <v>82</v>
          </cell>
          <cell r="U95">
            <v>19.68</v>
          </cell>
          <cell r="V95">
            <v>-12</v>
          </cell>
          <cell r="W95">
            <v>-12</v>
          </cell>
        </row>
        <row r="96">
          <cell r="A96" t="str">
            <v>惠阳区</v>
          </cell>
          <cell r="B96" t="str">
            <v>惠阳区</v>
          </cell>
        </row>
        <row r="96">
          <cell r="F96">
            <v>33</v>
          </cell>
        </row>
        <row r="96">
          <cell r="N96">
            <v>33</v>
          </cell>
          <cell r="O96">
            <v>5.94</v>
          </cell>
          <cell r="P96">
            <v>40.32</v>
          </cell>
          <cell r="Q96">
            <v>-34.38</v>
          </cell>
        </row>
        <row r="96">
          <cell r="T96">
            <v>33</v>
          </cell>
          <cell r="U96">
            <v>7.92</v>
          </cell>
          <cell r="V96">
            <v>-26.46</v>
          </cell>
          <cell r="W96">
            <v>-26.46</v>
          </cell>
        </row>
        <row r="97">
          <cell r="A97" t="str">
            <v>惠东县</v>
          </cell>
          <cell r="B97" t="str">
            <v>惠东县</v>
          </cell>
        </row>
        <row r="97">
          <cell r="D97">
            <v>62</v>
          </cell>
          <cell r="E97">
            <v>1</v>
          </cell>
        </row>
        <row r="97">
          <cell r="G97">
            <v>2220</v>
          </cell>
          <cell r="H97">
            <v>29</v>
          </cell>
        </row>
        <row r="97">
          <cell r="L97">
            <v>63</v>
          </cell>
          <cell r="M97">
            <v>11.34</v>
          </cell>
          <cell r="N97">
            <v>2220</v>
          </cell>
          <cell r="O97">
            <v>399.6</v>
          </cell>
          <cell r="P97">
            <v>279.72</v>
          </cell>
          <cell r="Q97">
            <v>119.88</v>
          </cell>
          <cell r="R97">
            <v>2249</v>
          </cell>
          <cell r="S97">
            <v>404.82</v>
          </cell>
          <cell r="T97">
            <v>-29</v>
          </cell>
          <cell r="U97">
            <v>-6.96</v>
          </cell>
          <cell r="V97">
            <v>529.08</v>
          </cell>
        </row>
        <row r="97">
          <cell r="X97">
            <v>529.08</v>
          </cell>
        </row>
        <row r="98">
          <cell r="A98" t="str">
            <v>龙门县</v>
          </cell>
          <cell r="B98" t="str">
            <v>龙门县</v>
          </cell>
        </row>
        <row r="98">
          <cell r="D98">
            <v>38</v>
          </cell>
        </row>
        <row r="98">
          <cell r="G98">
            <v>765</v>
          </cell>
          <cell r="H98">
            <v>6</v>
          </cell>
        </row>
        <row r="98">
          <cell r="L98">
            <v>38</v>
          </cell>
          <cell r="M98">
            <v>6.84</v>
          </cell>
          <cell r="N98">
            <v>765</v>
          </cell>
          <cell r="O98">
            <v>137.7</v>
          </cell>
          <cell r="P98">
            <v>91.08</v>
          </cell>
          <cell r="Q98">
            <v>46.62</v>
          </cell>
          <cell r="R98">
            <v>771</v>
          </cell>
          <cell r="S98">
            <v>138.78</v>
          </cell>
          <cell r="T98">
            <v>-6</v>
          </cell>
          <cell r="U98">
            <v>-1.44</v>
          </cell>
          <cell r="V98">
            <v>190.8</v>
          </cell>
        </row>
        <row r="98">
          <cell r="X98">
            <v>190.8</v>
          </cell>
        </row>
        <row r="99">
          <cell r="A99" t="str">
            <v>博罗县</v>
          </cell>
          <cell r="B99" t="str">
            <v>博罗县</v>
          </cell>
          <cell r="C99">
            <v>0</v>
          </cell>
          <cell r="D99">
            <v>44</v>
          </cell>
          <cell r="E99">
            <v>3</v>
          </cell>
          <cell r="F99">
            <v>6</v>
          </cell>
          <cell r="G99">
            <v>680</v>
          </cell>
          <cell r="H99">
            <v>6</v>
          </cell>
          <cell r="I99">
            <v>4</v>
          </cell>
        </row>
        <row r="99">
          <cell r="L99">
            <v>47</v>
          </cell>
          <cell r="M99">
            <v>8.46</v>
          </cell>
          <cell r="N99">
            <v>690</v>
          </cell>
          <cell r="O99">
            <v>124.2</v>
          </cell>
          <cell r="P99">
            <v>95.4</v>
          </cell>
          <cell r="Q99">
            <v>28.8</v>
          </cell>
          <cell r="R99">
            <v>690</v>
          </cell>
          <cell r="S99">
            <v>124.2</v>
          </cell>
        </row>
        <row r="99">
          <cell r="V99">
            <v>161.46</v>
          </cell>
        </row>
        <row r="99">
          <cell r="X99">
            <v>161.46</v>
          </cell>
          <cell r="Y99">
            <v>0</v>
          </cell>
        </row>
        <row r="100">
          <cell r="A100" t="str">
            <v>博罗县</v>
          </cell>
          <cell r="B100" t="str">
            <v>博罗县</v>
          </cell>
        </row>
        <row r="100">
          <cell r="D100">
            <v>44</v>
          </cell>
          <cell r="E100">
            <v>3</v>
          </cell>
          <cell r="F100">
            <v>6</v>
          </cell>
          <cell r="G100">
            <v>680</v>
          </cell>
          <cell r="H100">
            <v>6</v>
          </cell>
          <cell r="I100">
            <v>4</v>
          </cell>
        </row>
        <row r="100">
          <cell r="L100">
            <v>47</v>
          </cell>
          <cell r="M100">
            <v>8.46</v>
          </cell>
          <cell r="N100">
            <v>690</v>
          </cell>
          <cell r="O100">
            <v>124.2</v>
          </cell>
          <cell r="P100">
            <v>95.4</v>
          </cell>
          <cell r="Q100">
            <v>28.8</v>
          </cell>
          <cell r="R100">
            <v>690</v>
          </cell>
          <cell r="S100">
            <v>124.2</v>
          </cell>
        </row>
        <row r="100">
          <cell r="V100">
            <v>161.46</v>
          </cell>
        </row>
        <row r="100">
          <cell r="X100">
            <v>161.46</v>
          </cell>
        </row>
        <row r="101">
          <cell r="A101" t="str">
            <v>汕尾市</v>
          </cell>
          <cell r="B101" t="str">
            <v>汕尾市</v>
          </cell>
          <cell r="C101">
            <v>4</v>
          </cell>
          <cell r="D101">
            <v>0</v>
          </cell>
          <cell r="E101">
            <v>0</v>
          </cell>
          <cell r="F101">
            <v>205</v>
          </cell>
          <cell r="G101">
            <v>476</v>
          </cell>
          <cell r="H101">
            <v>56</v>
          </cell>
        </row>
        <row r="101">
          <cell r="L101">
            <v>4</v>
          </cell>
          <cell r="M101">
            <v>0.72</v>
          </cell>
          <cell r="N101">
            <v>681</v>
          </cell>
          <cell r="O101">
            <v>122.58</v>
          </cell>
          <cell r="P101">
            <v>105.66</v>
          </cell>
          <cell r="Q101">
            <v>16.92</v>
          </cell>
          <cell r="R101">
            <v>532</v>
          </cell>
          <cell r="S101">
            <v>95.76</v>
          </cell>
          <cell r="T101">
            <v>149</v>
          </cell>
          <cell r="U101">
            <v>35.76</v>
          </cell>
          <cell r="V101">
            <v>149.16</v>
          </cell>
        </row>
        <row r="101">
          <cell r="X101">
            <v>149.16</v>
          </cell>
          <cell r="Y101">
            <v>0</v>
          </cell>
        </row>
        <row r="102">
          <cell r="A102" t="str">
            <v>汕尾市辖区</v>
          </cell>
          <cell r="B102" t="str">
            <v>汕尾市辖区</v>
          </cell>
          <cell r="C102">
            <v>4</v>
          </cell>
        </row>
        <row r="102">
          <cell r="F102">
            <v>24</v>
          </cell>
        </row>
        <row r="102">
          <cell r="H102">
            <v>4</v>
          </cell>
        </row>
        <row r="102">
          <cell r="L102">
            <v>4</v>
          </cell>
          <cell r="M102">
            <v>0.72</v>
          </cell>
          <cell r="N102">
            <v>24</v>
          </cell>
          <cell r="O102">
            <v>4.32</v>
          </cell>
        </row>
        <row r="102">
          <cell r="Q102">
            <v>4.32</v>
          </cell>
          <cell r="R102">
            <v>4</v>
          </cell>
          <cell r="S102">
            <v>0.72</v>
          </cell>
          <cell r="T102">
            <v>20</v>
          </cell>
          <cell r="U102">
            <v>4.8</v>
          </cell>
          <cell r="V102">
            <v>10.56</v>
          </cell>
        </row>
        <row r="102">
          <cell r="X102">
            <v>10.56</v>
          </cell>
        </row>
        <row r="103">
          <cell r="A103" t="str">
            <v>城区</v>
          </cell>
          <cell r="B103" t="str">
            <v>城区</v>
          </cell>
        </row>
        <row r="103">
          <cell r="F103">
            <v>181</v>
          </cell>
          <cell r="G103">
            <v>476</v>
          </cell>
          <cell r="H103">
            <v>52</v>
          </cell>
        </row>
        <row r="103">
          <cell r="N103">
            <v>657</v>
          </cell>
          <cell r="O103">
            <v>118.26</v>
          </cell>
          <cell r="P103">
            <v>105.66</v>
          </cell>
          <cell r="Q103">
            <v>12.6</v>
          </cell>
          <cell r="R103">
            <v>528</v>
          </cell>
          <cell r="S103">
            <v>95.04</v>
          </cell>
          <cell r="T103">
            <v>129</v>
          </cell>
          <cell r="U103">
            <v>30.96</v>
          </cell>
          <cell r="V103">
            <v>138.6</v>
          </cell>
        </row>
        <row r="103">
          <cell r="X103">
            <v>138.6</v>
          </cell>
        </row>
        <row r="104">
          <cell r="A104" t="str">
            <v>陆丰市</v>
          </cell>
          <cell r="B104" t="str">
            <v>陆丰市</v>
          </cell>
          <cell r="C104">
            <v>2</v>
          </cell>
          <cell r="D104">
            <v>11</v>
          </cell>
          <cell r="E104">
            <v>1</v>
          </cell>
          <cell r="F104">
            <v>21</v>
          </cell>
          <cell r="G104">
            <v>8177</v>
          </cell>
          <cell r="H104">
            <v>286</v>
          </cell>
        </row>
        <row r="104">
          <cell r="L104">
            <v>14</v>
          </cell>
          <cell r="M104">
            <v>2.52</v>
          </cell>
          <cell r="N104">
            <v>8198</v>
          </cell>
          <cell r="O104">
            <v>1475.64</v>
          </cell>
          <cell r="P104">
            <v>855.36</v>
          </cell>
          <cell r="Q104">
            <v>620.28</v>
          </cell>
          <cell r="R104">
            <v>8463</v>
          </cell>
          <cell r="S104">
            <v>1523.34</v>
          </cell>
          <cell r="T104">
            <v>-265</v>
          </cell>
          <cell r="U104">
            <v>-63.6</v>
          </cell>
          <cell r="V104">
            <v>2082.54</v>
          </cell>
        </row>
        <row r="104">
          <cell r="X104">
            <v>2082.54</v>
          </cell>
          <cell r="Y104">
            <v>0</v>
          </cell>
        </row>
        <row r="105">
          <cell r="A105" t="str">
            <v>陆丰市</v>
          </cell>
          <cell r="B105" t="str">
            <v>陆丰市</v>
          </cell>
          <cell r="C105">
            <v>2</v>
          </cell>
          <cell r="D105">
            <v>11</v>
          </cell>
          <cell r="E105">
            <v>1</v>
          </cell>
          <cell r="F105">
            <v>21</v>
          </cell>
          <cell r="G105">
            <v>8177</v>
          </cell>
          <cell r="H105">
            <v>286</v>
          </cell>
        </row>
        <row r="105">
          <cell r="L105">
            <v>14</v>
          </cell>
          <cell r="M105">
            <v>2.52</v>
          </cell>
          <cell r="N105">
            <v>8198</v>
          </cell>
          <cell r="O105">
            <v>1475.64</v>
          </cell>
          <cell r="P105">
            <v>855.36</v>
          </cell>
          <cell r="Q105">
            <v>620.28</v>
          </cell>
          <cell r="R105">
            <v>8463</v>
          </cell>
          <cell r="S105">
            <v>1523.34</v>
          </cell>
          <cell r="T105">
            <v>-265</v>
          </cell>
          <cell r="U105">
            <v>-63.6</v>
          </cell>
          <cell r="V105">
            <v>2082.54</v>
          </cell>
        </row>
        <row r="105">
          <cell r="X105">
            <v>2082.54</v>
          </cell>
        </row>
        <row r="106">
          <cell r="A106" t="str">
            <v>海丰县</v>
          </cell>
          <cell r="B106" t="str">
            <v>海丰县</v>
          </cell>
          <cell r="C106">
            <v>0</v>
          </cell>
          <cell r="D106">
            <v>153</v>
          </cell>
          <cell r="E106">
            <v>10</v>
          </cell>
          <cell r="F106">
            <v>104</v>
          </cell>
          <cell r="G106">
            <v>3007</v>
          </cell>
          <cell r="H106">
            <v>129</v>
          </cell>
          <cell r="I106">
            <v>15</v>
          </cell>
        </row>
        <row r="106">
          <cell r="L106">
            <v>163</v>
          </cell>
          <cell r="M106">
            <v>29.34</v>
          </cell>
          <cell r="N106">
            <v>3126</v>
          </cell>
          <cell r="O106">
            <v>562.68</v>
          </cell>
          <cell r="P106">
            <v>329.04</v>
          </cell>
          <cell r="Q106">
            <v>233.64</v>
          </cell>
          <cell r="R106">
            <v>3151</v>
          </cell>
          <cell r="S106">
            <v>567.18</v>
          </cell>
          <cell r="T106">
            <v>-25</v>
          </cell>
          <cell r="U106">
            <v>-6</v>
          </cell>
          <cell r="V106">
            <v>824.16</v>
          </cell>
        </row>
        <row r="106">
          <cell r="X106">
            <v>824.16</v>
          </cell>
          <cell r="Y106">
            <v>0</v>
          </cell>
        </row>
        <row r="107">
          <cell r="A107" t="str">
            <v>海丰县</v>
          </cell>
          <cell r="B107" t="str">
            <v>海丰县</v>
          </cell>
        </row>
        <row r="107">
          <cell r="D107">
            <v>153</v>
          </cell>
          <cell r="E107">
            <v>10</v>
          </cell>
          <cell r="F107">
            <v>104</v>
          </cell>
          <cell r="G107">
            <v>3007</v>
          </cell>
          <cell r="H107">
            <v>129</v>
          </cell>
          <cell r="I107">
            <v>15</v>
          </cell>
        </row>
        <row r="107">
          <cell r="L107">
            <v>163</v>
          </cell>
          <cell r="M107">
            <v>29.34</v>
          </cell>
          <cell r="N107">
            <v>3126</v>
          </cell>
          <cell r="O107">
            <v>562.68</v>
          </cell>
          <cell r="P107">
            <v>329.04</v>
          </cell>
          <cell r="Q107">
            <v>233.64</v>
          </cell>
          <cell r="R107">
            <v>3151</v>
          </cell>
          <cell r="S107">
            <v>567.18</v>
          </cell>
          <cell r="T107">
            <v>-25</v>
          </cell>
          <cell r="U107">
            <v>-6</v>
          </cell>
          <cell r="V107">
            <v>824.16</v>
          </cell>
        </row>
        <row r="107">
          <cell r="X107">
            <v>824.16</v>
          </cell>
        </row>
        <row r="108">
          <cell r="A108" t="str">
            <v>陆河县</v>
          </cell>
          <cell r="B108" t="str">
            <v>陆河县</v>
          </cell>
          <cell r="C108">
            <v>3</v>
          </cell>
          <cell r="D108">
            <v>22</v>
          </cell>
          <cell r="E108">
            <v>0</v>
          </cell>
          <cell r="F108">
            <v>17</v>
          </cell>
          <cell r="G108">
            <v>1805</v>
          </cell>
          <cell r="H108">
            <v>28</v>
          </cell>
          <cell r="I108">
            <v>6</v>
          </cell>
        </row>
        <row r="108">
          <cell r="L108">
            <v>25</v>
          </cell>
          <cell r="M108">
            <v>4.5</v>
          </cell>
          <cell r="N108">
            <v>1828</v>
          </cell>
          <cell r="O108">
            <v>329.04</v>
          </cell>
          <cell r="P108">
            <v>164.7</v>
          </cell>
          <cell r="Q108">
            <v>164.34</v>
          </cell>
          <cell r="R108">
            <v>1839</v>
          </cell>
          <cell r="S108">
            <v>331.02</v>
          </cell>
          <cell r="T108">
            <v>-11</v>
          </cell>
          <cell r="U108">
            <v>-2.64</v>
          </cell>
          <cell r="V108">
            <v>497.22</v>
          </cell>
        </row>
        <row r="108">
          <cell r="X108">
            <v>497.22</v>
          </cell>
          <cell r="Y108">
            <v>0</v>
          </cell>
        </row>
        <row r="109">
          <cell r="A109" t="str">
            <v>陆河县</v>
          </cell>
          <cell r="B109" t="str">
            <v>陆河县</v>
          </cell>
          <cell r="C109">
            <v>3</v>
          </cell>
          <cell r="D109">
            <v>22</v>
          </cell>
        </row>
        <row r="109">
          <cell r="F109">
            <v>17</v>
          </cell>
          <cell r="G109">
            <v>1805</v>
          </cell>
          <cell r="H109">
            <v>28</v>
          </cell>
          <cell r="I109">
            <v>6</v>
          </cell>
        </row>
        <row r="109">
          <cell r="L109">
            <v>25</v>
          </cell>
          <cell r="M109">
            <v>4.5</v>
          </cell>
          <cell r="N109">
            <v>1828</v>
          </cell>
          <cell r="O109">
            <v>329.04</v>
          </cell>
          <cell r="P109">
            <v>164.7</v>
          </cell>
          <cell r="Q109">
            <v>164.34</v>
          </cell>
          <cell r="R109">
            <v>1839</v>
          </cell>
          <cell r="S109">
            <v>331.02</v>
          </cell>
          <cell r="T109">
            <v>-11</v>
          </cell>
          <cell r="U109">
            <v>-2.64</v>
          </cell>
          <cell r="V109">
            <v>497.22</v>
          </cell>
        </row>
        <row r="109">
          <cell r="X109">
            <v>497.22</v>
          </cell>
        </row>
        <row r="110">
          <cell r="A110" t="str">
            <v>东莞市</v>
          </cell>
          <cell r="B110" t="str">
            <v>东莞市</v>
          </cell>
          <cell r="C110">
            <v>82</v>
          </cell>
          <cell r="D110">
            <v>0</v>
          </cell>
          <cell r="E110">
            <v>0</v>
          </cell>
          <cell r="F110">
            <v>200</v>
          </cell>
        </row>
        <row r="110">
          <cell r="J110">
            <v>92</v>
          </cell>
          <cell r="K110">
            <v>11.04</v>
          </cell>
          <cell r="L110">
            <v>82</v>
          </cell>
          <cell r="M110">
            <v>24.6</v>
          </cell>
          <cell r="N110">
            <v>200</v>
          </cell>
          <cell r="O110">
            <v>60</v>
          </cell>
          <cell r="P110">
            <v>112.32</v>
          </cell>
          <cell r="Q110">
            <v>-52.32</v>
          </cell>
        </row>
        <row r="110">
          <cell r="T110">
            <v>0</v>
          </cell>
          <cell r="U110">
            <v>0</v>
          </cell>
          <cell r="V110">
            <v>-16.68</v>
          </cell>
          <cell r="W110">
            <v>-16.68</v>
          </cell>
          <cell r="X110">
            <v>0</v>
          </cell>
          <cell r="Y110">
            <v>0</v>
          </cell>
        </row>
        <row r="111">
          <cell r="A111" t="str">
            <v>东莞市辖区</v>
          </cell>
          <cell r="B111" t="str">
            <v>东莞市辖区</v>
          </cell>
          <cell r="C111">
            <v>82</v>
          </cell>
        </row>
        <row r="111">
          <cell r="F111">
            <v>200</v>
          </cell>
        </row>
        <row r="111">
          <cell r="J111">
            <v>92</v>
          </cell>
          <cell r="K111">
            <v>11.04</v>
          </cell>
          <cell r="L111">
            <v>82</v>
          </cell>
          <cell r="M111">
            <v>24.6</v>
          </cell>
          <cell r="N111">
            <v>200</v>
          </cell>
          <cell r="O111">
            <v>60</v>
          </cell>
          <cell r="P111">
            <v>112.32</v>
          </cell>
          <cell r="Q111">
            <v>-52.32</v>
          </cell>
        </row>
        <row r="111">
          <cell r="V111">
            <v>-16.68</v>
          </cell>
          <cell r="W111">
            <v>-16.68</v>
          </cell>
        </row>
        <row r="112">
          <cell r="A112" t="str">
            <v>中山市</v>
          </cell>
          <cell r="B112" t="str">
            <v>中山市</v>
          </cell>
          <cell r="C112">
            <v>15</v>
          </cell>
          <cell r="D112">
            <v>0</v>
          </cell>
          <cell r="E112">
            <v>0</v>
          </cell>
          <cell r="F112">
            <v>50</v>
          </cell>
        </row>
        <row r="112">
          <cell r="J112">
            <v>26</v>
          </cell>
          <cell r="K112">
            <v>3.12</v>
          </cell>
          <cell r="L112">
            <v>15</v>
          </cell>
          <cell r="M112">
            <v>4.5</v>
          </cell>
          <cell r="N112">
            <v>50</v>
          </cell>
          <cell r="O112">
            <v>15</v>
          </cell>
          <cell r="P112">
            <v>37.44</v>
          </cell>
          <cell r="Q112">
            <v>-22.44</v>
          </cell>
        </row>
        <row r="112">
          <cell r="T112">
            <v>0</v>
          </cell>
          <cell r="U112">
            <v>0</v>
          </cell>
          <cell r="V112">
            <v>-14.82</v>
          </cell>
          <cell r="W112">
            <v>-14.82</v>
          </cell>
        </row>
        <row r="113">
          <cell r="A113" t="str">
            <v>中山市辖区</v>
          </cell>
          <cell r="B113" t="str">
            <v>中山市辖区</v>
          </cell>
          <cell r="C113">
            <v>15</v>
          </cell>
        </row>
        <row r="113">
          <cell r="F113">
            <v>50</v>
          </cell>
        </row>
        <row r="113">
          <cell r="J113">
            <v>26</v>
          </cell>
          <cell r="K113">
            <v>3.12</v>
          </cell>
          <cell r="L113">
            <v>15</v>
          </cell>
          <cell r="M113">
            <v>4.5</v>
          </cell>
          <cell r="N113">
            <v>50</v>
          </cell>
          <cell r="O113">
            <v>15</v>
          </cell>
          <cell r="P113">
            <v>37.44</v>
          </cell>
          <cell r="Q113">
            <v>-22.44</v>
          </cell>
        </row>
        <row r="113">
          <cell r="V113">
            <v>-14.82</v>
          </cell>
          <cell r="W113">
            <v>-14.82</v>
          </cell>
        </row>
        <row r="114">
          <cell r="A114" t="str">
            <v>江门市</v>
          </cell>
          <cell r="B114" t="str">
            <v>江门市</v>
          </cell>
          <cell r="C114">
            <v>28</v>
          </cell>
          <cell r="D114">
            <v>0</v>
          </cell>
          <cell r="E114">
            <v>0</v>
          </cell>
          <cell r="F114">
            <v>84</v>
          </cell>
        </row>
        <row r="114">
          <cell r="J114">
            <v>62</v>
          </cell>
          <cell r="K114">
            <v>7.44</v>
          </cell>
          <cell r="L114">
            <v>28</v>
          </cell>
          <cell r="M114">
            <v>8.4</v>
          </cell>
          <cell r="N114">
            <v>84</v>
          </cell>
          <cell r="O114">
            <v>25.2</v>
          </cell>
          <cell r="P114">
            <v>33.48</v>
          </cell>
          <cell r="Q114">
            <v>-8.28</v>
          </cell>
        </row>
        <row r="114">
          <cell r="T114">
            <v>0</v>
          </cell>
          <cell r="U114">
            <v>0</v>
          </cell>
          <cell r="V114">
            <v>7.56</v>
          </cell>
          <cell r="W114">
            <v>-2.82</v>
          </cell>
          <cell r="X114">
            <v>10.38</v>
          </cell>
          <cell r="Y114">
            <v>0</v>
          </cell>
        </row>
        <row r="115">
          <cell r="A115" t="str">
            <v>江门市辖区</v>
          </cell>
          <cell r="B115" t="str">
            <v>江门市辖区</v>
          </cell>
          <cell r="C115">
            <v>1</v>
          </cell>
        </row>
        <row r="115">
          <cell r="F115">
            <v>1</v>
          </cell>
        </row>
        <row r="115">
          <cell r="L115">
            <v>1</v>
          </cell>
          <cell r="M115">
            <v>0.3</v>
          </cell>
          <cell r="N115">
            <v>1</v>
          </cell>
          <cell r="O115">
            <v>0.3</v>
          </cell>
        </row>
        <row r="115">
          <cell r="Q115">
            <v>0.3</v>
          </cell>
        </row>
        <row r="115">
          <cell r="V115">
            <v>0.6</v>
          </cell>
          <cell r="W115" t="str">
            <v/>
          </cell>
          <cell r="X115">
            <v>0.6</v>
          </cell>
        </row>
        <row r="116">
          <cell r="A116" t="str">
            <v>蓬江区</v>
          </cell>
          <cell r="B116" t="str">
            <v>蓬江区</v>
          </cell>
          <cell r="C116">
            <v>3</v>
          </cell>
        </row>
        <row r="116">
          <cell r="F116">
            <v>11</v>
          </cell>
        </row>
        <row r="116">
          <cell r="J116">
            <v>11</v>
          </cell>
          <cell r="K116">
            <v>1.32</v>
          </cell>
          <cell r="L116">
            <v>3</v>
          </cell>
          <cell r="M116">
            <v>0.9</v>
          </cell>
          <cell r="N116">
            <v>11</v>
          </cell>
          <cell r="O116">
            <v>3.3</v>
          </cell>
          <cell r="P116">
            <v>6.12</v>
          </cell>
          <cell r="Q116">
            <v>-2.82</v>
          </cell>
        </row>
        <row r="116">
          <cell r="V116">
            <v>-0.600000000000001</v>
          </cell>
          <cell r="W116">
            <v>-0.600000000000001</v>
          </cell>
          <cell r="X116" t="str">
            <v/>
          </cell>
        </row>
        <row r="117">
          <cell r="A117" t="str">
            <v>江海区</v>
          </cell>
          <cell r="B117" t="str">
            <v>江海区</v>
          </cell>
          <cell r="C117">
            <v>2</v>
          </cell>
        </row>
        <row r="117">
          <cell r="F117">
            <v>3</v>
          </cell>
        </row>
        <row r="117">
          <cell r="J117">
            <v>2</v>
          </cell>
          <cell r="K117">
            <v>0.24</v>
          </cell>
          <cell r="L117">
            <v>2</v>
          </cell>
          <cell r="M117">
            <v>0.6</v>
          </cell>
          <cell r="N117">
            <v>3</v>
          </cell>
          <cell r="O117">
            <v>0.9</v>
          </cell>
          <cell r="P117">
            <v>3.24</v>
          </cell>
          <cell r="Q117">
            <v>-2.34</v>
          </cell>
        </row>
        <row r="117">
          <cell r="V117">
            <v>-1.5</v>
          </cell>
          <cell r="W117">
            <v>-1.5</v>
          </cell>
          <cell r="X117" t="str">
            <v/>
          </cell>
        </row>
        <row r="118">
          <cell r="A118" t="str">
            <v>新会区</v>
          </cell>
          <cell r="B118" t="str">
            <v>新会区</v>
          </cell>
          <cell r="C118">
            <v>11</v>
          </cell>
        </row>
        <row r="118">
          <cell r="F118">
            <v>23</v>
          </cell>
        </row>
        <row r="118">
          <cell r="J118">
            <v>20</v>
          </cell>
          <cell r="K118">
            <v>2.4</v>
          </cell>
          <cell r="L118">
            <v>11</v>
          </cell>
          <cell r="M118">
            <v>3.3</v>
          </cell>
          <cell r="N118">
            <v>23</v>
          </cell>
          <cell r="O118">
            <v>6.9</v>
          </cell>
          <cell r="P118">
            <v>7.92</v>
          </cell>
          <cell r="Q118">
            <v>-1.02</v>
          </cell>
        </row>
        <row r="118">
          <cell r="V118">
            <v>4.68</v>
          </cell>
          <cell r="W118" t="str">
            <v/>
          </cell>
          <cell r="X118">
            <v>4.68</v>
          </cell>
        </row>
        <row r="119">
          <cell r="A119" t="str">
            <v>台山市</v>
          </cell>
          <cell r="B119" t="str">
            <v>台山市</v>
          </cell>
          <cell r="C119">
            <v>1</v>
          </cell>
        </row>
        <row r="119">
          <cell r="F119">
            <v>7</v>
          </cell>
        </row>
        <row r="119">
          <cell r="J119">
            <v>4</v>
          </cell>
          <cell r="K119">
            <v>0.48</v>
          </cell>
          <cell r="L119">
            <v>1</v>
          </cell>
          <cell r="M119">
            <v>0.3</v>
          </cell>
          <cell r="N119">
            <v>7</v>
          </cell>
          <cell r="O119">
            <v>2.1</v>
          </cell>
          <cell r="P119">
            <v>2.16</v>
          </cell>
          <cell r="Q119">
            <v>-0.0600000000000001</v>
          </cell>
        </row>
        <row r="119">
          <cell r="V119">
            <v>0.72</v>
          </cell>
          <cell r="W119" t="str">
            <v/>
          </cell>
          <cell r="X119">
            <v>0.72</v>
          </cell>
        </row>
        <row r="120">
          <cell r="A120" t="str">
            <v>开平市</v>
          </cell>
          <cell r="B120" t="str">
            <v>开平市</v>
          </cell>
          <cell r="C120">
            <v>4</v>
          </cell>
        </row>
        <row r="120">
          <cell r="F120">
            <v>18</v>
          </cell>
        </row>
        <row r="120">
          <cell r="J120">
            <v>11</v>
          </cell>
          <cell r="K120">
            <v>1.32</v>
          </cell>
          <cell r="L120">
            <v>4</v>
          </cell>
          <cell r="M120">
            <v>1.2</v>
          </cell>
          <cell r="N120">
            <v>18</v>
          </cell>
          <cell r="O120">
            <v>5.4</v>
          </cell>
          <cell r="P120">
            <v>5.22</v>
          </cell>
          <cell r="Q120">
            <v>0.18</v>
          </cell>
        </row>
        <row r="120">
          <cell r="V120">
            <v>2.7</v>
          </cell>
          <cell r="W120" t="str">
            <v/>
          </cell>
          <cell r="X120">
            <v>2.7</v>
          </cell>
        </row>
        <row r="121">
          <cell r="A121" t="str">
            <v>鹤山市</v>
          </cell>
          <cell r="B121" t="str">
            <v>鹤山市</v>
          </cell>
        </row>
        <row r="121">
          <cell r="F121">
            <v>5</v>
          </cell>
        </row>
        <row r="121">
          <cell r="J121">
            <v>4</v>
          </cell>
          <cell r="K121">
            <v>0.48</v>
          </cell>
        </row>
        <row r="121">
          <cell r="N121">
            <v>5</v>
          </cell>
          <cell r="O121">
            <v>1.5</v>
          </cell>
          <cell r="P121">
            <v>2.7</v>
          </cell>
          <cell r="Q121">
            <v>-1.2</v>
          </cell>
        </row>
        <row r="121">
          <cell r="V121">
            <v>-0.72</v>
          </cell>
          <cell r="W121">
            <v>-0.72</v>
          </cell>
          <cell r="X121" t="str">
            <v/>
          </cell>
        </row>
        <row r="122">
          <cell r="A122" t="str">
            <v>恩平市</v>
          </cell>
          <cell r="B122" t="str">
            <v>恩平市</v>
          </cell>
          <cell r="C122">
            <v>6</v>
          </cell>
        </row>
        <row r="122">
          <cell r="F122">
            <v>16</v>
          </cell>
        </row>
        <row r="122">
          <cell r="J122">
            <v>10</v>
          </cell>
          <cell r="K122">
            <v>1.2</v>
          </cell>
          <cell r="L122">
            <v>6</v>
          </cell>
          <cell r="M122">
            <v>1.8</v>
          </cell>
          <cell r="N122">
            <v>16</v>
          </cell>
          <cell r="O122">
            <v>4.8</v>
          </cell>
          <cell r="P122">
            <v>6.12</v>
          </cell>
          <cell r="Q122">
            <v>-1.32</v>
          </cell>
        </row>
        <row r="122">
          <cell r="V122">
            <v>1.68</v>
          </cell>
          <cell r="W122" t="str">
            <v/>
          </cell>
          <cell r="X122">
            <v>1.68</v>
          </cell>
        </row>
        <row r="123">
          <cell r="A123" t="str">
            <v>阳江市</v>
          </cell>
          <cell r="B123" t="str">
            <v>阳江市</v>
          </cell>
          <cell r="C123">
            <v>9</v>
          </cell>
          <cell r="D123">
            <v>71</v>
          </cell>
          <cell r="E123">
            <v>15</v>
          </cell>
          <cell r="F123">
            <v>391</v>
          </cell>
          <cell r="G123">
            <v>2517</v>
          </cell>
          <cell r="H123">
            <v>344</v>
          </cell>
          <cell r="I123">
            <v>18</v>
          </cell>
        </row>
        <row r="123">
          <cell r="L123">
            <v>95</v>
          </cell>
          <cell r="M123">
            <v>17.1</v>
          </cell>
          <cell r="N123">
            <v>2926</v>
          </cell>
          <cell r="O123">
            <v>526.68</v>
          </cell>
          <cell r="P123">
            <v>389.52</v>
          </cell>
          <cell r="Q123">
            <v>137.16</v>
          </cell>
          <cell r="R123">
            <v>2879</v>
          </cell>
          <cell r="S123">
            <v>518.22</v>
          </cell>
          <cell r="T123">
            <v>47</v>
          </cell>
          <cell r="U123">
            <v>11.28</v>
          </cell>
          <cell r="V123">
            <v>683.76</v>
          </cell>
        </row>
        <row r="123">
          <cell r="X123">
            <v>683.76</v>
          </cell>
          <cell r="Y123">
            <v>0</v>
          </cell>
        </row>
        <row r="124">
          <cell r="A124" t="str">
            <v>阳江市辖区</v>
          </cell>
          <cell r="B124" t="str">
            <v>阳江市辖区</v>
          </cell>
          <cell r="C124">
            <v>2</v>
          </cell>
        </row>
        <row r="124">
          <cell r="F124">
            <v>14</v>
          </cell>
        </row>
        <row r="124">
          <cell r="H124">
            <v>1</v>
          </cell>
        </row>
        <row r="124">
          <cell r="L124">
            <v>2</v>
          </cell>
          <cell r="M124">
            <v>0.36</v>
          </cell>
          <cell r="N124">
            <v>14</v>
          </cell>
          <cell r="O124">
            <v>2.52</v>
          </cell>
        </row>
        <row r="124">
          <cell r="Q124">
            <v>2.52</v>
          </cell>
          <cell r="R124">
            <v>1</v>
          </cell>
          <cell r="S124">
            <v>0.18</v>
          </cell>
          <cell r="T124">
            <v>13</v>
          </cell>
          <cell r="U124">
            <v>3.12</v>
          </cell>
          <cell r="V124">
            <v>6.18</v>
          </cell>
        </row>
        <row r="124">
          <cell r="X124">
            <v>6.18</v>
          </cell>
        </row>
        <row r="125">
          <cell r="A125" t="str">
            <v>江城区</v>
          </cell>
          <cell r="B125" t="str">
            <v>江城区</v>
          </cell>
          <cell r="C125">
            <v>7</v>
          </cell>
          <cell r="D125">
            <v>8</v>
          </cell>
        </row>
        <row r="125">
          <cell r="F125">
            <v>297</v>
          </cell>
          <cell r="G125">
            <v>766</v>
          </cell>
          <cell r="H125">
            <v>105</v>
          </cell>
          <cell r="I125">
            <v>4</v>
          </cell>
        </row>
        <row r="125">
          <cell r="L125">
            <v>15</v>
          </cell>
          <cell r="M125">
            <v>2.7</v>
          </cell>
          <cell r="N125">
            <v>1067</v>
          </cell>
          <cell r="O125">
            <v>192.06</v>
          </cell>
          <cell r="P125">
            <v>141.3</v>
          </cell>
          <cell r="Q125">
            <v>50.76</v>
          </cell>
          <cell r="R125">
            <v>875</v>
          </cell>
          <cell r="S125">
            <v>157.5</v>
          </cell>
          <cell r="T125">
            <v>192</v>
          </cell>
          <cell r="U125">
            <v>46.08</v>
          </cell>
          <cell r="V125">
            <v>257.04</v>
          </cell>
        </row>
        <row r="125">
          <cell r="X125">
            <v>257.04</v>
          </cell>
        </row>
        <row r="126">
          <cell r="A126" t="str">
            <v>阳东区</v>
          </cell>
          <cell r="B126" t="str">
            <v>阳东区</v>
          </cell>
        </row>
        <row r="126">
          <cell r="D126">
            <v>38</v>
          </cell>
          <cell r="E126">
            <v>1</v>
          </cell>
          <cell r="F126">
            <v>62</v>
          </cell>
          <cell r="G126">
            <v>931</v>
          </cell>
          <cell r="H126">
            <v>188</v>
          </cell>
          <cell r="I126">
            <v>6</v>
          </cell>
        </row>
        <row r="126">
          <cell r="L126">
            <v>39</v>
          </cell>
          <cell r="M126">
            <v>7.02</v>
          </cell>
          <cell r="N126">
            <v>999</v>
          </cell>
          <cell r="O126">
            <v>179.82</v>
          </cell>
          <cell r="P126">
            <v>132.66</v>
          </cell>
          <cell r="Q126">
            <v>47.16</v>
          </cell>
          <cell r="R126">
            <v>1125</v>
          </cell>
          <cell r="S126">
            <v>202.5</v>
          </cell>
          <cell r="T126">
            <v>-126</v>
          </cell>
          <cell r="U126">
            <v>-30.24</v>
          </cell>
          <cell r="V126">
            <v>226.44</v>
          </cell>
        </row>
        <row r="126">
          <cell r="X126">
            <v>226.44</v>
          </cell>
        </row>
        <row r="127">
          <cell r="A127" t="str">
            <v>阳西县</v>
          </cell>
          <cell r="B127" t="str">
            <v>阳西县</v>
          </cell>
        </row>
        <row r="127">
          <cell r="D127">
            <v>25</v>
          </cell>
          <cell r="E127">
            <v>14</v>
          </cell>
          <cell r="F127">
            <v>18</v>
          </cell>
          <cell r="G127">
            <v>820</v>
          </cell>
          <cell r="H127">
            <v>50</v>
          </cell>
          <cell r="I127">
            <v>8</v>
          </cell>
        </row>
        <row r="127">
          <cell r="L127">
            <v>39</v>
          </cell>
          <cell r="M127">
            <v>7.02</v>
          </cell>
          <cell r="N127">
            <v>846</v>
          </cell>
          <cell r="O127">
            <v>152.28</v>
          </cell>
          <cell r="P127">
            <v>115.56</v>
          </cell>
          <cell r="Q127">
            <v>36.72</v>
          </cell>
          <cell r="R127">
            <v>878</v>
          </cell>
          <cell r="S127">
            <v>158.04</v>
          </cell>
          <cell r="T127">
            <v>-32</v>
          </cell>
          <cell r="U127">
            <v>-7.68</v>
          </cell>
          <cell r="V127">
            <v>194.1</v>
          </cell>
        </row>
        <row r="127">
          <cell r="X127">
            <v>194.1</v>
          </cell>
        </row>
        <row r="128">
          <cell r="A128" t="str">
            <v>阳春市</v>
          </cell>
          <cell r="B128" t="str">
            <v>阳春市</v>
          </cell>
          <cell r="C128">
            <v>0</v>
          </cell>
          <cell r="D128">
            <v>60</v>
          </cell>
          <cell r="E128">
            <v>0</v>
          </cell>
          <cell r="F128">
            <v>15</v>
          </cell>
          <cell r="G128">
            <v>2900</v>
          </cell>
          <cell r="H128">
            <v>142</v>
          </cell>
          <cell r="I128">
            <v>15</v>
          </cell>
        </row>
        <row r="128">
          <cell r="L128">
            <v>60</v>
          </cell>
          <cell r="M128">
            <v>10.8</v>
          </cell>
          <cell r="N128">
            <v>2930</v>
          </cell>
          <cell r="O128">
            <v>527.4</v>
          </cell>
          <cell r="P128">
            <v>297.36</v>
          </cell>
          <cell r="Q128">
            <v>230.04</v>
          </cell>
          <cell r="R128">
            <v>3057</v>
          </cell>
          <cell r="S128">
            <v>550.26</v>
          </cell>
          <cell r="T128">
            <v>-127</v>
          </cell>
          <cell r="U128">
            <v>-30.48</v>
          </cell>
          <cell r="V128">
            <v>760.62</v>
          </cell>
        </row>
        <row r="128">
          <cell r="X128">
            <v>760.62</v>
          </cell>
          <cell r="Y128">
            <v>0</v>
          </cell>
        </row>
        <row r="129">
          <cell r="A129" t="str">
            <v>阳春市</v>
          </cell>
          <cell r="B129" t="str">
            <v>阳春市</v>
          </cell>
        </row>
        <row r="129">
          <cell r="D129">
            <v>60</v>
          </cell>
        </row>
        <row r="129">
          <cell r="F129">
            <v>15</v>
          </cell>
          <cell r="G129">
            <v>2900</v>
          </cell>
          <cell r="H129">
            <v>142</v>
          </cell>
          <cell r="I129">
            <v>15</v>
          </cell>
        </row>
        <row r="129">
          <cell r="L129">
            <v>60</v>
          </cell>
          <cell r="M129">
            <v>10.8</v>
          </cell>
          <cell r="N129">
            <v>2930</v>
          </cell>
          <cell r="O129">
            <v>527.4</v>
          </cell>
          <cell r="P129">
            <v>297.36</v>
          </cell>
          <cell r="Q129">
            <v>230.04</v>
          </cell>
          <cell r="R129">
            <v>3057</v>
          </cell>
          <cell r="S129">
            <v>550.26</v>
          </cell>
          <cell r="T129">
            <v>-127</v>
          </cell>
          <cell r="U129">
            <v>-30.48</v>
          </cell>
          <cell r="V129">
            <v>760.62</v>
          </cell>
        </row>
        <row r="129">
          <cell r="X129">
            <v>760.62</v>
          </cell>
        </row>
        <row r="130">
          <cell r="A130" t="str">
            <v>湛江市</v>
          </cell>
          <cell r="B130" t="str">
            <v>湛江市</v>
          </cell>
          <cell r="C130">
            <v>425</v>
          </cell>
          <cell r="D130">
            <v>510</v>
          </cell>
          <cell r="E130">
            <v>35</v>
          </cell>
          <cell r="F130">
            <v>1295</v>
          </cell>
          <cell r="G130">
            <v>5760</v>
          </cell>
          <cell r="H130">
            <v>603</v>
          </cell>
          <cell r="I130">
            <v>40</v>
          </cell>
        </row>
        <row r="130">
          <cell r="L130">
            <v>970</v>
          </cell>
          <cell r="M130">
            <v>174.6</v>
          </cell>
          <cell r="N130">
            <v>7095</v>
          </cell>
          <cell r="O130">
            <v>1277.1</v>
          </cell>
          <cell r="P130">
            <v>798.48</v>
          </cell>
          <cell r="Q130">
            <v>478.62</v>
          </cell>
          <cell r="R130">
            <v>6403</v>
          </cell>
          <cell r="S130">
            <v>1152.54</v>
          </cell>
          <cell r="T130">
            <v>692</v>
          </cell>
          <cell r="U130">
            <v>166.08</v>
          </cell>
          <cell r="V130">
            <v>1971.84</v>
          </cell>
        </row>
        <row r="130">
          <cell r="X130">
            <v>1971.84</v>
          </cell>
          <cell r="Y130">
            <v>0</v>
          </cell>
        </row>
        <row r="131">
          <cell r="A131" t="str">
            <v>湛江市辖区</v>
          </cell>
          <cell r="B131" t="str">
            <v>湛江市辖区</v>
          </cell>
          <cell r="C131">
            <v>7</v>
          </cell>
        </row>
        <row r="131">
          <cell r="F131">
            <v>38</v>
          </cell>
        </row>
        <row r="131">
          <cell r="L131">
            <v>7</v>
          </cell>
          <cell r="M131">
            <v>1.26</v>
          </cell>
          <cell r="N131">
            <v>38</v>
          </cell>
          <cell r="O131">
            <v>6.84</v>
          </cell>
          <cell r="P131">
            <v>2.16</v>
          </cell>
          <cell r="Q131">
            <v>4.68</v>
          </cell>
        </row>
        <row r="131">
          <cell r="T131">
            <v>38</v>
          </cell>
          <cell r="U131">
            <v>9.12</v>
          </cell>
          <cell r="V131">
            <v>15.06</v>
          </cell>
        </row>
        <row r="131">
          <cell r="X131">
            <v>15.06</v>
          </cell>
        </row>
        <row r="132">
          <cell r="A132" t="str">
            <v>赤坎区</v>
          </cell>
          <cell r="B132" t="str">
            <v>赤坎区</v>
          </cell>
          <cell r="C132">
            <v>91</v>
          </cell>
          <cell r="D132">
            <v>4</v>
          </cell>
        </row>
        <row r="132">
          <cell r="F132">
            <v>181</v>
          </cell>
          <cell r="G132">
            <v>29</v>
          </cell>
        </row>
        <row r="132">
          <cell r="L132">
            <v>95</v>
          </cell>
          <cell r="M132">
            <v>17.1</v>
          </cell>
          <cell r="N132">
            <v>210</v>
          </cell>
          <cell r="O132">
            <v>37.8</v>
          </cell>
          <cell r="P132">
            <v>33.84</v>
          </cell>
          <cell r="Q132">
            <v>3.95999999999999</v>
          </cell>
          <cell r="R132">
            <v>29</v>
          </cell>
          <cell r="S132">
            <v>5.22</v>
          </cell>
          <cell r="T132">
            <v>181</v>
          </cell>
          <cell r="U132">
            <v>43.44</v>
          </cell>
          <cell r="V132">
            <v>69.72</v>
          </cell>
        </row>
        <row r="132">
          <cell r="X132">
            <v>69.72</v>
          </cell>
        </row>
        <row r="133">
          <cell r="A133" t="str">
            <v>霞山区</v>
          </cell>
          <cell r="B133" t="str">
            <v>霞山区</v>
          </cell>
          <cell r="C133">
            <v>244</v>
          </cell>
          <cell r="D133">
            <v>21</v>
          </cell>
        </row>
        <row r="133">
          <cell r="F133">
            <v>803</v>
          </cell>
          <cell r="G133">
            <v>285</v>
          </cell>
          <cell r="H133">
            <v>31</v>
          </cell>
        </row>
        <row r="133">
          <cell r="L133">
            <v>265</v>
          </cell>
          <cell r="M133">
            <v>47.7</v>
          </cell>
          <cell r="N133">
            <v>1088</v>
          </cell>
          <cell r="O133">
            <v>195.84</v>
          </cell>
          <cell r="P133">
            <v>97.2</v>
          </cell>
          <cell r="Q133">
            <v>98.64</v>
          </cell>
          <cell r="R133">
            <v>316</v>
          </cell>
          <cell r="S133">
            <v>56.88</v>
          </cell>
          <cell r="T133">
            <v>772</v>
          </cell>
          <cell r="U133">
            <v>185.28</v>
          </cell>
          <cell r="V133">
            <v>388.5</v>
          </cell>
        </row>
        <row r="133">
          <cell r="X133">
            <v>388.5</v>
          </cell>
        </row>
        <row r="134">
          <cell r="A134" t="str">
            <v>麻章区</v>
          </cell>
          <cell r="B134" t="str">
            <v>麻章区</v>
          </cell>
          <cell r="C134">
            <v>46</v>
          </cell>
          <cell r="D134">
            <v>34</v>
          </cell>
          <cell r="E134">
            <v>4</v>
          </cell>
          <cell r="F134">
            <v>135</v>
          </cell>
          <cell r="G134">
            <v>617</v>
          </cell>
          <cell r="H134">
            <v>204</v>
          </cell>
          <cell r="I134">
            <v>3</v>
          </cell>
        </row>
        <row r="134">
          <cell r="L134">
            <v>84</v>
          </cell>
          <cell r="M134">
            <v>15.12</v>
          </cell>
          <cell r="N134">
            <v>755</v>
          </cell>
          <cell r="O134">
            <v>135.9</v>
          </cell>
          <cell r="P134">
            <v>110.34</v>
          </cell>
          <cell r="Q134">
            <v>25.56</v>
          </cell>
          <cell r="R134">
            <v>824</v>
          </cell>
          <cell r="S134">
            <v>148.32</v>
          </cell>
          <cell r="T134">
            <v>-69</v>
          </cell>
          <cell r="U134">
            <v>-16.56</v>
          </cell>
          <cell r="V134">
            <v>172.44</v>
          </cell>
        </row>
        <row r="134">
          <cell r="X134">
            <v>172.44</v>
          </cell>
        </row>
        <row r="135">
          <cell r="A135" t="str">
            <v>坡头区</v>
          </cell>
          <cell r="B135" t="str">
            <v>坡头区</v>
          </cell>
          <cell r="C135">
            <v>4</v>
          </cell>
          <cell r="D135">
            <v>69</v>
          </cell>
          <cell r="E135">
            <v>6</v>
          </cell>
          <cell r="F135">
            <v>13</v>
          </cell>
          <cell r="G135">
            <v>690</v>
          </cell>
          <cell r="H135">
            <v>129</v>
          </cell>
          <cell r="I135">
            <v>8</v>
          </cell>
        </row>
        <row r="135">
          <cell r="L135">
            <v>79</v>
          </cell>
          <cell r="M135">
            <v>14.22</v>
          </cell>
          <cell r="N135">
            <v>711</v>
          </cell>
          <cell r="O135">
            <v>127.98</v>
          </cell>
          <cell r="P135">
            <v>84.78</v>
          </cell>
          <cell r="Q135">
            <v>43.2</v>
          </cell>
          <cell r="R135">
            <v>827</v>
          </cell>
          <cell r="S135">
            <v>148.86</v>
          </cell>
          <cell r="T135">
            <v>-116</v>
          </cell>
          <cell r="U135">
            <v>-27.84</v>
          </cell>
          <cell r="V135">
            <v>178.44</v>
          </cell>
        </row>
        <row r="135">
          <cell r="X135">
            <v>178.44</v>
          </cell>
        </row>
        <row r="136">
          <cell r="A136" t="str">
            <v>吴川市</v>
          </cell>
          <cell r="B136" t="str">
            <v>吴川市</v>
          </cell>
          <cell r="C136">
            <v>20</v>
          </cell>
          <cell r="D136">
            <v>73</v>
          </cell>
          <cell r="E136">
            <v>13</v>
          </cell>
          <cell r="F136">
            <v>31</v>
          </cell>
          <cell r="G136">
            <v>2280</v>
          </cell>
          <cell r="H136">
            <v>62</v>
          </cell>
          <cell r="I136">
            <v>13</v>
          </cell>
        </row>
        <row r="136">
          <cell r="L136">
            <v>106</v>
          </cell>
          <cell r="M136">
            <v>19.08</v>
          </cell>
          <cell r="N136">
            <v>2324</v>
          </cell>
          <cell r="O136">
            <v>418.32</v>
          </cell>
          <cell r="P136">
            <v>236.52</v>
          </cell>
          <cell r="Q136">
            <v>181.8</v>
          </cell>
          <cell r="R136">
            <v>2355</v>
          </cell>
          <cell r="S136">
            <v>423.9</v>
          </cell>
          <cell r="T136">
            <v>-31</v>
          </cell>
          <cell r="U136">
            <v>-7.44</v>
          </cell>
          <cell r="V136">
            <v>617.34</v>
          </cell>
        </row>
        <row r="136">
          <cell r="X136">
            <v>617.34</v>
          </cell>
        </row>
        <row r="137">
          <cell r="A137" t="str">
            <v>遂溪县</v>
          </cell>
          <cell r="B137" t="str">
            <v>遂溪县</v>
          </cell>
          <cell r="C137">
            <v>13</v>
          </cell>
          <cell r="D137">
            <v>309</v>
          </cell>
          <cell r="E137">
            <v>12</v>
          </cell>
          <cell r="F137">
            <v>94</v>
          </cell>
          <cell r="G137">
            <v>1859</v>
          </cell>
          <cell r="H137">
            <v>177</v>
          </cell>
          <cell r="I137">
            <v>16</v>
          </cell>
        </row>
        <row r="137">
          <cell r="L137">
            <v>334</v>
          </cell>
          <cell r="M137">
            <v>60.12</v>
          </cell>
          <cell r="N137">
            <v>1969</v>
          </cell>
          <cell r="O137">
            <v>354.42</v>
          </cell>
          <cell r="P137">
            <v>233.64</v>
          </cell>
          <cell r="Q137">
            <v>120.78</v>
          </cell>
          <cell r="R137">
            <v>2052</v>
          </cell>
          <cell r="S137">
            <v>369.36</v>
          </cell>
          <cell r="T137">
            <v>-83</v>
          </cell>
          <cell r="U137">
            <v>-19.92</v>
          </cell>
          <cell r="V137">
            <v>530.34</v>
          </cell>
        </row>
        <row r="137">
          <cell r="X137">
            <v>530.34</v>
          </cell>
        </row>
        <row r="138">
          <cell r="A138" t="str">
            <v>雷州市</v>
          </cell>
          <cell r="B138" t="str">
            <v>雷州市</v>
          </cell>
          <cell r="C138">
            <v>0</v>
          </cell>
          <cell r="D138">
            <v>378</v>
          </cell>
          <cell r="E138">
            <v>25</v>
          </cell>
          <cell r="F138">
            <v>41</v>
          </cell>
          <cell r="G138">
            <v>11609</v>
          </cell>
          <cell r="H138">
            <v>851</v>
          </cell>
          <cell r="I138">
            <v>39</v>
          </cell>
        </row>
        <row r="138">
          <cell r="L138">
            <v>403</v>
          </cell>
          <cell r="M138">
            <v>72.54</v>
          </cell>
          <cell r="N138">
            <v>11689</v>
          </cell>
          <cell r="O138">
            <v>2104.02</v>
          </cell>
          <cell r="P138">
            <v>1207.8</v>
          </cell>
          <cell r="Q138">
            <v>896.22</v>
          </cell>
          <cell r="R138">
            <v>12499</v>
          </cell>
          <cell r="S138">
            <v>2249.82</v>
          </cell>
          <cell r="T138">
            <v>-810</v>
          </cell>
          <cell r="U138">
            <v>-194.4</v>
          </cell>
          <cell r="V138">
            <v>3024.18</v>
          </cell>
        </row>
        <row r="138">
          <cell r="X138">
            <v>3024.18</v>
          </cell>
          <cell r="Y138">
            <v>2497</v>
          </cell>
        </row>
        <row r="139">
          <cell r="A139" t="str">
            <v>雷州市</v>
          </cell>
          <cell r="B139" t="str">
            <v>雷州市</v>
          </cell>
        </row>
        <row r="139">
          <cell r="D139">
            <v>378</v>
          </cell>
          <cell r="E139">
            <v>25</v>
          </cell>
          <cell r="F139">
            <v>41</v>
          </cell>
          <cell r="G139">
            <v>11609</v>
          </cell>
          <cell r="H139">
            <v>851</v>
          </cell>
          <cell r="I139">
            <v>39</v>
          </cell>
        </row>
        <row r="139">
          <cell r="L139">
            <v>403</v>
          </cell>
          <cell r="M139">
            <v>72.54</v>
          </cell>
          <cell r="N139">
            <v>11689</v>
          </cell>
          <cell r="O139">
            <v>2104.02</v>
          </cell>
          <cell r="P139">
            <v>1207.8</v>
          </cell>
          <cell r="Q139">
            <v>896.22</v>
          </cell>
          <cell r="R139">
            <v>12499</v>
          </cell>
          <cell r="S139">
            <v>2249.82</v>
          </cell>
          <cell r="T139">
            <v>-810</v>
          </cell>
          <cell r="U139">
            <v>-194.4</v>
          </cell>
          <cell r="V139">
            <v>3024.18</v>
          </cell>
        </row>
        <row r="139">
          <cell r="X139">
            <v>3024.18</v>
          </cell>
          <cell r="Y139">
            <v>2497</v>
          </cell>
        </row>
        <row r="140">
          <cell r="A140" t="str">
            <v>廉江市</v>
          </cell>
          <cell r="B140" t="str">
            <v>廉江市</v>
          </cell>
          <cell r="C140">
            <v>0</v>
          </cell>
          <cell r="D140">
            <v>456</v>
          </cell>
          <cell r="E140">
            <v>10</v>
          </cell>
          <cell r="F140">
            <v>0</v>
          </cell>
          <cell r="G140">
            <v>4400</v>
          </cell>
          <cell r="H140">
            <v>78</v>
          </cell>
          <cell r="I140">
            <v>40</v>
          </cell>
        </row>
        <row r="140">
          <cell r="L140">
            <v>466</v>
          </cell>
          <cell r="M140">
            <v>83.88</v>
          </cell>
          <cell r="N140">
            <v>4440</v>
          </cell>
          <cell r="O140">
            <v>799.2</v>
          </cell>
          <cell r="P140">
            <v>277.74</v>
          </cell>
          <cell r="Q140">
            <v>521.46</v>
          </cell>
          <cell r="R140">
            <v>4518</v>
          </cell>
          <cell r="S140">
            <v>813.24</v>
          </cell>
          <cell r="T140">
            <v>-78</v>
          </cell>
          <cell r="U140">
            <v>-18.72</v>
          </cell>
          <cell r="V140">
            <v>1399.86</v>
          </cell>
        </row>
        <row r="140">
          <cell r="X140">
            <v>1399.86</v>
          </cell>
          <cell r="Y140">
            <v>0</v>
          </cell>
        </row>
        <row r="141">
          <cell r="A141" t="str">
            <v>廉江市</v>
          </cell>
          <cell r="B141" t="str">
            <v>廉江市</v>
          </cell>
        </row>
        <row r="141">
          <cell r="D141">
            <v>456</v>
          </cell>
          <cell r="E141">
            <v>10</v>
          </cell>
        </row>
        <row r="141">
          <cell r="G141">
            <v>4400</v>
          </cell>
          <cell r="H141">
            <v>78</v>
          </cell>
          <cell r="I141">
            <v>40</v>
          </cell>
        </row>
        <row r="141">
          <cell r="L141">
            <v>466</v>
          </cell>
          <cell r="M141">
            <v>83.88</v>
          </cell>
          <cell r="N141">
            <v>4440</v>
          </cell>
          <cell r="O141">
            <v>799.2</v>
          </cell>
          <cell r="P141">
            <v>277.74</v>
          </cell>
          <cell r="Q141">
            <v>521.46</v>
          </cell>
          <cell r="R141">
            <v>4518</v>
          </cell>
          <cell r="S141">
            <v>813.24</v>
          </cell>
          <cell r="T141">
            <v>-78</v>
          </cell>
          <cell r="U141">
            <v>-18.72</v>
          </cell>
          <cell r="V141">
            <v>1399.86</v>
          </cell>
        </row>
        <row r="141">
          <cell r="X141">
            <v>1399.86</v>
          </cell>
        </row>
        <row r="142">
          <cell r="A142" t="str">
            <v>徐闻县</v>
          </cell>
          <cell r="B142" t="str">
            <v>徐闻县</v>
          </cell>
          <cell r="C142">
            <v>25</v>
          </cell>
          <cell r="D142">
            <v>100</v>
          </cell>
          <cell r="E142">
            <v>14</v>
          </cell>
          <cell r="F142">
            <v>124</v>
          </cell>
          <cell r="G142">
            <v>3324</v>
          </cell>
          <cell r="H142">
            <v>65</v>
          </cell>
          <cell r="I142">
            <v>20</v>
          </cell>
        </row>
        <row r="142">
          <cell r="L142">
            <v>139</v>
          </cell>
          <cell r="M142">
            <v>25.02</v>
          </cell>
          <cell r="N142">
            <v>3468</v>
          </cell>
          <cell r="O142">
            <v>624.24</v>
          </cell>
          <cell r="P142">
            <v>380.7</v>
          </cell>
          <cell r="Q142">
            <v>243.54</v>
          </cell>
          <cell r="R142">
            <v>3409</v>
          </cell>
          <cell r="S142">
            <v>613.62</v>
          </cell>
          <cell r="T142">
            <v>59</v>
          </cell>
          <cell r="U142">
            <v>14.16</v>
          </cell>
          <cell r="V142">
            <v>896.34</v>
          </cell>
        </row>
        <row r="142">
          <cell r="X142">
            <v>896.34</v>
          </cell>
          <cell r="Y142">
            <v>0</v>
          </cell>
        </row>
        <row r="143">
          <cell r="A143" t="str">
            <v>徐闻县</v>
          </cell>
          <cell r="B143" t="str">
            <v>徐闻县</v>
          </cell>
          <cell r="C143">
            <v>25</v>
          </cell>
          <cell r="D143">
            <v>100</v>
          </cell>
          <cell r="E143">
            <v>14</v>
          </cell>
          <cell r="F143">
            <v>124</v>
          </cell>
          <cell r="G143">
            <v>3324</v>
          </cell>
          <cell r="H143">
            <v>65</v>
          </cell>
          <cell r="I143">
            <v>20</v>
          </cell>
        </row>
        <row r="143">
          <cell r="L143">
            <v>139</v>
          </cell>
          <cell r="M143">
            <v>25.02</v>
          </cell>
          <cell r="N143">
            <v>3468</v>
          </cell>
          <cell r="O143">
            <v>624.24</v>
          </cell>
          <cell r="P143">
            <v>380.7</v>
          </cell>
          <cell r="Q143">
            <v>243.54</v>
          </cell>
          <cell r="R143">
            <v>3409</v>
          </cell>
          <cell r="S143">
            <v>613.62</v>
          </cell>
          <cell r="T143">
            <v>59</v>
          </cell>
          <cell r="U143">
            <v>14.16</v>
          </cell>
          <cell r="V143">
            <v>896.34</v>
          </cell>
        </row>
        <row r="143">
          <cell r="X143">
            <v>896.34</v>
          </cell>
        </row>
        <row r="144">
          <cell r="A144" t="str">
            <v>茂名市</v>
          </cell>
          <cell r="B144" t="str">
            <v>茂名市</v>
          </cell>
          <cell r="C144">
            <v>18</v>
          </cell>
          <cell r="D144">
            <v>36</v>
          </cell>
          <cell r="E144">
            <v>1</v>
          </cell>
          <cell r="F144">
            <v>252</v>
          </cell>
          <cell r="G144">
            <v>8180</v>
          </cell>
          <cell r="H144">
            <v>307</v>
          </cell>
          <cell r="I144">
            <v>30</v>
          </cell>
        </row>
        <row r="144">
          <cell r="L144">
            <v>55</v>
          </cell>
          <cell r="M144">
            <v>9.9</v>
          </cell>
          <cell r="N144">
            <v>8462</v>
          </cell>
          <cell r="O144">
            <v>1523.16</v>
          </cell>
          <cell r="P144">
            <v>1014.66</v>
          </cell>
          <cell r="Q144">
            <v>508.5</v>
          </cell>
          <cell r="R144">
            <v>8517</v>
          </cell>
          <cell r="S144">
            <v>1533.06</v>
          </cell>
          <cell r="T144">
            <v>-55</v>
          </cell>
          <cell r="U144">
            <v>-13.2</v>
          </cell>
          <cell r="V144">
            <v>2038.26</v>
          </cell>
        </row>
        <row r="144">
          <cell r="X144">
            <v>2038.26</v>
          </cell>
          <cell r="Y144">
            <v>0</v>
          </cell>
        </row>
        <row r="145">
          <cell r="A145" t="str">
            <v>茂名市辖区</v>
          </cell>
          <cell r="B145" t="str">
            <v>茂名市辖区</v>
          </cell>
          <cell r="C145">
            <v>1</v>
          </cell>
        </row>
        <row r="145">
          <cell r="F145">
            <v>129</v>
          </cell>
        </row>
        <row r="145">
          <cell r="H145">
            <v>1</v>
          </cell>
        </row>
        <row r="145">
          <cell r="L145">
            <v>1</v>
          </cell>
          <cell r="M145">
            <v>0.18</v>
          </cell>
          <cell r="N145">
            <v>129</v>
          </cell>
          <cell r="O145">
            <v>23.22</v>
          </cell>
          <cell r="P145">
            <v>10.62</v>
          </cell>
          <cell r="Q145">
            <v>12.6</v>
          </cell>
          <cell r="R145">
            <v>1</v>
          </cell>
          <cell r="S145">
            <v>0.18</v>
          </cell>
          <cell r="T145">
            <v>128</v>
          </cell>
          <cell r="U145">
            <v>30.72</v>
          </cell>
          <cell r="V145">
            <v>43.68</v>
          </cell>
        </row>
        <row r="145">
          <cell r="X145">
            <v>43.68</v>
          </cell>
        </row>
        <row r="146">
          <cell r="A146" t="str">
            <v>茂南区</v>
          </cell>
          <cell r="B146" t="str">
            <v>茂南区</v>
          </cell>
          <cell r="C146">
            <v>6</v>
          </cell>
        </row>
        <row r="146">
          <cell r="F146">
            <v>55</v>
          </cell>
          <cell r="G146">
            <v>1322</v>
          </cell>
          <cell r="H146">
            <v>113</v>
          </cell>
          <cell r="I146">
            <v>3</v>
          </cell>
        </row>
        <row r="146">
          <cell r="L146">
            <v>6</v>
          </cell>
          <cell r="M146">
            <v>1.08</v>
          </cell>
          <cell r="N146">
            <v>1380</v>
          </cell>
          <cell r="O146">
            <v>248.4</v>
          </cell>
          <cell r="P146">
            <v>203.04</v>
          </cell>
          <cell r="Q146">
            <v>45.36</v>
          </cell>
          <cell r="R146">
            <v>1438</v>
          </cell>
          <cell r="S146">
            <v>258.84</v>
          </cell>
          <cell r="T146">
            <v>-58</v>
          </cell>
          <cell r="U146">
            <v>-13.92</v>
          </cell>
          <cell r="V146">
            <v>291.36</v>
          </cell>
        </row>
        <row r="146">
          <cell r="X146">
            <v>291.36</v>
          </cell>
        </row>
        <row r="147">
          <cell r="A147" t="str">
            <v>信宜市</v>
          </cell>
          <cell r="B147" t="str">
            <v>信宜市</v>
          </cell>
          <cell r="C147">
            <v>3</v>
          </cell>
          <cell r="D147">
            <v>8</v>
          </cell>
          <cell r="E147">
            <v>1</v>
          </cell>
          <cell r="F147">
            <v>25</v>
          </cell>
          <cell r="G147">
            <v>4014</v>
          </cell>
          <cell r="H147">
            <v>62</v>
          </cell>
          <cell r="I147">
            <v>17</v>
          </cell>
        </row>
        <row r="147">
          <cell r="L147">
            <v>12</v>
          </cell>
          <cell r="M147">
            <v>2.16</v>
          </cell>
          <cell r="N147">
            <v>4056</v>
          </cell>
          <cell r="O147">
            <v>730.08</v>
          </cell>
          <cell r="P147">
            <v>426.42</v>
          </cell>
          <cell r="Q147">
            <v>303.66</v>
          </cell>
          <cell r="R147">
            <v>4093</v>
          </cell>
          <cell r="S147">
            <v>736.74</v>
          </cell>
          <cell r="T147">
            <v>-37</v>
          </cell>
          <cell r="U147">
            <v>-8.88</v>
          </cell>
          <cell r="V147">
            <v>1033.68</v>
          </cell>
        </row>
        <row r="147">
          <cell r="X147">
            <v>1033.68</v>
          </cell>
        </row>
        <row r="148">
          <cell r="A148" t="str">
            <v>电白区</v>
          </cell>
          <cell r="B148" t="str">
            <v>电白区</v>
          </cell>
          <cell r="C148">
            <v>8</v>
          </cell>
          <cell r="D148">
            <v>28</v>
          </cell>
        </row>
        <row r="148">
          <cell r="F148">
            <v>43</v>
          </cell>
          <cell r="G148">
            <v>2844</v>
          </cell>
          <cell r="H148">
            <v>131</v>
          </cell>
          <cell r="I148">
            <v>10</v>
          </cell>
        </row>
        <row r="148">
          <cell r="L148">
            <v>36</v>
          </cell>
          <cell r="M148">
            <v>6.48</v>
          </cell>
          <cell r="N148">
            <v>2897</v>
          </cell>
          <cell r="O148">
            <v>521.46</v>
          </cell>
          <cell r="P148">
            <v>374.58</v>
          </cell>
          <cell r="Q148">
            <v>146.88</v>
          </cell>
          <cell r="R148">
            <v>2985</v>
          </cell>
          <cell r="S148">
            <v>537.3</v>
          </cell>
          <cell r="T148">
            <v>-88</v>
          </cell>
          <cell r="U148">
            <v>-21.12</v>
          </cell>
          <cell r="V148">
            <v>669.54</v>
          </cell>
        </row>
        <row r="148">
          <cell r="X148">
            <v>669.54</v>
          </cell>
        </row>
        <row r="149">
          <cell r="A149" t="str">
            <v>高州市</v>
          </cell>
          <cell r="B149" t="str">
            <v>高州市</v>
          </cell>
          <cell r="C149">
            <v>7</v>
          </cell>
          <cell r="D149">
            <v>40</v>
          </cell>
          <cell r="E149">
            <v>0</v>
          </cell>
          <cell r="F149">
            <v>55</v>
          </cell>
          <cell r="G149">
            <v>2575</v>
          </cell>
          <cell r="H149">
            <v>64</v>
          </cell>
          <cell r="I149">
            <v>7</v>
          </cell>
        </row>
        <row r="149">
          <cell r="L149">
            <v>47</v>
          </cell>
          <cell r="M149">
            <v>8.46</v>
          </cell>
          <cell r="N149">
            <v>2637</v>
          </cell>
          <cell r="O149">
            <v>474.66</v>
          </cell>
          <cell r="P149">
            <v>322.74</v>
          </cell>
          <cell r="Q149">
            <v>151.92</v>
          </cell>
          <cell r="R149">
            <v>2646</v>
          </cell>
          <cell r="S149">
            <v>476.28</v>
          </cell>
          <cell r="T149">
            <v>-9</v>
          </cell>
          <cell r="U149">
            <v>-2.16</v>
          </cell>
          <cell r="V149">
            <v>634.5</v>
          </cell>
        </row>
        <row r="149">
          <cell r="X149">
            <v>634.5</v>
          </cell>
          <cell r="Y149">
            <v>0</v>
          </cell>
        </row>
        <row r="150">
          <cell r="A150" t="str">
            <v>高州市</v>
          </cell>
          <cell r="B150" t="str">
            <v>高州市</v>
          </cell>
          <cell r="C150">
            <v>7</v>
          </cell>
          <cell r="D150">
            <v>40</v>
          </cell>
        </row>
        <row r="150">
          <cell r="F150">
            <v>55</v>
          </cell>
          <cell r="G150">
            <v>2575</v>
          </cell>
          <cell r="H150">
            <v>64</v>
          </cell>
          <cell r="I150">
            <v>7</v>
          </cell>
        </row>
        <row r="150">
          <cell r="L150">
            <v>47</v>
          </cell>
          <cell r="M150">
            <v>8.46</v>
          </cell>
          <cell r="N150">
            <v>2637</v>
          </cell>
          <cell r="O150">
            <v>474.66</v>
          </cell>
          <cell r="P150">
            <v>322.74</v>
          </cell>
          <cell r="Q150">
            <v>151.92</v>
          </cell>
          <cell r="R150">
            <v>2646</v>
          </cell>
          <cell r="S150">
            <v>476.28</v>
          </cell>
          <cell r="T150">
            <v>-9</v>
          </cell>
          <cell r="U150">
            <v>-2.16</v>
          </cell>
          <cell r="V150">
            <v>634.5</v>
          </cell>
        </row>
        <row r="150">
          <cell r="X150">
            <v>634.5</v>
          </cell>
        </row>
        <row r="151">
          <cell r="A151" t="str">
            <v>化州市</v>
          </cell>
          <cell r="B151" t="str">
            <v>化州市</v>
          </cell>
          <cell r="C151">
            <v>3</v>
          </cell>
          <cell r="D151">
            <v>4</v>
          </cell>
          <cell r="E151">
            <v>1</v>
          </cell>
          <cell r="F151">
            <v>31</v>
          </cell>
          <cell r="G151">
            <v>2851</v>
          </cell>
          <cell r="H151">
            <v>61</v>
          </cell>
          <cell r="I151">
            <v>11</v>
          </cell>
        </row>
        <row r="151">
          <cell r="L151">
            <v>8</v>
          </cell>
          <cell r="M151">
            <v>1.44</v>
          </cell>
          <cell r="N151">
            <v>2893</v>
          </cell>
          <cell r="O151">
            <v>520.74</v>
          </cell>
          <cell r="P151">
            <v>430.92</v>
          </cell>
          <cell r="Q151">
            <v>89.82</v>
          </cell>
          <cell r="R151">
            <v>2923</v>
          </cell>
          <cell r="S151">
            <v>526.14</v>
          </cell>
          <cell r="T151">
            <v>-30</v>
          </cell>
          <cell r="U151">
            <v>-7.2</v>
          </cell>
          <cell r="V151">
            <v>610.2</v>
          </cell>
        </row>
        <row r="151">
          <cell r="X151">
            <v>610.2</v>
          </cell>
          <cell r="Y151">
            <v>0</v>
          </cell>
        </row>
        <row r="152">
          <cell r="A152" t="str">
            <v>化州市</v>
          </cell>
          <cell r="B152" t="str">
            <v>化州市</v>
          </cell>
          <cell r="C152">
            <v>3</v>
          </cell>
          <cell r="D152">
            <v>4</v>
          </cell>
          <cell r="E152">
            <v>1</v>
          </cell>
          <cell r="F152">
            <v>31</v>
          </cell>
          <cell r="G152">
            <v>2851</v>
          </cell>
          <cell r="H152">
            <v>61</v>
          </cell>
          <cell r="I152">
            <v>11</v>
          </cell>
        </row>
        <row r="152">
          <cell r="L152">
            <v>8</v>
          </cell>
          <cell r="M152">
            <v>1.44</v>
          </cell>
          <cell r="N152">
            <v>2893</v>
          </cell>
          <cell r="O152">
            <v>520.74</v>
          </cell>
          <cell r="P152">
            <v>430.92</v>
          </cell>
          <cell r="Q152">
            <v>89.82</v>
          </cell>
          <cell r="R152">
            <v>2923</v>
          </cell>
          <cell r="S152">
            <v>526.14</v>
          </cell>
          <cell r="T152">
            <v>-30</v>
          </cell>
          <cell r="U152">
            <v>-7.2</v>
          </cell>
          <cell r="V152">
            <v>610.2</v>
          </cell>
        </row>
        <row r="152">
          <cell r="X152">
            <v>610.2</v>
          </cell>
        </row>
        <row r="153">
          <cell r="A153" t="str">
            <v>肇庆市</v>
          </cell>
          <cell r="B153" t="str">
            <v>肇庆市</v>
          </cell>
          <cell r="C153">
            <v>14</v>
          </cell>
          <cell r="D153">
            <v>84</v>
          </cell>
          <cell r="E153">
            <v>1</v>
          </cell>
          <cell r="F153">
            <v>103</v>
          </cell>
          <cell r="G153">
            <v>962</v>
          </cell>
          <cell r="H153">
            <v>36</v>
          </cell>
          <cell r="I153">
            <v>4</v>
          </cell>
        </row>
        <row r="153">
          <cell r="L153">
            <v>99</v>
          </cell>
          <cell r="M153">
            <v>17.82</v>
          </cell>
          <cell r="N153">
            <v>1069</v>
          </cell>
          <cell r="O153">
            <v>192.42</v>
          </cell>
          <cell r="P153">
            <v>127.98</v>
          </cell>
          <cell r="Q153">
            <v>64.44</v>
          </cell>
          <cell r="R153">
            <v>1002</v>
          </cell>
          <cell r="S153">
            <v>180.36</v>
          </cell>
          <cell r="T153">
            <v>67</v>
          </cell>
          <cell r="U153">
            <v>16.08</v>
          </cell>
          <cell r="V153">
            <v>278.7</v>
          </cell>
        </row>
        <row r="153">
          <cell r="X153">
            <v>278.7</v>
          </cell>
          <cell r="Y153">
            <v>0</v>
          </cell>
        </row>
        <row r="154">
          <cell r="A154" t="str">
            <v>肇庆市辖区</v>
          </cell>
          <cell r="B154" t="str">
            <v>肇庆市辖区</v>
          </cell>
        </row>
        <row r="155">
          <cell r="A155" t="str">
            <v>端州区</v>
          </cell>
          <cell r="B155" t="str">
            <v>端州区</v>
          </cell>
          <cell r="C155">
            <v>7</v>
          </cell>
        </row>
        <row r="155">
          <cell r="F155">
            <v>85</v>
          </cell>
        </row>
        <row r="155">
          <cell r="L155">
            <v>7</v>
          </cell>
          <cell r="M155">
            <v>1.26</v>
          </cell>
          <cell r="N155">
            <v>85</v>
          </cell>
          <cell r="O155">
            <v>15.3</v>
          </cell>
          <cell r="P155">
            <v>12.78</v>
          </cell>
          <cell r="Q155">
            <v>2.52</v>
          </cell>
        </row>
        <row r="155">
          <cell r="T155">
            <v>85</v>
          </cell>
          <cell r="U155">
            <v>20.4</v>
          </cell>
          <cell r="V155">
            <v>24.18</v>
          </cell>
        </row>
        <row r="155">
          <cell r="X155">
            <v>24.18</v>
          </cell>
        </row>
        <row r="156">
          <cell r="A156" t="str">
            <v>鼎湖区</v>
          </cell>
          <cell r="B156" t="str">
            <v>鼎湖区</v>
          </cell>
        </row>
        <row r="156">
          <cell r="D156">
            <v>6</v>
          </cell>
        </row>
        <row r="156">
          <cell r="G156">
            <v>82</v>
          </cell>
          <cell r="H156">
            <v>3</v>
          </cell>
        </row>
        <row r="156">
          <cell r="L156">
            <v>6</v>
          </cell>
          <cell r="M156">
            <v>1.08</v>
          </cell>
          <cell r="N156">
            <v>82</v>
          </cell>
          <cell r="O156">
            <v>14.76</v>
          </cell>
          <cell r="P156">
            <v>14.04</v>
          </cell>
          <cell r="Q156">
            <v>0.719999999999999</v>
          </cell>
          <cell r="R156">
            <v>85</v>
          </cell>
          <cell r="S156">
            <v>15.3</v>
          </cell>
          <cell r="T156">
            <v>-3</v>
          </cell>
          <cell r="U156">
            <v>-0.72</v>
          </cell>
          <cell r="V156">
            <v>16.38</v>
          </cell>
        </row>
        <row r="156">
          <cell r="X156">
            <v>16.38</v>
          </cell>
        </row>
        <row r="157">
          <cell r="A157" t="str">
            <v>四会市</v>
          </cell>
          <cell r="B157" t="str">
            <v>四会市</v>
          </cell>
          <cell r="C157">
            <v>4</v>
          </cell>
          <cell r="D157">
            <v>64</v>
          </cell>
          <cell r="E157">
            <v>1</v>
          </cell>
          <cell r="F157">
            <v>13</v>
          </cell>
          <cell r="G157">
            <v>303</v>
          </cell>
          <cell r="H157">
            <v>3</v>
          </cell>
          <cell r="I157">
            <v>1</v>
          </cell>
        </row>
        <row r="157">
          <cell r="L157">
            <v>69</v>
          </cell>
          <cell r="M157">
            <v>12.42</v>
          </cell>
          <cell r="N157">
            <v>317</v>
          </cell>
          <cell r="O157">
            <v>57.06</v>
          </cell>
          <cell r="P157">
            <v>36</v>
          </cell>
          <cell r="Q157">
            <v>21.06</v>
          </cell>
          <cell r="R157">
            <v>307</v>
          </cell>
          <cell r="S157">
            <v>55.26</v>
          </cell>
          <cell r="T157">
            <v>10</v>
          </cell>
          <cell r="U157">
            <v>2.4</v>
          </cell>
          <cell r="V157">
            <v>91.14</v>
          </cell>
        </row>
        <row r="157">
          <cell r="X157">
            <v>91.14</v>
          </cell>
        </row>
        <row r="158">
          <cell r="A158" t="str">
            <v>高要区</v>
          </cell>
          <cell r="B158" t="str">
            <v>高要区</v>
          </cell>
          <cell r="C158">
            <v>3</v>
          </cell>
          <cell r="D158">
            <v>14</v>
          </cell>
        </row>
        <row r="158">
          <cell r="F158">
            <v>5</v>
          </cell>
          <cell r="G158">
            <v>577</v>
          </cell>
          <cell r="H158">
            <v>30</v>
          </cell>
          <cell r="I158">
            <v>3</v>
          </cell>
        </row>
        <row r="158">
          <cell r="L158">
            <v>17</v>
          </cell>
          <cell r="M158">
            <v>3.06</v>
          </cell>
          <cell r="N158">
            <v>585</v>
          </cell>
          <cell r="O158">
            <v>105.3</v>
          </cell>
          <cell r="P158">
            <v>65.16</v>
          </cell>
          <cell r="Q158">
            <v>40.14</v>
          </cell>
          <cell r="R158">
            <v>610</v>
          </cell>
          <cell r="S158">
            <v>109.8</v>
          </cell>
          <cell r="T158">
            <v>-25</v>
          </cell>
          <cell r="U158">
            <v>-6</v>
          </cell>
          <cell r="V158">
            <v>147</v>
          </cell>
        </row>
        <row r="158">
          <cell r="X158">
            <v>147</v>
          </cell>
        </row>
        <row r="159">
          <cell r="A159" t="str">
            <v>广宁县</v>
          </cell>
          <cell r="B159" t="str">
            <v>广宁县</v>
          </cell>
          <cell r="C159">
            <v>0</v>
          </cell>
          <cell r="D159">
            <v>35</v>
          </cell>
          <cell r="E159">
            <v>2</v>
          </cell>
          <cell r="F159">
            <v>3</v>
          </cell>
          <cell r="G159">
            <v>1597</v>
          </cell>
          <cell r="H159">
            <v>27</v>
          </cell>
          <cell r="I159">
            <v>5</v>
          </cell>
        </row>
        <row r="159">
          <cell r="L159">
            <v>37</v>
          </cell>
          <cell r="M159">
            <v>6.66</v>
          </cell>
          <cell r="N159">
            <v>1605</v>
          </cell>
          <cell r="O159">
            <v>288.9</v>
          </cell>
          <cell r="P159">
            <v>152.28</v>
          </cell>
          <cell r="Q159">
            <v>136.62</v>
          </cell>
          <cell r="R159">
            <v>1629</v>
          </cell>
          <cell r="S159">
            <v>293.22</v>
          </cell>
          <cell r="T159">
            <v>-24</v>
          </cell>
          <cell r="U159">
            <v>-5.76</v>
          </cell>
          <cell r="V159">
            <v>430.74</v>
          </cell>
        </row>
        <row r="159">
          <cell r="X159">
            <v>430.74</v>
          </cell>
          <cell r="Y159">
            <v>0</v>
          </cell>
        </row>
        <row r="160">
          <cell r="A160" t="str">
            <v>广宁县</v>
          </cell>
          <cell r="B160" t="str">
            <v>广宁县</v>
          </cell>
        </row>
        <row r="160">
          <cell r="D160">
            <v>35</v>
          </cell>
          <cell r="E160">
            <v>2</v>
          </cell>
          <cell r="F160">
            <v>3</v>
          </cell>
          <cell r="G160">
            <v>1597</v>
          </cell>
          <cell r="H160">
            <v>27</v>
          </cell>
          <cell r="I160">
            <v>5</v>
          </cell>
        </row>
        <row r="160">
          <cell r="L160">
            <v>37</v>
          </cell>
          <cell r="M160">
            <v>6.66</v>
          </cell>
          <cell r="N160">
            <v>1605</v>
          </cell>
          <cell r="O160">
            <v>288.9</v>
          </cell>
          <cell r="P160">
            <v>152.28</v>
          </cell>
          <cell r="Q160">
            <v>136.62</v>
          </cell>
          <cell r="R160">
            <v>1629</v>
          </cell>
          <cell r="S160">
            <v>293.22</v>
          </cell>
          <cell r="T160">
            <v>-24</v>
          </cell>
          <cell r="U160">
            <v>-5.76</v>
          </cell>
          <cell r="V160">
            <v>430.74</v>
          </cell>
        </row>
        <row r="160">
          <cell r="X160">
            <v>430.74</v>
          </cell>
        </row>
        <row r="161">
          <cell r="A161" t="str">
            <v>德庆县</v>
          </cell>
          <cell r="B161" t="str">
            <v>德庆县</v>
          </cell>
          <cell r="C161">
            <v>1</v>
          </cell>
          <cell r="D161">
            <v>28</v>
          </cell>
          <cell r="E161">
            <v>0</v>
          </cell>
          <cell r="F161">
            <v>10</v>
          </cell>
          <cell r="G161">
            <v>1150</v>
          </cell>
          <cell r="H161">
            <v>5</v>
          </cell>
          <cell r="I161">
            <v>7</v>
          </cell>
        </row>
        <row r="161">
          <cell r="L161">
            <v>29</v>
          </cell>
          <cell r="M161">
            <v>5.22</v>
          </cell>
          <cell r="N161">
            <v>1167</v>
          </cell>
          <cell r="O161">
            <v>210.06</v>
          </cell>
          <cell r="P161">
            <v>102.78</v>
          </cell>
          <cell r="Q161">
            <v>107.28</v>
          </cell>
          <cell r="R161">
            <v>1162</v>
          </cell>
          <cell r="S161">
            <v>209.16</v>
          </cell>
          <cell r="T161">
            <v>5</v>
          </cell>
          <cell r="U161">
            <v>1.2</v>
          </cell>
          <cell r="V161">
            <v>322.86</v>
          </cell>
        </row>
        <row r="161">
          <cell r="X161">
            <v>322.86</v>
          </cell>
          <cell r="Y161">
            <v>0</v>
          </cell>
        </row>
        <row r="162">
          <cell r="A162" t="str">
            <v>德庆县</v>
          </cell>
          <cell r="B162" t="str">
            <v>德庆县</v>
          </cell>
          <cell r="C162">
            <v>1</v>
          </cell>
          <cell r="D162">
            <v>28</v>
          </cell>
        </row>
        <row r="162">
          <cell r="F162">
            <v>10</v>
          </cell>
          <cell r="G162">
            <v>1150</v>
          </cell>
          <cell r="H162">
            <v>5</v>
          </cell>
          <cell r="I162">
            <v>7</v>
          </cell>
        </row>
        <row r="162">
          <cell r="L162">
            <v>29</v>
          </cell>
          <cell r="M162">
            <v>5.22</v>
          </cell>
          <cell r="N162">
            <v>1167</v>
          </cell>
          <cell r="O162">
            <v>210.06</v>
          </cell>
          <cell r="P162">
            <v>102.78</v>
          </cell>
          <cell r="Q162">
            <v>107.28</v>
          </cell>
          <cell r="R162">
            <v>1162</v>
          </cell>
          <cell r="S162">
            <v>209.16</v>
          </cell>
          <cell r="T162">
            <v>5</v>
          </cell>
          <cell r="U162">
            <v>1.2</v>
          </cell>
          <cell r="V162">
            <v>322.86</v>
          </cell>
        </row>
        <row r="162">
          <cell r="X162">
            <v>322.86</v>
          </cell>
        </row>
        <row r="163">
          <cell r="A163" t="str">
            <v>封开县</v>
          </cell>
          <cell r="B163" t="str">
            <v>封开县</v>
          </cell>
          <cell r="C163">
            <v>0</v>
          </cell>
          <cell r="D163">
            <v>17</v>
          </cell>
          <cell r="E163">
            <v>0</v>
          </cell>
          <cell r="F163">
            <v>2</v>
          </cell>
          <cell r="G163">
            <v>1275</v>
          </cell>
          <cell r="H163">
            <v>14</v>
          </cell>
          <cell r="I163">
            <v>10</v>
          </cell>
        </row>
        <row r="163">
          <cell r="L163">
            <v>17</v>
          </cell>
          <cell r="M163">
            <v>3.06</v>
          </cell>
          <cell r="N163">
            <v>1287</v>
          </cell>
          <cell r="O163">
            <v>231.66</v>
          </cell>
          <cell r="P163">
            <v>122.76</v>
          </cell>
          <cell r="Q163">
            <v>108.9</v>
          </cell>
          <cell r="R163">
            <v>1299</v>
          </cell>
          <cell r="S163">
            <v>233.82</v>
          </cell>
          <cell r="T163">
            <v>-12</v>
          </cell>
          <cell r="U163">
            <v>-2.88</v>
          </cell>
          <cell r="V163">
            <v>342.9</v>
          </cell>
        </row>
        <row r="163">
          <cell r="X163">
            <v>342.9</v>
          </cell>
          <cell r="Y163">
            <v>0</v>
          </cell>
        </row>
        <row r="164">
          <cell r="A164" t="str">
            <v>封开县</v>
          </cell>
          <cell r="B164" t="str">
            <v>封开县</v>
          </cell>
        </row>
        <row r="164">
          <cell r="D164">
            <v>17</v>
          </cell>
        </row>
        <row r="164">
          <cell r="F164">
            <v>2</v>
          </cell>
          <cell r="G164">
            <v>1275</v>
          </cell>
          <cell r="H164">
            <v>14</v>
          </cell>
          <cell r="I164">
            <v>10</v>
          </cell>
        </row>
        <row r="164">
          <cell r="L164">
            <v>17</v>
          </cell>
          <cell r="M164">
            <v>3.06</v>
          </cell>
          <cell r="N164">
            <v>1287</v>
          </cell>
          <cell r="O164">
            <v>231.66</v>
          </cell>
          <cell r="P164">
            <v>122.76</v>
          </cell>
          <cell r="Q164">
            <v>108.9</v>
          </cell>
          <cell r="R164">
            <v>1299</v>
          </cell>
          <cell r="S164">
            <v>233.82</v>
          </cell>
          <cell r="T164">
            <v>-12</v>
          </cell>
          <cell r="U164">
            <v>-2.88</v>
          </cell>
          <cell r="V164">
            <v>342.9</v>
          </cell>
        </row>
        <row r="164">
          <cell r="X164">
            <v>342.9</v>
          </cell>
        </row>
        <row r="165">
          <cell r="A165" t="str">
            <v>怀集县</v>
          </cell>
          <cell r="B165" t="str">
            <v>怀集县</v>
          </cell>
          <cell r="C165">
            <v>0</v>
          </cell>
          <cell r="D165">
            <v>175</v>
          </cell>
          <cell r="E165">
            <v>0</v>
          </cell>
          <cell r="F165">
            <v>2</v>
          </cell>
          <cell r="G165">
            <v>3513</v>
          </cell>
          <cell r="H165">
            <v>39</v>
          </cell>
          <cell r="I165">
            <v>11</v>
          </cell>
        </row>
        <row r="165">
          <cell r="L165">
            <v>175</v>
          </cell>
          <cell r="M165">
            <v>31.5</v>
          </cell>
          <cell r="N165">
            <v>3526</v>
          </cell>
          <cell r="O165">
            <v>634.68</v>
          </cell>
          <cell r="P165">
            <v>457.38</v>
          </cell>
          <cell r="Q165">
            <v>177.3</v>
          </cell>
          <cell r="R165">
            <v>3563</v>
          </cell>
          <cell r="S165">
            <v>641.34</v>
          </cell>
          <cell r="T165">
            <v>-37</v>
          </cell>
          <cell r="U165">
            <v>-8.88</v>
          </cell>
          <cell r="V165">
            <v>841.26</v>
          </cell>
        </row>
        <row r="165">
          <cell r="X165">
            <v>841.26</v>
          </cell>
          <cell r="Y165">
            <v>0</v>
          </cell>
        </row>
        <row r="166">
          <cell r="A166" t="str">
            <v>怀集县</v>
          </cell>
          <cell r="B166" t="str">
            <v>怀集县</v>
          </cell>
        </row>
        <row r="166">
          <cell r="D166">
            <v>175</v>
          </cell>
        </row>
        <row r="166">
          <cell r="F166">
            <v>2</v>
          </cell>
          <cell r="G166">
            <v>3513</v>
          </cell>
          <cell r="H166">
            <v>39</v>
          </cell>
          <cell r="I166">
            <v>11</v>
          </cell>
        </row>
        <row r="166">
          <cell r="L166">
            <v>175</v>
          </cell>
          <cell r="M166">
            <v>31.5</v>
          </cell>
          <cell r="N166">
            <v>3526</v>
          </cell>
          <cell r="O166">
            <v>634.68</v>
          </cell>
          <cell r="P166">
            <v>457.38</v>
          </cell>
          <cell r="Q166">
            <v>177.3</v>
          </cell>
          <cell r="R166">
            <v>3563</v>
          </cell>
          <cell r="S166">
            <v>641.34</v>
          </cell>
          <cell r="T166">
            <v>-37</v>
          </cell>
          <cell r="U166">
            <v>-8.88</v>
          </cell>
          <cell r="V166">
            <v>841.26</v>
          </cell>
        </row>
        <row r="166">
          <cell r="X166">
            <v>841.26</v>
          </cell>
        </row>
        <row r="167">
          <cell r="A167" t="str">
            <v>清远市</v>
          </cell>
          <cell r="B167" t="str">
            <v>清远市</v>
          </cell>
          <cell r="C167">
            <v>0</v>
          </cell>
          <cell r="D167">
            <v>87</v>
          </cell>
          <cell r="E167">
            <v>0</v>
          </cell>
          <cell r="F167">
            <v>278</v>
          </cell>
          <cell r="G167">
            <v>5136</v>
          </cell>
          <cell r="H167">
            <v>217</v>
          </cell>
          <cell r="I167">
            <v>15</v>
          </cell>
        </row>
        <row r="167">
          <cell r="L167">
            <v>87</v>
          </cell>
          <cell r="M167">
            <v>15.66</v>
          </cell>
          <cell r="N167">
            <v>5429</v>
          </cell>
          <cell r="O167">
            <v>977.22</v>
          </cell>
          <cell r="P167">
            <v>628.38</v>
          </cell>
          <cell r="Q167">
            <v>348.84</v>
          </cell>
          <cell r="R167">
            <v>5368</v>
          </cell>
          <cell r="S167">
            <v>966.24</v>
          </cell>
          <cell r="T167">
            <v>61</v>
          </cell>
          <cell r="U167">
            <v>14.64</v>
          </cell>
          <cell r="V167">
            <v>1345.38</v>
          </cell>
        </row>
        <row r="167">
          <cell r="X167">
            <v>1345.38</v>
          </cell>
          <cell r="Y167">
            <v>0</v>
          </cell>
        </row>
        <row r="168">
          <cell r="A168" t="str">
            <v>清远市辖区</v>
          </cell>
          <cell r="B168" t="str">
            <v>清远市辖区</v>
          </cell>
        </row>
        <row r="168">
          <cell r="F168">
            <v>21</v>
          </cell>
        </row>
        <row r="168">
          <cell r="N168">
            <v>21</v>
          </cell>
          <cell r="O168">
            <v>3.78</v>
          </cell>
        </row>
        <row r="168">
          <cell r="Q168">
            <v>3.78</v>
          </cell>
        </row>
        <row r="168">
          <cell r="T168">
            <v>21</v>
          </cell>
          <cell r="U168">
            <v>5.04</v>
          </cell>
          <cell r="V168">
            <v>8.82</v>
          </cell>
        </row>
        <row r="168">
          <cell r="X168">
            <v>8.82</v>
          </cell>
        </row>
        <row r="169">
          <cell r="A169" t="str">
            <v>清城区</v>
          </cell>
          <cell r="B169" t="str">
            <v>清城区</v>
          </cell>
        </row>
        <row r="169">
          <cell r="D169">
            <v>15</v>
          </cell>
        </row>
        <row r="169">
          <cell r="F169">
            <v>168</v>
          </cell>
          <cell r="G169">
            <v>316</v>
          </cell>
          <cell r="H169">
            <v>7</v>
          </cell>
        </row>
        <row r="169">
          <cell r="L169">
            <v>15</v>
          </cell>
          <cell r="M169">
            <v>2.7</v>
          </cell>
          <cell r="N169">
            <v>484</v>
          </cell>
          <cell r="O169">
            <v>87.12</v>
          </cell>
          <cell r="P169">
            <v>69.48</v>
          </cell>
          <cell r="Q169">
            <v>17.64</v>
          </cell>
          <cell r="R169">
            <v>323</v>
          </cell>
          <cell r="S169">
            <v>58.14</v>
          </cell>
          <cell r="T169">
            <v>161</v>
          </cell>
          <cell r="U169">
            <v>38.64</v>
          </cell>
          <cell r="V169">
            <v>117.12</v>
          </cell>
        </row>
        <row r="169">
          <cell r="X169">
            <v>117.12</v>
          </cell>
        </row>
        <row r="170">
          <cell r="A170" t="str">
            <v>清新区</v>
          </cell>
          <cell r="B170" t="str">
            <v>清新区</v>
          </cell>
        </row>
        <row r="170">
          <cell r="D170">
            <v>49</v>
          </cell>
        </row>
        <row r="170">
          <cell r="F170">
            <v>77</v>
          </cell>
          <cell r="G170">
            <v>1341</v>
          </cell>
          <cell r="H170">
            <v>97</v>
          </cell>
          <cell r="I170">
            <v>5</v>
          </cell>
        </row>
        <row r="170">
          <cell r="L170">
            <v>49</v>
          </cell>
          <cell r="M170">
            <v>8.82</v>
          </cell>
          <cell r="N170">
            <v>1423</v>
          </cell>
          <cell r="O170">
            <v>256.14</v>
          </cell>
          <cell r="P170">
            <v>187.74</v>
          </cell>
          <cell r="Q170">
            <v>68.4</v>
          </cell>
          <cell r="R170">
            <v>1443</v>
          </cell>
          <cell r="S170">
            <v>259.74</v>
          </cell>
          <cell r="T170">
            <v>-20</v>
          </cell>
          <cell r="U170">
            <v>-4.8</v>
          </cell>
          <cell r="V170">
            <v>332.16</v>
          </cell>
        </row>
        <row r="170">
          <cell r="X170">
            <v>332.16</v>
          </cell>
        </row>
        <row r="171">
          <cell r="A171" t="str">
            <v>连州市</v>
          </cell>
          <cell r="B171" t="str">
            <v>连州市</v>
          </cell>
        </row>
        <row r="171">
          <cell r="D171">
            <v>5</v>
          </cell>
        </row>
        <row r="171">
          <cell r="F171">
            <v>7</v>
          </cell>
          <cell r="G171">
            <v>1147</v>
          </cell>
          <cell r="H171">
            <v>23</v>
          </cell>
          <cell r="I171">
            <v>10</v>
          </cell>
        </row>
        <row r="171">
          <cell r="L171">
            <v>5</v>
          </cell>
          <cell r="M171">
            <v>0.9</v>
          </cell>
          <cell r="N171">
            <v>1164</v>
          </cell>
          <cell r="O171">
            <v>209.52</v>
          </cell>
          <cell r="P171">
            <v>136.44</v>
          </cell>
          <cell r="Q171">
            <v>73.08</v>
          </cell>
          <cell r="R171">
            <v>1180</v>
          </cell>
          <cell r="S171">
            <v>212.4</v>
          </cell>
          <cell r="T171">
            <v>-16</v>
          </cell>
          <cell r="U171">
            <v>-3.84</v>
          </cell>
          <cell r="V171">
            <v>282.54</v>
          </cell>
        </row>
        <row r="171">
          <cell r="X171">
            <v>282.54</v>
          </cell>
        </row>
        <row r="172">
          <cell r="A172" t="str">
            <v>佛冈县</v>
          </cell>
          <cell r="B172" t="str">
            <v>佛冈县</v>
          </cell>
        </row>
        <row r="172">
          <cell r="D172">
            <v>10</v>
          </cell>
        </row>
        <row r="172">
          <cell r="F172">
            <v>2</v>
          </cell>
          <cell r="G172">
            <v>1142</v>
          </cell>
          <cell r="H172">
            <v>10</v>
          </cell>
        </row>
        <row r="172">
          <cell r="L172">
            <v>10</v>
          </cell>
          <cell r="M172">
            <v>1.8</v>
          </cell>
          <cell r="N172">
            <v>1144</v>
          </cell>
          <cell r="O172">
            <v>205.92</v>
          </cell>
          <cell r="P172">
            <v>115.74</v>
          </cell>
          <cell r="Q172">
            <v>90.18</v>
          </cell>
          <cell r="R172">
            <v>1152</v>
          </cell>
          <cell r="S172">
            <v>207.36</v>
          </cell>
          <cell r="T172">
            <v>-8</v>
          </cell>
          <cell r="U172">
            <v>-1.92</v>
          </cell>
          <cell r="V172">
            <v>297.42</v>
          </cell>
        </row>
        <row r="172">
          <cell r="X172">
            <v>297.42</v>
          </cell>
        </row>
        <row r="173">
          <cell r="A173" t="str">
            <v>阳山县</v>
          </cell>
          <cell r="B173" t="str">
            <v>阳山县</v>
          </cell>
        </row>
        <row r="173">
          <cell r="D173">
            <v>8</v>
          </cell>
        </row>
        <row r="173">
          <cell r="F173">
            <v>3</v>
          </cell>
          <cell r="G173">
            <v>1190</v>
          </cell>
          <cell r="H173">
            <v>80</v>
          </cell>
        </row>
        <row r="173">
          <cell r="L173">
            <v>8</v>
          </cell>
          <cell r="M173">
            <v>1.44</v>
          </cell>
          <cell r="N173">
            <v>1193</v>
          </cell>
          <cell r="O173">
            <v>214.74</v>
          </cell>
          <cell r="P173">
            <v>118.98</v>
          </cell>
          <cell r="Q173">
            <v>95.76</v>
          </cell>
          <cell r="R173">
            <v>1270</v>
          </cell>
          <cell r="S173">
            <v>228.6</v>
          </cell>
          <cell r="T173">
            <v>-77</v>
          </cell>
          <cell r="U173">
            <v>-18.48</v>
          </cell>
          <cell r="V173">
            <v>307.32</v>
          </cell>
        </row>
        <row r="173">
          <cell r="X173">
            <v>307.32</v>
          </cell>
        </row>
        <row r="174">
          <cell r="A174" t="str">
            <v>连山壮族瑶族自治县</v>
          </cell>
          <cell r="B174" t="str">
            <v>连山壮族瑶族自治县</v>
          </cell>
          <cell r="C174">
            <v>0</v>
          </cell>
          <cell r="D174">
            <v>0</v>
          </cell>
          <cell r="E174">
            <v>0</v>
          </cell>
          <cell r="F174">
            <v>9</v>
          </cell>
          <cell r="G174">
            <v>291</v>
          </cell>
          <cell r="H174">
            <v>1</v>
          </cell>
          <cell r="I174">
            <v>304</v>
          </cell>
        </row>
        <row r="174">
          <cell r="N174">
            <v>604</v>
          </cell>
          <cell r="O174">
            <v>108.72</v>
          </cell>
          <cell r="P174">
            <v>31.68</v>
          </cell>
          <cell r="Q174">
            <v>77.04</v>
          </cell>
          <cell r="R174">
            <v>596</v>
          </cell>
          <cell r="S174">
            <v>107.28</v>
          </cell>
          <cell r="T174">
            <v>8</v>
          </cell>
          <cell r="U174">
            <v>1.92</v>
          </cell>
          <cell r="V174">
            <v>186.24</v>
          </cell>
        </row>
        <row r="174">
          <cell r="X174">
            <v>186.24</v>
          </cell>
          <cell r="Y174">
            <v>0</v>
          </cell>
        </row>
        <row r="175">
          <cell r="A175" t="str">
            <v>连山壮族瑶族自治县</v>
          </cell>
          <cell r="B175" t="str">
            <v>连山壮族瑶族自治县</v>
          </cell>
        </row>
        <row r="175">
          <cell r="F175">
            <v>9</v>
          </cell>
          <cell r="G175">
            <v>291</v>
          </cell>
          <cell r="H175">
            <v>1</v>
          </cell>
          <cell r="I175">
            <v>304</v>
          </cell>
        </row>
        <row r="175">
          <cell r="N175">
            <v>604</v>
          </cell>
          <cell r="O175">
            <v>108.72</v>
          </cell>
          <cell r="P175">
            <v>31.68</v>
          </cell>
          <cell r="Q175">
            <v>77.04</v>
          </cell>
          <cell r="R175">
            <v>596</v>
          </cell>
          <cell r="S175">
            <v>107.28</v>
          </cell>
          <cell r="T175">
            <v>8</v>
          </cell>
          <cell r="U175">
            <v>1.92</v>
          </cell>
          <cell r="V175">
            <v>186.24</v>
          </cell>
        </row>
        <row r="175">
          <cell r="X175">
            <v>186.24</v>
          </cell>
        </row>
        <row r="176">
          <cell r="A176" t="str">
            <v>连南瑶族自治县</v>
          </cell>
          <cell r="B176" t="str">
            <v>连南瑶族自治县</v>
          </cell>
          <cell r="C176">
            <v>0</v>
          </cell>
          <cell r="D176">
            <v>0</v>
          </cell>
          <cell r="E176">
            <v>0</v>
          </cell>
          <cell r="F176">
            <v>2</v>
          </cell>
          <cell r="G176">
            <v>432</v>
          </cell>
          <cell r="H176">
            <v>15</v>
          </cell>
        </row>
        <row r="176">
          <cell r="N176">
            <v>434</v>
          </cell>
          <cell r="O176">
            <v>78.12</v>
          </cell>
          <cell r="P176">
            <v>52.38</v>
          </cell>
          <cell r="Q176">
            <v>25.74</v>
          </cell>
          <cell r="R176">
            <v>447</v>
          </cell>
          <cell r="S176">
            <v>80.46</v>
          </cell>
          <cell r="T176">
            <v>-13</v>
          </cell>
          <cell r="U176">
            <v>-3.12</v>
          </cell>
          <cell r="V176">
            <v>103.08</v>
          </cell>
        </row>
        <row r="176">
          <cell r="X176">
            <v>103.08</v>
          </cell>
          <cell r="Y176">
            <v>0</v>
          </cell>
        </row>
        <row r="177">
          <cell r="A177" t="str">
            <v>连南瑶族自治县</v>
          </cell>
          <cell r="B177" t="str">
            <v>连南瑶族自治县</v>
          </cell>
        </row>
        <row r="177">
          <cell r="F177">
            <v>2</v>
          </cell>
          <cell r="G177">
            <v>432</v>
          </cell>
          <cell r="H177">
            <v>15</v>
          </cell>
        </row>
        <row r="177">
          <cell r="N177">
            <v>434</v>
          </cell>
          <cell r="O177">
            <v>78.12</v>
          </cell>
          <cell r="P177">
            <v>52.38</v>
          </cell>
          <cell r="Q177">
            <v>25.74</v>
          </cell>
          <cell r="R177">
            <v>447</v>
          </cell>
          <cell r="S177">
            <v>80.46</v>
          </cell>
          <cell r="T177">
            <v>-13</v>
          </cell>
          <cell r="U177">
            <v>-3.12</v>
          </cell>
          <cell r="V177">
            <v>103.08</v>
          </cell>
        </row>
        <row r="177">
          <cell r="X177">
            <v>103.08</v>
          </cell>
        </row>
        <row r="178">
          <cell r="A178" t="str">
            <v>英德市</v>
          </cell>
          <cell r="B178" t="str">
            <v>英德市</v>
          </cell>
          <cell r="C178">
            <v>1</v>
          </cell>
          <cell r="D178">
            <v>19</v>
          </cell>
          <cell r="E178">
            <v>16</v>
          </cell>
          <cell r="F178">
            <v>16</v>
          </cell>
          <cell r="G178">
            <v>2809</v>
          </cell>
          <cell r="H178">
            <v>99</v>
          </cell>
          <cell r="I178">
            <v>18</v>
          </cell>
        </row>
        <row r="178">
          <cell r="L178">
            <v>36</v>
          </cell>
          <cell r="M178">
            <v>6.48</v>
          </cell>
          <cell r="N178">
            <v>2843</v>
          </cell>
          <cell r="O178">
            <v>511.74</v>
          </cell>
          <cell r="P178">
            <v>264.06</v>
          </cell>
          <cell r="Q178">
            <v>247.68</v>
          </cell>
          <cell r="R178">
            <v>2926</v>
          </cell>
          <cell r="S178">
            <v>526.68</v>
          </cell>
          <cell r="T178">
            <v>-83</v>
          </cell>
          <cell r="U178">
            <v>-19.92</v>
          </cell>
          <cell r="V178">
            <v>760.92</v>
          </cell>
        </row>
        <row r="178">
          <cell r="X178">
            <v>760.92</v>
          </cell>
          <cell r="Y178">
            <v>0</v>
          </cell>
        </row>
        <row r="179">
          <cell r="A179" t="str">
            <v>英德市</v>
          </cell>
          <cell r="B179" t="str">
            <v>英德市</v>
          </cell>
          <cell r="C179">
            <v>1</v>
          </cell>
          <cell r="D179">
            <v>19</v>
          </cell>
          <cell r="E179">
            <v>16</v>
          </cell>
          <cell r="F179">
            <v>16</v>
          </cell>
          <cell r="G179">
            <v>2809</v>
          </cell>
          <cell r="H179">
            <v>99</v>
          </cell>
          <cell r="I179">
            <v>18</v>
          </cell>
        </row>
        <row r="179">
          <cell r="L179">
            <v>36</v>
          </cell>
          <cell r="M179">
            <v>6.48</v>
          </cell>
          <cell r="N179">
            <v>2843</v>
          </cell>
          <cell r="O179">
            <v>511.74</v>
          </cell>
          <cell r="P179">
            <v>264.06</v>
          </cell>
          <cell r="Q179">
            <v>247.68</v>
          </cell>
          <cell r="R179">
            <v>2926</v>
          </cell>
          <cell r="S179">
            <v>526.68</v>
          </cell>
          <cell r="T179">
            <v>-83</v>
          </cell>
          <cell r="U179">
            <v>-19.92</v>
          </cell>
          <cell r="V179">
            <v>760.92</v>
          </cell>
        </row>
        <row r="179">
          <cell r="X179">
            <v>760.92</v>
          </cell>
        </row>
        <row r="180">
          <cell r="A180" t="str">
            <v>潮州市</v>
          </cell>
          <cell r="B180" t="str">
            <v>潮州市</v>
          </cell>
          <cell r="C180">
            <v>21</v>
          </cell>
          <cell r="D180">
            <v>88</v>
          </cell>
          <cell r="E180">
            <v>11</v>
          </cell>
          <cell r="F180">
            <v>78</v>
          </cell>
          <cell r="G180">
            <v>1027</v>
          </cell>
          <cell r="H180">
            <v>61</v>
          </cell>
          <cell r="I180">
            <v>45</v>
          </cell>
        </row>
        <row r="180">
          <cell r="L180">
            <v>120</v>
          </cell>
          <cell r="M180">
            <v>21.6</v>
          </cell>
          <cell r="N180">
            <v>1150</v>
          </cell>
          <cell r="O180">
            <v>207</v>
          </cell>
          <cell r="P180">
            <v>131.94</v>
          </cell>
          <cell r="Q180">
            <v>75.06</v>
          </cell>
          <cell r="R180">
            <v>1133</v>
          </cell>
          <cell r="S180">
            <v>203.94</v>
          </cell>
          <cell r="T180">
            <v>17</v>
          </cell>
          <cell r="U180">
            <v>4.08</v>
          </cell>
          <cell r="V180">
            <v>304.68</v>
          </cell>
        </row>
        <row r="180">
          <cell r="X180">
            <v>304.68</v>
          </cell>
          <cell r="Y180">
            <v>0</v>
          </cell>
        </row>
        <row r="181">
          <cell r="A181" t="str">
            <v>潮州市辖区</v>
          </cell>
          <cell r="B181" t="str">
            <v>潮州市辖区</v>
          </cell>
        </row>
        <row r="181">
          <cell r="F181">
            <v>1</v>
          </cell>
        </row>
        <row r="181">
          <cell r="N181">
            <v>1</v>
          </cell>
          <cell r="O181">
            <v>0.18</v>
          </cell>
        </row>
        <row r="181">
          <cell r="Q181">
            <v>0.18</v>
          </cell>
        </row>
        <row r="181">
          <cell r="T181">
            <v>1</v>
          </cell>
          <cell r="U181">
            <v>0.24</v>
          </cell>
          <cell r="V181">
            <v>0.42</v>
          </cell>
        </row>
        <row r="181">
          <cell r="X181">
            <v>0.42</v>
          </cell>
        </row>
        <row r="182">
          <cell r="A182" t="str">
            <v>湘桥区</v>
          </cell>
          <cell r="B182" t="str">
            <v>湘桥区</v>
          </cell>
          <cell r="C182">
            <v>18</v>
          </cell>
        </row>
        <row r="182">
          <cell r="F182">
            <v>55</v>
          </cell>
          <cell r="G182">
            <v>165</v>
          </cell>
          <cell r="H182">
            <v>7</v>
          </cell>
        </row>
        <row r="182">
          <cell r="L182">
            <v>18</v>
          </cell>
          <cell r="M182">
            <v>3.24</v>
          </cell>
          <cell r="N182">
            <v>220</v>
          </cell>
          <cell r="O182">
            <v>39.6</v>
          </cell>
          <cell r="P182">
            <v>24.48</v>
          </cell>
          <cell r="Q182">
            <v>15.12</v>
          </cell>
          <cell r="R182">
            <v>172</v>
          </cell>
          <cell r="S182">
            <v>30.96</v>
          </cell>
          <cell r="T182">
            <v>48</v>
          </cell>
          <cell r="U182">
            <v>11.52</v>
          </cell>
          <cell r="V182">
            <v>60.84</v>
          </cell>
        </row>
        <row r="182">
          <cell r="X182">
            <v>60.84</v>
          </cell>
        </row>
        <row r="183">
          <cell r="A183" t="str">
            <v>潮安区</v>
          </cell>
          <cell r="B183" t="str">
            <v>潮安区</v>
          </cell>
          <cell r="C183">
            <v>3</v>
          </cell>
          <cell r="D183">
            <v>88</v>
          </cell>
          <cell r="E183">
            <v>11</v>
          </cell>
          <cell r="F183">
            <v>22</v>
          </cell>
          <cell r="G183">
            <v>862</v>
          </cell>
          <cell r="H183">
            <v>54</v>
          </cell>
          <cell r="I183">
            <v>45</v>
          </cell>
        </row>
        <row r="183">
          <cell r="L183">
            <v>102</v>
          </cell>
          <cell r="M183">
            <v>18.36</v>
          </cell>
          <cell r="N183">
            <v>929</v>
          </cell>
          <cell r="O183">
            <v>167.22</v>
          </cell>
          <cell r="P183">
            <v>107.46</v>
          </cell>
          <cell r="Q183">
            <v>59.76</v>
          </cell>
          <cell r="R183">
            <v>961</v>
          </cell>
          <cell r="S183">
            <v>172.98</v>
          </cell>
          <cell r="T183">
            <v>-32</v>
          </cell>
          <cell r="U183">
            <v>-7.68</v>
          </cell>
          <cell r="V183">
            <v>243.42</v>
          </cell>
        </row>
        <row r="183">
          <cell r="X183">
            <v>243.42</v>
          </cell>
        </row>
        <row r="184">
          <cell r="A184" t="str">
            <v>饶平县</v>
          </cell>
          <cell r="B184" t="str">
            <v>饶平县</v>
          </cell>
          <cell r="C184">
            <v>1</v>
          </cell>
          <cell r="D184">
            <v>72</v>
          </cell>
          <cell r="E184">
            <v>0</v>
          </cell>
          <cell r="F184">
            <v>2</v>
          </cell>
          <cell r="G184">
            <v>1316</v>
          </cell>
          <cell r="H184">
            <v>114</v>
          </cell>
          <cell r="I184">
            <v>18</v>
          </cell>
        </row>
        <row r="184">
          <cell r="L184">
            <v>73</v>
          </cell>
          <cell r="M184">
            <v>13.14</v>
          </cell>
          <cell r="N184">
            <v>1336</v>
          </cell>
          <cell r="O184">
            <v>240.48</v>
          </cell>
          <cell r="P184">
            <v>116.64</v>
          </cell>
          <cell r="Q184">
            <v>123.84</v>
          </cell>
          <cell r="R184">
            <v>1448</v>
          </cell>
          <cell r="S184">
            <v>260.64</v>
          </cell>
          <cell r="T184">
            <v>-112</v>
          </cell>
          <cell r="U184">
            <v>-26.88</v>
          </cell>
          <cell r="V184">
            <v>370.74</v>
          </cell>
        </row>
        <row r="184">
          <cell r="X184">
            <v>370.74</v>
          </cell>
          <cell r="Y184">
            <v>0</v>
          </cell>
        </row>
        <row r="185">
          <cell r="A185" t="str">
            <v>饶平县</v>
          </cell>
          <cell r="B185" t="str">
            <v>饶平县</v>
          </cell>
          <cell r="C185">
            <v>1</v>
          </cell>
          <cell r="D185">
            <v>72</v>
          </cell>
        </row>
        <row r="185">
          <cell r="F185">
            <v>2</v>
          </cell>
          <cell r="G185">
            <v>1316</v>
          </cell>
          <cell r="H185">
            <v>114</v>
          </cell>
          <cell r="I185">
            <v>18</v>
          </cell>
        </row>
        <row r="185">
          <cell r="L185">
            <v>73</v>
          </cell>
          <cell r="M185">
            <v>13.14</v>
          </cell>
          <cell r="N185">
            <v>1336</v>
          </cell>
          <cell r="O185">
            <v>240.48</v>
          </cell>
          <cell r="P185">
            <v>116.64</v>
          </cell>
          <cell r="Q185">
            <v>123.84</v>
          </cell>
          <cell r="R185">
            <v>1448</v>
          </cell>
          <cell r="S185">
            <v>260.64</v>
          </cell>
          <cell r="T185">
            <v>-112</v>
          </cell>
          <cell r="U185">
            <v>-26.88</v>
          </cell>
          <cell r="V185">
            <v>370.74</v>
          </cell>
        </row>
        <row r="185">
          <cell r="X185">
            <v>370.74</v>
          </cell>
        </row>
        <row r="186">
          <cell r="A186" t="str">
            <v>揭阳市</v>
          </cell>
          <cell r="B186" t="str">
            <v>揭阳市</v>
          </cell>
          <cell r="C186">
            <v>46</v>
          </cell>
          <cell r="D186">
            <v>129</v>
          </cell>
          <cell r="E186">
            <v>1</v>
          </cell>
          <cell r="F186">
            <v>78</v>
          </cell>
          <cell r="G186">
            <v>1595</v>
          </cell>
          <cell r="H186">
            <v>37</v>
          </cell>
          <cell r="I186">
            <v>1</v>
          </cell>
        </row>
        <row r="186">
          <cell r="L186">
            <v>176</v>
          </cell>
          <cell r="M186">
            <v>31.68</v>
          </cell>
          <cell r="N186">
            <v>1674</v>
          </cell>
          <cell r="O186">
            <v>301.32</v>
          </cell>
          <cell r="P186">
            <v>170.82</v>
          </cell>
          <cell r="Q186">
            <v>130.5</v>
          </cell>
          <cell r="R186">
            <v>1633</v>
          </cell>
          <cell r="S186">
            <v>293.94</v>
          </cell>
          <cell r="T186">
            <v>41</v>
          </cell>
          <cell r="U186">
            <v>9.84</v>
          </cell>
          <cell r="V186">
            <v>465.96</v>
          </cell>
          <cell r="W186">
            <v>-36.66</v>
          </cell>
          <cell r="X186">
            <v>502.62</v>
          </cell>
          <cell r="Y186">
            <v>0</v>
          </cell>
        </row>
        <row r="187">
          <cell r="A187" t="str">
            <v>揭阳市辖区</v>
          </cell>
          <cell r="B187" t="str">
            <v>揭阳市辖区</v>
          </cell>
          <cell r="C187">
            <v>3</v>
          </cell>
        </row>
        <row r="187">
          <cell r="F187">
            <v>3</v>
          </cell>
        </row>
        <row r="187">
          <cell r="H187">
            <v>2</v>
          </cell>
        </row>
        <row r="187">
          <cell r="L187">
            <v>3</v>
          </cell>
          <cell r="M187">
            <v>0.54</v>
          </cell>
          <cell r="N187">
            <v>3</v>
          </cell>
          <cell r="O187">
            <v>0.54</v>
          </cell>
          <cell r="P187">
            <v>38.34</v>
          </cell>
          <cell r="Q187">
            <v>-37.8</v>
          </cell>
          <cell r="R187">
            <v>2</v>
          </cell>
          <cell r="S187">
            <v>0.36</v>
          </cell>
          <cell r="T187">
            <v>1</v>
          </cell>
          <cell r="U187">
            <v>0.24</v>
          </cell>
          <cell r="V187">
            <v>-36.66</v>
          </cell>
          <cell r="W187">
            <v>-36.66</v>
          </cell>
        </row>
        <row r="188">
          <cell r="A188" t="str">
            <v>榕城区（含空港区）</v>
          </cell>
          <cell r="B188" t="str">
            <v>榕城区（含空港区）</v>
          </cell>
          <cell r="C188">
            <v>37</v>
          </cell>
          <cell r="D188">
            <v>98</v>
          </cell>
          <cell r="E188">
            <v>1</v>
          </cell>
          <cell r="F188">
            <v>59</v>
          </cell>
          <cell r="G188">
            <v>650</v>
          </cell>
          <cell r="H188">
            <v>10</v>
          </cell>
          <cell r="I188">
            <v>1</v>
          </cell>
        </row>
        <row r="188">
          <cell r="L188">
            <v>136</v>
          </cell>
          <cell r="M188">
            <v>24.48</v>
          </cell>
          <cell r="N188">
            <v>710</v>
          </cell>
          <cell r="O188">
            <v>127.8</v>
          </cell>
          <cell r="P188">
            <v>40.68</v>
          </cell>
          <cell r="Q188">
            <v>87.12</v>
          </cell>
          <cell r="R188">
            <v>661</v>
          </cell>
          <cell r="S188">
            <v>118.98</v>
          </cell>
          <cell r="T188">
            <v>49</v>
          </cell>
          <cell r="U188">
            <v>11.76</v>
          </cell>
          <cell r="V188">
            <v>242.34</v>
          </cell>
        </row>
        <row r="188">
          <cell r="X188">
            <v>242.34</v>
          </cell>
        </row>
        <row r="189">
          <cell r="A189" t="str">
            <v>揭东区（含产业园）</v>
          </cell>
          <cell r="B189" t="str">
            <v>揭东区（含产业园）</v>
          </cell>
          <cell r="C189">
            <v>6</v>
          </cell>
          <cell r="D189">
            <v>31</v>
          </cell>
        </row>
        <row r="189">
          <cell r="F189">
            <v>16</v>
          </cell>
          <cell r="G189">
            <v>945</v>
          </cell>
          <cell r="H189">
            <v>25</v>
          </cell>
        </row>
        <row r="189">
          <cell r="L189">
            <v>37</v>
          </cell>
          <cell r="M189">
            <v>6.66</v>
          </cell>
          <cell r="N189">
            <v>961</v>
          </cell>
          <cell r="O189">
            <v>172.98</v>
          </cell>
          <cell r="P189">
            <v>91.8</v>
          </cell>
          <cell r="Q189">
            <v>81.18</v>
          </cell>
          <cell r="R189">
            <v>970</v>
          </cell>
          <cell r="S189">
            <v>174.6</v>
          </cell>
          <cell r="T189">
            <v>-9</v>
          </cell>
          <cell r="U189">
            <v>-2.16</v>
          </cell>
          <cell r="V189">
            <v>260.28</v>
          </cell>
        </row>
        <row r="189">
          <cell r="X189">
            <v>260.28</v>
          </cell>
        </row>
        <row r="190">
          <cell r="A190" t="str">
            <v>普宁市</v>
          </cell>
          <cell r="B190" t="str">
            <v>普宁市</v>
          </cell>
          <cell r="C190">
            <v>30</v>
          </cell>
          <cell r="D190">
            <v>37</v>
          </cell>
          <cell r="E190">
            <v>0</v>
          </cell>
          <cell r="F190">
            <v>123</v>
          </cell>
          <cell r="G190">
            <v>823</v>
          </cell>
          <cell r="H190">
            <v>14</v>
          </cell>
          <cell r="I190">
            <v>2</v>
          </cell>
        </row>
        <row r="190">
          <cell r="L190">
            <v>67</v>
          </cell>
          <cell r="M190">
            <v>12.06</v>
          </cell>
          <cell r="N190">
            <v>948</v>
          </cell>
          <cell r="O190">
            <v>170.64</v>
          </cell>
          <cell r="P190">
            <v>145.98</v>
          </cell>
          <cell r="Q190">
            <v>24.66</v>
          </cell>
          <cell r="R190">
            <v>839</v>
          </cell>
          <cell r="S190">
            <v>151.02</v>
          </cell>
          <cell r="T190">
            <v>109</v>
          </cell>
          <cell r="U190">
            <v>26.16</v>
          </cell>
          <cell r="V190">
            <v>213.9</v>
          </cell>
        </row>
        <row r="190">
          <cell r="X190">
            <v>213.9</v>
          </cell>
          <cell r="Y190">
            <v>0</v>
          </cell>
        </row>
        <row r="191">
          <cell r="A191" t="str">
            <v>普宁市（含普侨区）</v>
          </cell>
          <cell r="B191" t="str">
            <v>普宁市（含普侨区）</v>
          </cell>
          <cell r="C191">
            <v>30</v>
          </cell>
          <cell r="D191">
            <v>37</v>
          </cell>
        </row>
        <row r="191">
          <cell r="F191">
            <v>123</v>
          </cell>
          <cell r="G191">
            <v>823</v>
          </cell>
          <cell r="H191">
            <v>14</v>
          </cell>
          <cell r="I191">
            <v>2</v>
          </cell>
        </row>
        <row r="191">
          <cell r="L191">
            <v>67</v>
          </cell>
          <cell r="M191">
            <v>12.06</v>
          </cell>
          <cell r="N191">
            <v>948</v>
          </cell>
          <cell r="O191">
            <v>170.64</v>
          </cell>
          <cell r="P191">
            <v>145.98</v>
          </cell>
          <cell r="Q191">
            <v>24.66</v>
          </cell>
          <cell r="R191">
            <v>839</v>
          </cell>
          <cell r="S191">
            <v>151.02</v>
          </cell>
          <cell r="T191">
            <v>109</v>
          </cell>
          <cell r="U191">
            <v>26.16</v>
          </cell>
          <cell r="V191">
            <v>213.9</v>
          </cell>
        </row>
        <row r="191">
          <cell r="X191">
            <v>213.9</v>
          </cell>
        </row>
        <row r="192">
          <cell r="A192" t="str">
            <v>揭西县</v>
          </cell>
          <cell r="B192" t="str">
            <v>揭西县</v>
          </cell>
          <cell r="C192">
            <v>6</v>
          </cell>
          <cell r="D192">
            <v>135</v>
          </cell>
          <cell r="E192">
            <v>1</v>
          </cell>
          <cell r="F192">
            <v>8</v>
          </cell>
          <cell r="G192">
            <v>2020</v>
          </cell>
          <cell r="H192">
            <v>72</v>
          </cell>
          <cell r="I192">
            <v>9</v>
          </cell>
        </row>
        <row r="192">
          <cell r="L192">
            <v>142</v>
          </cell>
          <cell r="M192">
            <v>25.56</v>
          </cell>
          <cell r="N192">
            <v>2037</v>
          </cell>
          <cell r="O192">
            <v>366.66</v>
          </cell>
          <cell r="P192">
            <v>334.98</v>
          </cell>
          <cell r="Q192">
            <v>31.68</v>
          </cell>
          <cell r="R192">
            <v>2101</v>
          </cell>
          <cell r="S192">
            <v>378.18</v>
          </cell>
          <cell r="T192">
            <v>-64</v>
          </cell>
          <cell r="U192">
            <v>-15.36</v>
          </cell>
          <cell r="V192">
            <v>420.06</v>
          </cell>
        </row>
        <row r="192">
          <cell r="X192">
            <v>420.06</v>
          </cell>
          <cell r="Y192">
            <v>0</v>
          </cell>
        </row>
        <row r="193">
          <cell r="A193" t="str">
            <v>揭西县</v>
          </cell>
          <cell r="B193" t="str">
            <v>揭西县</v>
          </cell>
          <cell r="C193">
            <v>6</v>
          </cell>
          <cell r="D193">
            <v>135</v>
          </cell>
          <cell r="E193">
            <v>1</v>
          </cell>
          <cell r="F193">
            <v>8</v>
          </cell>
          <cell r="G193">
            <v>2020</v>
          </cell>
          <cell r="H193">
            <v>72</v>
          </cell>
          <cell r="I193">
            <v>9</v>
          </cell>
        </row>
        <row r="193">
          <cell r="L193">
            <v>142</v>
          </cell>
          <cell r="M193">
            <v>25.56</v>
          </cell>
          <cell r="N193">
            <v>2037</v>
          </cell>
          <cell r="O193">
            <v>366.66</v>
          </cell>
          <cell r="P193">
            <v>334.98</v>
          </cell>
          <cell r="Q193">
            <v>31.68</v>
          </cell>
          <cell r="R193">
            <v>2101</v>
          </cell>
          <cell r="S193">
            <v>378.18</v>
          </cell>
          <cell r="T193">
            <v>-64</v>
          </cell>
          <cell r="U193">
            <v>-15.36</v>
          </cell>
          <cell r="V193">
            <v>420.06</v>
          </cell>
        </row>
        <row r="193">
          <cell r="X193">
            <v>420.06</v>
          </cell>
        </row>
        <row r="194">
          <cell r="A194" t="str">
            <v>惠来县</v>
          </cell>
          <cell r="B194" t="str">
            <v>惠来县</v>
          </cell>
          <cell r="C194">
            <v>5</v>
          </cell>
          <cell r="D194">
            <v>258</v>
          </cell>
          <cell r="E194">
            <v>3</v>
          </cell>
          <cell r="F194">
            <v>10</v>
          </cell>
          <cell r="G194">
            <v>3557</v>
          </cell>
          <cell r="H194">
            <v>208</v>
          </cell>
          <cell r="I194">
            <v>7</v>
          </cell>
        </row>
        <row r="194">
          <cell r="L194">
            <v>266</v>
          </cell>
          <cell r="M194">
            <v>47.88</v>
          </cell>
          <cell r="N194">
            <v>3574</v>
          </cell>
          <cell r="O194">
            <v>643.32</v>
          </cell>
          <cell r="P194">
            <v>576</v>
          </cell>
          <cell r="Q194">
            <v>67.32</v>
          </cell>
          <cell r="R194">
            <v>3772</v>
          </cell>
          <cell r="S194">
            <v>678.96</v>
          </cell>
          <cell r="T194">
            <v>-198</v>
          </cell>
          <cell r="U194">
            <v>-47.52</v>
          </cell>
          <cell r="V194">
            <v>746.64</v>
          </cell>
        </row>
        <row r="194">
          <cell r="X194">
            <v>746.64</v>
          </cell>
          <cell r="Y194">
            <v>0</v>
          </cell>
        </row>
        <row r="195">
          <cell r="A195" t="str">
            <v>惠来县（含大南山、大南海）</v>
          </cell>
          <cell r="B195" t="str">
            <v>惠来县（含大南山、大南海）</v>
          </cell>
          <cell r="C195">
            <v>5</v>
          </cell>
          <cell r="D195">
            <v>258</v>
          </cell>
          <cell r="E195">
            <v>3</v>
          </cell>
          <cell r="F195">
            <v>10</v>
          </cell>
          <cell r="G195">
            <v>3557</v>
          </cell>
          <cell r="H195">
            <v>208</v>
          </cell>
          <cell r="I195">
            <v>7</v>
          </cell>
        </row>
        <row r="195">
          <cell r="L195">
            <v>266</v>
          </cell>
          <cell r="M195">
            <v>47.88</v>
          </cell>
          <cell r="N195">
            <v>3574</v>
          </cell>
          <cell r="O195">
            <v>643.32</v>
          </cell>
          <cell r="P195">
            <v>576</v>
          </cell>
          <cell r="Q195">
            <v>67.32</v>
          </cell>
          <cell r="R195">
            <v>3772</v>
          </cell>
          <cell r="S195">
            <v>678.96</v>
          </cell>
          <cell r="T195">
            <v>-198</v>
          </cell>
          <cell r="U195">
            <v>-47.52</v>
          </cell>
          <cell r="V195">
            <v>746.64</v>
          </cell>
        </row>
        <row r="195">
          <cell r="X195">
            <v>746.64</v>
          </cell>
        </row>
        <row r="196">
          <cell r="A196" t="str">
            <v>云浮市</v>
          </cell>
          <cell r="B196" t="str">
            <v>云浮市</v>
          </cell>
          <cell r="C196">
            <v>20</v>
          </cell>
          <cell r="D196">
            <v>84</v>
          </cell>
          <cell r="E196">
            <v>0</v>
          </cell>
          <cell r="F196">
            <v>177</v>
          </cell>
          <cell r="G196">
            <v>3606</v>
          </cell>
          <cell r="H196">
            <v>232</v>
          </cell>
          <cell r="I196">
            <v>7</v>
          </cell>
        </row>
        <row r="196">
          <cell r="L196">
            <v>104</v>
          </cell>
          <cell r="M196">
            <v>18.72</v>
          </cell>
          <cell r="N196">
            <v>3790</v>
          </cell>
          <cell r="O196">
            <v>682.2</v>
          </cell>
          <cell r="P196">
            <v>414.18</v>
          </cell>
          <cell r="Q196">
            <v>268.02</v>
          </cell>
          <cell r="R196">
            <v>3845</v>
          </cell>
          <cell r="S196">
            <v>692.1</v>
          </cell>
          <cell r="T196">
            <v>-55</v>
          </cell>
          <cell r="U196">
            <v>-13.2</v>
          </cell>
          <cell r="V196">
            <v>965.64</v>
          </cell>
        </row>
        <row r="196">
          <cell r="X196">
            <v>965.64</v>
          </cell>
          <cell r="Y196">
            <v>0</v>
          </cell>
        </row>
        <row r="197">
          <cell r="A197" t="str">
            <v>云浮市辖区</v>
          </cell>
          <cell r="B197" t="str">
            <v>云浮市辖区</v>
          </cell>
          <cell r="C197">
            <v>2</v>
          </cell>
        </row>
        <row r="197">
          <cell r="F197">
            <v>11</v>
          </cell>
        </row>
        <row r="197">
          <cell r="L197">
            <v>2</v>
          </cell>
          <cell r="M197">
            <v>0.36</v>
          </cell>
          <cell r="N197">
            <v>11</v>
          </cell>
          <cell r="O197">
            <v>1.98</v>
          </cell>
        </row>
        <row r="197">
          <cell r="Q197">
            <v>1.98</v>
          </cell>
        </row>
        <row r="197">
          <cell r="T197">
            <v>11</v>
          </cell>
          <cell r="U197">
            <v>2.64</v>
          </cell>
          <cell r="V197">
            <v>4.98</v>
          </cell>
        </row>
        <row r="197">
          <cell r="X197">
            <v>4.98</v>
          </cell>
        </row>
        <row r="198">
          <cell r="A198" t="str">
            <v>云城区</v>
          </cell>
          <cell r="B198" t="str">
            <v>云城区</v>
          </cell>
          <cell r="C198">
            <v>18</v>
          </cell>
          <cell r="D198">
            <v>10</v>
          </cell>
        </row>
        <row r="198">
          <cell r="F198">
            <v>148</v>
          </cell>
          <cell r="G198">
            <v>623</v>
          </cell>
          <cell r="H198">
            <v>13</v>
          </cell>
          <cell r="I198">
            <v>1</v>
          </cell>
        </row>
        <row r="198">
          <cell r="L198">
            <v>28</v>
          </cell>
          <cell r="M198">
            <v>5.04</v>
          </cell>
          <cell r="N198">
            <v>772</v>
          </cell>
          <cell r="O198">
            <v>138.96</v>
          </cell>
          <cell r="P198">
            <v>85.5</v>
          </cell>
          <cell r="Q198">
            <v>53.46</v>
          </cell>
          <cell r="R198">
            <v>637</v>
          </cell>
          <cell r="S198">
            <v>114.66</v>
          </cell>
          <cell r="T198">
            <v>135</v>
          </cell>
          <cell r="U198">
            <v>32.4</v>
          </cell>
          <cell r="V198">
            <v>205.56</v>
          </cell>
        </row>
        <row r="198">
          <cell r="X198">
            <v>205.56</v>
          </cell>
        </row>
        <row r="199">
          <cell r="A199" t="str">
            <v>云安区</v>
          </cell>
          <cell r="B199" t="str">
            <v>云安区</v>
          </cell>
        </row>
        <row r="199">
          <cell r="D199">
            <v>11</v>
          </cell>
        </row>
        <row r="199">
          <cell r="F199">
            <v>10</v>
          </cell>
          <cell r="G199">
            <v>1419</v>
          </cell>
          <cell r="H199">
            <v>149</v>
          </cell>
          <cell r="I199">
            <v>3</v>
          </cell>
        </row>
        <row r="199">
          <cell r="L199">
            <v>11</v>
          </cell>
          <cell r="M199">
            <v>1.98</v>
          </cell>
          <cell r="N199">
            <v>1432</v>
          </cell>
          <cell r="O199">
            <v>257.76</v>
          </cell>
          <cell r="P199">
            <v>179.1</v>
          </cell>
          <cell r="Q199">
            <v>78.66</v>
          </cell>
          <cell r="R199">
            <v>1571</v>
          </cell>
          <cell r="S199">
            <v>282.78</v>
          </cell>
          <cell r="T199">
            <v>-139</v>
          </cell>
          <cell r="U199">
            <v>-33.36</v>
          </cell>
          <cell r="V199">
            <v>330.06</v>
          </cell>
        </row>
        <row r="199">
          <cell r="X199">
            <v>330.06</v>
          </cell>
        </row>
        <row r="200">
          <cell r="A200" t="str">
            <v>郁南县</v>
          </cell>
          <cell r="B200" t="str">
            <v>郁南县</v>
          </cell>
        </row>
        <row r="200">
          <cell r="D200">
            <v>63</v>
          </cell>
        </row>
        <row r="200">
          <cell r="F200">
            <v>8</v>
          </cell>
          <cell r="G200">
            <v>1564</v>
          </cell>
          <cell r="H200">
            <v>70</v>
          </cell>
          <cell r="I200">
            <v>3</v>
          </cell>
        </row>
        <row r="200">
          <cell r="L200">
            <v>63</v>
          </cell>
          <cell r="M200">
            <v>11.34</v>
          </cell>
          <cell r="N200">
            <v>1575</v>
          </cell>
          <cell r="O200">
            <v>283.5</v>
          </cell>
          <cell r="P200">
            <v>149.58</v>
          </cell>
          <cell r="Q200">
            <v>133.92</v>
          </cell>
          <cell r="R200">
            <v>1637</v>
          </cell>
          <cell r="S200">
            <v>294.66</v>
          </cell>
          <cell r="T200">
            <v>-62</v>
          </cell>
          <cell r="U200">
            <v>-14.88</v>
          </cell>
          <cell r="V200">
            <v>425.04</v>
          </cell>
        </row>
        <row r="200">
          <cell r="X200">
            <v>425.04</v>
          </cell>
        </row>
        <row r="201">
          <cell r="A201" t="str">
            <v>新兴县</v>
          </cell>
          <cell r="B201" t="str">
            <v>新兴县</v>
          </cell>
          <cell r="C201">
            <v>0</v>
          </cell>
          <cell r="D201">
            <v>78</v>
          </cell>
          <cell r="E201">
            <v>0</v>
          </cell>
          <cell r="F201">
            <v>4</v>
          </cell>
          <cell r="G201">
            <v>946</v>
          </cell>
          <cell r="H201">
            <v>26</v>
          </cell>
          <cell r="I201">
            <v>0</v>
          </cell>
        </row>
        <row r="201">
          <cell r="L201">
            <v>78</v>
          </cell>
          <cell r="M201">
            <v>14.04</v>
          </cell>
          <cell r="N201">
            <v>950</v>
          </cell>
          <cell r="O201">
            <v>171</v>
          </cell>
          <cell r="P201">
            <v>132.12</v>
          </cell>
          <cell r="Q201">
            <v>38.88</v>
          </cell>
          <cell r="R201">
            <v>972</v>
          </cell>
          <cell r="S201">
            <v>174.96</v>
          </cell>
          <cell r="T201">
            <v>-22</v>
          </cell>
          <cell r="U201">
            <v>-5.28</v>
          </cell>
          <cell r="V201">
            <v>222.6</v>
          </cell>
        </row>
        <row r="201">
          <cell r="X201">
            <v>222.6</v>
          </cell>
          <cell r="Y201">
            <v>0</v>
          </cell>
        </row>
        <row r="202">
          <cell r="A202" t="str">
            <v>新兴县</v>
          </cell>
          <cell r="B202" t="str">
            <v>新兴县</v>
          </cell>
        </row>
        <row r="202">
          <cell r="D202">
            <v>78</v>
          </cell>
        </row>
        <row r="202">
          <cell r="F202">
            <v>4</v>
          </cell>
          <cell r="G202">
            <v>946</v>
          </cell>
          <cell r="H202">
            <v>26</v>
          </cell>
        </row>
        <row r="202">
          <cell r="L202">
            <v>78</v>
          </cell>
          <cell r="M202">
            <v>14.04</v>
          </cell>
          <cell r="N202">
            <v>950</v>
          </cell>
          <cell r="O202">
            <v>171</v>
          </cell>
          <cell r="P202">
            <v>132.12</v>
          </cell>
          <cell r="Q202">
            <v>38.88</v>
          </cell>
          <cell r="R202">
            <v>972</v>
          </cell>
          <cell r="S202">
            <v>174.96</v>
          </cell>
          <cell r="T202">
            <v>-22</v>
          </cell>
          <cell r="U202">
            <v>-5.28</v>
          </cell>
          <cell r="V202">
            <v>222.6</v>
          </cell>
        </row>
        <row r="202">
          <cell r="X202">
            <v>222.6</v>
          </cell>
        </row>
        <row r="203">
          <cell r="A203" t="str">
            <v>罗定市</v>
          </cell>
          <cell r="B203" t="str">
            <v>罗定市</v>
          </cell>
          <cell r="C203">
            <v>0</v>
          </cell>
          <cell r="D203">
            <v>51</v>
          </cell>
          <cell r="E203">
            <v>0</v>
          </cell>
          <cell r="F203">
            <v>34</v>
          </cell>
          <cell r="G203">
            <v>4994</v>
          </cell>
          <cell r="H203">
            <v>54</v>
          </cell>
          <cell r="I203">
            <v>7</v>
          </cell>
        </row>
        <row r="203">
          <cell r="L203">
            <v>51</v>
          </cell>
          <cell r="M203">
            <v>9.18</v>
          </cell>
          <cell r="N203">
            <v>5035</v>
          </cell>
          <cell r="O203">
            <v>906.3</v>
          </cell>
          <cell r="P203">
            <v>570.24</v>
          </cell>
          <cell r="Q203">
            <v>336.06</v>
          </cell>
          <cell r="R203">
            <v>5055</v>
          </cell>
          <cell r="S203">
            <v>909.9</v>
          </cell>
          <cell r="T203">
            <v>-20</v>
          </cell>
          <cell r="U203">
            <v>-4.8</v>
          </cell>
          <cell r="V203">
            <v>1250.34</v>
          </cell>
        </row>
        <row r="203">
          <cell r="X203">
            <v>1250.34</v>
          </cell>
          <cell r="Y203">
            <v>0</v>
          </cell>
        </row>
        <row r="204">
          <cell r="A204" t="str">
            <v>罗定市</v>
          </cell>
          <cell r="B204" t="str">
            <v>罗定市</v>
          </cell>
        </row>
        <row r="204">
          <cell r="D204">
            <v>51</v>
          </cell>
        </row>
        <row r="204">
          <cell r="F204">
            <v>34</v>
          </cell>
          <cell r="G204">
            <v>4994</v>
          </cell>
          <cell r="H204">
            <v>54</v>
          </cell>
          <cell r="I204">
            <v>7</v>
          </cell>
        </row>
        <row r="204">
          <cell r="L204">
            <v>51</v>
          </cell>
          <cell r="M204">
            <v>9.18</v>
          </cell>
          <cell r="N204">
            <v>5035</v>
          </cell>
          <cell r="O204">
            <v>906.3</v>
          </cell>
          <cell r="P204">
            <v>570.24</v>
          </cell>
          <cell r="Q204">
            <v>336.06</v>
          </cell>
          <cell r="R204">
            <v>5055</v>
          </cell>
          <cell r="S204">
            <v>909.9</v>
          </cell>
          <cell r="T204">
            <v>-20</v>
          </cell>
          <cell r="U204">
            <v>-4.8</v>
          </cell>
          <cell r="V204">
            <v>1250.34</v>
          </cell>
        </row>
        <row r="204">
          <cell r="X204">
            <v>1250.34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W203"/>
  <sheetViews>
    <sheetView tabSelected="1" view="pageBreakPreview" zoomScale="85" zoomScaleNormal="100" zoomScaleSheetLayoutView="85" workbookViewId="0">
      <pane xSplit="2" ySplit="6" topLeftCell="C7" activePane="bottomRight" state="frozen"/>
      <selection/>
      <selection pane="topRight"/>
      <selection pane="bottomLeft"/>
      <selection pane="bottomRight" activeCell="I17" sqref="I17"/>
    </sheetView>
  </sheetViews>
  <sheetFormatPr defaultColWidth="8.25" defaultRowHeight="18.75" customHeight="1"/>
  <cols>
    <col min="1" max="1" width="8.25" style="149"/>
    <col min="2" max="2" width="12.25" style="149" customWidth="1"/>
    <col min="3" max="4" width="12.25" style="242" customWidth="1"/>
    <col min="5" max="5" width="12.25" style="149" customWidth="1"/>
    <col min="6" max="11" width="12.25" style="242" customWidth="1"/>
    <col min="12" max="12" width="12.25" style="149" customWidth="1"/>
    <col min="13" max="18" width="12.25" style="242" customWidth="1"/>
    <col min="19" max="20" width="13" style="242" customWidth="1"/>
    <col min="21" max="21" width="8.875" style="238" customWidth="1"/>
    <col min="22" max="22" width="8.25" style="149"/>
    <col min="23" max="23" width="9.375" style="149"/>
  </cols>
  <sheetData>
    <row r="1" ht="27" customHeight="1" spans="1:18">
      <c r="A1" s="151" t="s">
        <v>0</v>
      </c>
      <c r="B1" s="151"/>
      <c r="C1" s="243"/>
      <c r="D1" s="243"/>
      <c r="E1" s="151"/>
      <c r="F1" s="243"/>
      <c r="G1" s="243"/>
      <c r="H1" s="243"/>
      <c r="I1" s="243"/>
      <c r="J1" s="243"/>
      <c r="K1" s="243"/>
      <c r="L1" s="151"/>
      <c r="M1" s="243"/>
      <c r="N1" s="243"/>
      <c r="O1" s="243"/>
      <c r="P1" s="243"/>
      <c r="Q1" s="243"/>
      <c r="R1" s="243"/>
    </row>
    <row r="2" ht="35.25" customHeight="1" spans="1:21">
      <c r="A2" s="152" t="s">
        <v>1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247"/>
      <c r="T2" s="247"/>
      <c r="U2" s="152"/>
    </row>
    <row r="3" ht="24" customHeight="1" spans="2:21">
      <c r="B3" s="108"/>
      <c r="C3" s="83"/>
      <c r="D3" s="83"/>
      <c r="E3" s="108"/>
      <c r="F3" s="83"/>
      <c r="G3" s="83"/>
      <c r="H3" s="83"/>
      <c r="I3" s="83"/>
      <c r="J3" s="83"/>
      <c r="K3" s="83"/>
      <c r="L3" s="108"/>
      <c r="M3" s="83"/>
      <c r="N3" s="83"/>
      <c r="O3" s="83"/>
      <c r="P3" s="83"/>
      <c r="Q3" s="83"/>
      <c r="R3" s="83"/>
      <c r="S3" s="83"/>
      <c r="T3" s="83"/>
      <c r="U3" s="220" t="s">
        <v>2</v>
      </c>
    </row>
    <row r="4" s="225" customFormat="1" ht="34.5" customHeight="1" spans="1:21">
      <c r="A4" s="66" t="s">
        <v>3</v>
      </c>
      <c r="B4" s="66" t="s">
        <v>4</v>
      </c>
      <c r="C4" s="3" t="s">
        <v>5</v>
      </c>
      <c r="D4" s="3"/>
      <c r="E4" s="240"/>
      <c r="F4" s="3" t="s">
        <v>6</v>
      </c>
      <c r="G4" s="3"/>
      <c r="H4" s="3" t="s">
        <v>7</v>
      </c>
      <c r="I4" s="3"/>
      <c r="J4" s="3" t="s">
        <v>8</v>
      </c>
      <c r="K4" s="3"/>
      <c r="L4" s="240"/>
      <c r="M4" s="3" t="s">
        <v>9</v>
      </c>
      <c r="N4" s="3"/>
      <c r="O4" s="3" t="s">
        <v>10</v>
      </c>
      <c r="P4" s="3"/>
      <c r="Q4" s="3" t="s">
        <v>11</v>
      </c>
      <c r="R4" s="3"/>
      <c r="S4" s="248" t="s">
        <v>12</v>
      </c>
      <c r="T4" s="249"/>
      <c r="U4" s="250"/>
    </row>
    <row r="5" s="225" customFormat="1" ht="38.25" customHeight="1" spans="1:21">
      <c r="A5" s="69"/>
      <c r="B5" s="69"/>
      <c r="C5" s="3" t="s">
        <v>13</v>
      </c>
      <c r="D5" s="3" t="s">
        <v>14</v>
      </c>
      <c r="E5" s="240" t="s">
        <v>15</v>
      </c>
      <c r="F5" s="3" t="s">
        <v>13</v>
      </c>
      <c r="G5" s="3" t="s">
        <v>14</v>
      </c>
      <c r="H5" s="3" t="s">
        <v>13</v>
      </c>
      <c r="I5" s="3" t="s">
        <v>14</v>
      </c>
      <c r="J5" s="3" t="s">
        <v>13</v>
      </c>
      <c r="K5" s="3" t="s">
        <v>14</v>
      </c>
      <c r="L5" s="240" t="s">
        <v>15</v>
      </c>
      <c r="M5" s="3" t="s">
        <v>13</v>
      </c>
      <c r="N5" s="3" t="s">
        <v>14</v>
      </c>
      <c r="O5" s="3" t="s">
        <v>13</v>
      </c>
      <c r="P5" s="3" t="s">
        <v>14</v>
      </c>
      <c r="Q5" s="3" t="s">
        <v>13</v>
      </c>
      <c r="R5" s="3" t="s">
        <v>14</v>
      </c>
      <c r="S5" s="3" t="s">
        <v>16</v>
      </c>
      <c r="T5" s="3" t="s">
        <v>17</v>
      </c>
      <c r="U5" s="240" t="s">
        <v>15</v>
      </c>
    </row>
    <row r="6" customHeight="1" spans="1:21">
      <c r="A6" s="97"/>
      <c r="B6" s="78" t="s">
        <v>18</v>
      </c>
      <c r="C6" s="244">
        <f>C7+C20+C28+C33+C41+C43+C49+C51+C59+C61+C63+C65+C67+C72+C74+C76+C78+C84+C86+C88+C90+C92+C98+C100+C103+C105+C107+C109+C111+C113+C122+C127+C129+C137+C139+C141+C143+C148+C150+C152+C158+C160+C162+C164+C166+C173+C175+C177+C179+C183+C185+C189+C191+C193+C195+C200+C202</f>
        <v>-327.66</v>
      </c>
      <c r="D6" s="78">
        <f>D7+D20+D28+D33+D41+D43+D49+D51+D59+D61+D63+D65+D67+D72+D74+D76+D78+D84+D86+D88+D90+D92+D98+D100+D103+D105+D107+D109+D111+D113+D122+D127+D129+D137+D139+D141+D143+D148+D150+D152+D158+D160+D162+D164+D166+D173+D175+D177+D179+D183+D185+D189+D191+D193+D195+D200+D202</f>
        <v>35270.64</v>
      </c>
      <c r="E6" s="78">
        <f>E7+E20+E28+E33+E41+E43+E49+E51+E59+E61+E63+E65+E67+E72+E74+E76+E78+E84+E86+E88+E90+E92+E98+E100+E103+E105+E107+E109+E111+E113+E122+E127+E129+E137+E139+E141+E143+E148+E150+E152+E158+E160+E162+E164+E166+E173+E175+E177+E179+E183+E185+E189+E191+E193+E195+E200+E202</f>
        <v>2497</v>
      </c>
      <c r="F6" s="244">
        <f t="shared" ref="C6:X6" si="0">F7+F20+F28+F33+F41+F43+F49+F51+F59+F61+F63+F65+F67+F72+F74+F76+F78+F84+F86+F88+F90+F92+F98+F100+F103+F105+F107+F109+F111+F113+F122+F127+F129+F137+F139+F141+F143+F148+F150+F152+F158+F160+F162+F164+F166+F173+F175+F177+F179+F183+F185+F189+F191+F193+F195+F200+F202</f>
        <v>-90.96</v>
      </c>
      <c r="G6" s="244">
        <f t="shared" si="0"/>
        <v>19344.06</v>
      </c>
      <c r="H6" s="244">
        <f t="shared" si="0"/>
        <v>-113.58</v>
      </c>
      <c r="I6" s="244">
        <f t="shared" si="0"/>
        <v>7496.76</v>
      </c>
      <c r="J6" s="244">
        <f t="shared" si="0"/>
        <v>-190.9</v>
      </c>
      <c r="K6" s="244">
        <f t="shared" si="0"/>
        <v>8348.7</v>
      </c>
      <c r="L6" s="78">
        <f t="shared" si="0"/>
        <v>846</v>
      </c>
      <c r="M6" s="244">
        <f t="shared" si="0"/>
        <v>-315.36</v>
      </c>
      <c r="N6" s="244">
        <f t="shared" si="0"/>
        <v>3113.64</v>
      </c>
      <c r="O6" s="244">
        <f t="shared" si="0"/>
        <v>-4728.96</v>
      </c>
      <c r="P6" s="244">
        <f t="shared" si="0"/>
        <v>2.7</v>
      </c>
      <c r="Q6" s="244">
        <f t="shared" si="0"/>
        <v>0</v>
      </c>
      <c r="R6" s="244">
        <f t="shared" si="0"/>
        <v>7641.74</v>
      </c>
      <c r="S6" s="244">
        <f t="shared" si="0"/>
        <v>-308.01</v>
      </c>
      <c r="T6" s="244">
        <f t="shared" si="0"/>
        <v>75758.83</v>
      </c>
      <c r="U6" s="78">
        <f t="shared" si="0"/>
        <v>3343</v>
      </c>
    </row>
    <row r="7" customHeight="1" spans="1:23">
      <c r="A7" s="97"/>
      <c r="B7" s="78" t="s">
        <v>19</v>
      </c>
      <c r="C7" s="244">
        <f>SUM(C8:C19)</f>
        <v>-63.9</v>
      </c>
      <c r="D7" s="78">
        <f>SUM(D8:D19)</f>
        <v>0</v>
      </c>
      <c r="E7" s="78">
        <f>SUM(E8:E19)</f>
        <v>0</v>
      </c>
      <c r="F7" s="78">
        <f t="shared" ref="F7:U7" si="1">SUM(F8:F19)</f>
        <v>-10.2</v>
      </c>
      <c r="G7" s="78">
        <f t="shared" si="1"/>
        <v>4.56</v>
      </c>
      <c r="H7" s="78">
        <f t="shared" si="1"/>
        <v>-3.6</v>
      </c>
      <c r="I7" s="78">
        <f t="shared" si="1"/>
        <v>5.22</v>
      </c>
      <c r="J7" s="78">
        <f t="shared" si="1"/>
        <v>-31.25</v>
      </c>
      <c r="K7" s="78">
        <f t="shared" si="1"/>
        <v>83.05</v>
      </c>
      <c r="L7" s="78">
        <f t="shared" si="1"/>
        <v>0</v>
      </c>
      <c r="M7" s="78">
        <f t="shared" si="1"/>
        <v>0</v>
      </c>
      <c r="N7" s="78">
        <f t="shared" si="1"/>
        <v>57.42</v>
      </c>
      <c r="O7" s="78">
        <f t="shared" si="1"/>
        <v>0</v>
      </c>
      <c r="P7" s="78">
        <f t="shared" si="1"/>
        <v>0</v>
      </c>
      <c r="Q7" s="78">
        <f t="shared" si="1"/>
        <v>0</v>
      </c>
      <c r="R7" s="78">
        <f t="shared" si="1"/>
        <v>1457.76</v>
      </c>
      <c r="S7" s="78">
        <f t="shared" si="1"/>
        <v>-61.66</v>
      </c>
      <c r="T7" s="78">
        <f t="shared" si="1"/>
        <v>1560.72</v>
      </c>
      <c r="U7" s="78">
        <f t="shared" si="1"/>
        <v>0</v>
      </c>
      <c r="W7" s="149">
        <f>T6-U6</f>
        <v>72415.83</v>
      </c>
    </row>
    <row r="8" customHeight="1" spans="1:22">
      <c r="A8" s="160">
        <v>1</v>
      </c>
      <c r="B8" s="173" t="s">
        <v>20</v>
      </c>
      <c r="C8" s="245"/>
      <c r="D8" s="245"/>
      <c r="E8" s="173"/>
      <c r="F8" s="245"/>
      <c r="G8" s="245"/>
      <c r="H8" s="245"/>
      <c r="I8" s="245">
        <v>3.78</v>
      </c>
      <c r="J8" s="245"/>
      <c r="K8" s="245">
        <v>15.15</v>
      </c>
      <c r="L8" s="173"/>
      <c r="M8" s="245"/>
      <c r="N8" s="245">
        <v>8.81999999999999</v>
      </c>
      <c r="O8" s="245"/>
      <c r="P8" s="245"/>
      <c r="Q8" s="245"/>
      <c r="R8" s="245">
        <v>1457.76</v>
      </c>
      <c r="S8" s="245"/>
      <c r="T8" s="245">
        <v>1485.51</v>
      </c>
      <c r="U8" s="173"/>
      <c r="V8" s="149">
        <v>601001</v>
      </c>
    </row>
    <row r="9" customHeight="1" spans="1:22">
      <c r="A9" s="160">
        <v>2</v>
      </c>
      <c r="B9" s="173" t="s">
        <v>21</v>
      </c>
      <c r="C9" s="245">
        <v>-2.52</v>
      </c>
      <c r="D9" s="245"/>
      <c r="E9" s="173"/>
      <c r="F9" s="245">
        <v>-0.72</v>
      </c>
      <c r="G9" s="245"/>
      <c r="H9" s="245">
        <v>-0.18</v>
      </c>
      <c r="I9" s="245"/>
      <c r="J9" s="245">
        <v>-0.75</v>
      </c>
      <c r="K9" s="245"/>
      <c r="L9" s="173"/>
      <c r="M9" s="245"/>
      <c r="N9" s="245"/>
      <c r="O9" s="245"/>
      <c r="P9" s="245"/>
      <c r="Q9" s="245"/>
      <c r="R9" s="245"/>
      <c r="S9" s="245">
        <v>-4.17</v>
      </c>
      <c r="T9" s="245"/>
      <c r="U9" s="173"/>
      <c r="V9" s="149">
        <v>601002</v>
      </c>
    </row>
    <row r="10" customHeight="1" spans="1:22">
      <c r="A10" s="160">
        <v>3</v>
      </c>
      <c r="B10" s="173" t="s">
        <v>22</v>
      </c>
      <c r="C10" s="245">
        <v>-6.9</v>
      </c>
      <c r="D10" s="245"/>
      <c r="E10" s="173"/>
      <c r="F10" s="245"/>
      <c r="G10" s="245">
        <v>0.84</v>
      </c>
      <c r="H10" s="245">
        <v>-0.42</v>
      </c>
      <c r="I10" s="245"/>
      <c r="J10" s="245"/>
      <c r="K10" s="245">
        <v>0.95</v>
      </c>
      <c r="L10" s="173"/>
      <c r="M10" s="245"/>
      <c r="N10" s="245">
        <v>15.12</v>
      </c>
      <c r="O10" s="245"/>
      <c r="P10" s="245"/>
      <c r="Q10" s="245"/>
      <c r="R10" s="245"/>
      <c r="S10" s="245"/>
      <c r="T10" s="245">
        <v>9.59</v>
      </c>
      <c r="U10" s="173"/>
      <c r="V10" s="149">
        <v>601003</v>
      </c>
    </row>
    <row r="11" customHeight="1" spans="1:22">
      <c r="A11" s="160">
        <v>4</v>
      </c>
      <c r="B11" s="173" t="s">
        <v>23</v>
      </c>
      <c r="C11" s="245">
        <v>-4.68</v>
      </c>
      <c r="D11" s="245"/>
      <c r="E11" s="173"/>
      <c r="F11" s="245"/>
      <c r="G11" s="245">
        <v>1.62</v>
      </c>
      <c r="H11" s="245"/>
      <c r="I11" s="245">
        <v>1.02</v>
      </c>
      <c r="J11" s="245"/>
      <c r="K11" s="245">
        <v>1.1</v>
      </c>
      <c r="L11" s="173"/>
      <c r="M11" s="245"/>
      <c r="N11" s="245"/>
      <c r="O11" s="245"/>
      <c r="P11" s="245"/>
      <c r="Q11" s="245"/>
      <c r="R11" s="245"/>
      <c r="S11" s="245">
        <v>-0.94</v>
      </c>
      <c r="T11" s="245"/>
      <c r="U11" s="173"/>
      <c r="V11" s="149">
        <v>601004</v>
      </c>
    </row>
    <row r="12" customHeight="1" spans="1:22">
      <c r="A12" s="160">
        <v>5</v>
      </c>
      <c r="B12" s="173" t="s">
        <v>24</v>
      </c>
      <c r="C12" s="245">
        <v>-2.28</v>
      </c>
      <c r="D12" s="245"/>
      <c r="E12" s="173"/>
      <c r="F12" s="245"/>
      <c r="G12" s="245">
        <v>0.96</v>
      </c>
      <c r="H12" s="245">
        <v>-0.42</v>
      </c>
      <c r="I12" s="245"/>
      <c r="J12" s="245"/>
      <c r="K12" s="245">
        <v>4.3</v>
      </c>
      <c r="L12" s="173"/>
      <c r="M12" s="245"/>
      <c r="N12" s="245">
        <v>0.12</v>
      </c>
      <c r="O12" s="245"/>
      <c r="P12" s="245"/>
      <c r="Q12" s="245"/>
      <c r="R12" s="245"/>
      <c r="S12" s="245"/>
      <c r="T12" s="245">
        <v>2.68</v>
      </c>
      <c r="U12" s="173"/>
      <c r="V12" s="149">
        <v>601005</v>
      </c>
    </row>
    <row r="13" customHeight="1" spans="1:22">
      <c r="A13" s="160">
        <v>6</v>
      </c>
      <c r="B13" s="173" t="s">
        <v>25</v>
      </c>
      <c r="C13" s="245">
        <v>-12.84</v>
      </c>
      <c r="D13" s="245"/>
      <c r="E13" s="173"/>
      <c r="F13" s="245">
        <v>-0.84</v>
      </c>
      <c r="G13" s="245"/>
      <c r="H13" s="245">
        <v>-0.18</v>
      </c>
      <c r="I13" s="245"/>
      <c r="J13" s="245">
        <v>-0.55</v>
      </c>
      <c r="K13" s="245"/>
      <c r="L13" s="173"/>
      <c r="M13" s="245"/>
      <c r="N13" s="245">
        <v>3.12</v>
      </c>
      <c r="O13" s="245"/>
      <c r="P13" s="245"/>
      <c r="Q13" s="245"/>
      <c r="R13" s="245"/>
      <c r="S13" s="245">
        <v>-11.29</v>
      </c>
      <c r="T13" s="245"/>
      <c r="U13" s="173"/>
      <c r="V13" s="149">
        <v>601006</v>
      </c>
    </row>
    <row r="14" customHeight="1" spans="1:22">
      <c r="A14" s="160">
        <v>7</v>
      </c>
      <c r="B14" s="173" t="s">
        <v>26</v>
      </c>
      <c r="C14" s="245">
        <v>-6.84</v>
      </c>
      <c r="D14" s="245"/>
      <c r="E14" s="173"/>
      <c r="F14" s="245"/>
      <c r="G14" s="245">
        <v>0.6</v>
      </c>
      <c r="H14" s="245">
        <v>-0.36</v>
      </c>
      <c r="I14" s="245"/>
      <c r="J14" s="245">
        <v>-4.6</v>
      </c>
      <c r="K14" s="245"/>
      <c r="L14" s="173"/>
      <c r="M14" s="245"/>
      <c r="N14" s="245">
        <v>2.4</v>
      </c>
      <c r="O14" s="245"/>
      <c r="P14" s="245"/>
      <c r="Q14" s="245"/>
      <c r="R14" s="245"/>
      <c r="S14" s="245">
        <v>-8.8</v>
      </c>
      <c r="T14" s="245"/>
      <c r="U14" s="173"/>
      <c r="V14" s="149">
        <v>601007</v>
      </c>
    </row>
    <row r="15" customHeight="1" spans="1:22">
      <c r="A15" s="160">
        <v>8</v>
      </c>
      <c r="B15" s="173" t="s">
        <v>27</v>
      </c>
      <c r="C15" s="245">
        <v>-8.1</v>
      </c>
      <c r="D15" s="245"/>
      <c r="E15" s="173"/>
      <c r="F15" s="245">
        <v>-3.24</v>
      </c>
      <c r="G15" s="245"/>
      <c r="H15" s="245">
        <v>-1.26</v>
      </c>
      <c r="I15" s="245"/>
      <c r="J15" s="245"/>
      <c r="K15" s="245">
        <v>7.5</v>
      </c>
      <c r="L15" s="173"/>
      <c r="M15" s="245"/>
      <c r="N15" s="245">
        <v>14.46</v>
      </c>
      <c r="O15" s="245"/>
      <c r="P15" s="245"/>
      <c r="Q15" s="245"/>
      <c r="R15" s="245"/>
      <c r="S15" s="245"/>
      <c r="T15" s="245">
        <v>9.36</v>
      </c>
      <c r="U15" s="173"/>
      <c r="V15" s="149">
        <v>601008</v>
      </c>
    </row>
    <row r="16" customHeight="1" spans="1:22">
      <c r="A16" s="160">
        <v>9</v>
      </c>
      <c r="B16" s="173" t="s">
        <v>28</v>
      </c>
      <c r="C16" s="245">
        <v>-7.26</v>
      </c>
      <c r="D16" s="245"/>
      <c r="E16" s="173"/>
      <c r="F16" s="245">
        <v>-2.52</v>
      </c>
      <c r="G16" s="245"/>
      <c r="H16" s="245">
        <v>-0.36</v>
      </c>
      <c r="I16" s="245"/>
      <c r="J16" s="245"/>
      <c r="K16" s="245">
        <v>4.25</v>
      </c>
      <c r="L16" s="173"/>
      <c r="M16" s="245"/>
      <c r="N16" s="245">
        <v>3.54</v>
      </c>
      <c r="O16" s="245"/>
      <c r="P16" s="245"/>
      <c r="Q16" s="245"/>
      <c r="R16" s="245"/>
      <c r="S16" s="245">
        <v>-2.35</v>
      </c>
      <c r="T16" s="245"/>
      <c r="U16" s="173"/>
      <c r="V16" s="149">
        <v>601009</v>
      </c>
    </row>
    <row r="17" customHeight="1" spans="1:22">
      <c r="A17" s="160">
        <v>10</v>
      </c>
      <c r="B17" s="173" t="s">
        <v>29</v>
      </c>
      <c r="C17" s="245">
        <v>-2.04</v>
      </c>
      <c r="D17" s="245"/>
      <c r="E17" s="173"/>
      <c r="F17" s="245">
        <v>-0.66</v>
      </c>
      <c r="G17" s="245"/>
      <c r="H17" s="245">
        <v>-0.06</v>
      </c>
      <c r="I17" s="245"/>
      <c r="J17" s="245"/>
      <c r="K17" s="245">
        <v>9.55</v>
      </c>
      <c r="L17" s="173"/>
      <c r="M17" s="245"/>
      <c r="N17" s="245"/>
      <c r="O17" s="245"/>
      <c r="P17" s="245"/>
      <c r="Q17" s="245"/>
      <c r="R17" s="245"/>
      <c r="S17" s="245"/>
      <c r="T17" s="245">
        <v>6.79</v>
      </c>
      <c r="U17" s="173"/>
      <c r="V17" s="149">
        <v>601010</v>
      </c>
    </row>
    <row r="18" customHeight="1" spans="1:22">
      <c r="A18" s="160">
        <v>11</v>
      </c>
      <c r="B18" s="173" t="s">
        <v>30</v>
      </c>
      <c r="C18" s="245">
        <v>-0.96</v>
      </c>
      <c r="D18" s="245"/>
      <c r="E18" s="173"/>
      <c r="F18" s="245"/>
      <c r="G18" s="245">
        <v>0.54</v>
      </c>
      <c r="H18" s="245"/>
      <c r="I18" s="245">
        <v>0.42</v>
      </c>
      <c r="J18" s="245"/>
      <c r="K18" s="245">
        <v>40.25</v>
      </c>
      <c r="L18" s="173"/>
      <c r="M18" s="245"/>
      <c r="N18" s="245">
        <v>6.54</v>
      </c>
      <c r="O18" s="245"/>
      <c r="P18" s="245"/>
      <c r="Q18" s="245"/>
      <c r="R18" s="245"/>
      <c r="S18" s="245"/>
      <c r="T18" s="245">
        <v>46.79</v>
      </c>
      <c r="U18" s="173"/>
      <c r="V18" s="149">
        <v>601012</v>
      </c>
    </row>
    <row r="19" customHeight="1" spans="1:22">
      <c r="A19" s="160">
        <v>12</v>
      </c>
      <c r="B19" s="173" t="s">
        <v>31</v>
      </c>
      <c r="C19" s="245">
        <v>-9.48</v>
      </c>
      <c r="D19" s="245"/>
      <c r="E19" s="173"/>
      <c r="F19" s="245">
        <v>-2.22</v>
      </c>
      <c r="G19" s="245"/>
      <c r="H19" s="245">
        <v>-0.36</v>
      </c>
      <c r="I19" s="245"/>
      <c r="J19" s="245">
        <v>-25.35</v>
      </c>
      <c r="K19" s="245"/>
      <c r="L19" s="173"/>
      <c r="M19" s="245"/>
      <c r="N19" s="245">
        <v>3.3</v>
      </c>
      <c r="O19" s="245"/>
      <c r="P19" s="245"/>
      <c r="Q19" s="245"/>
      <c r="R19" s="245"/>
      <c r="S19" s="245">
        <v>-34.11</v>
      </c>
      <c r="T19" s="245"/>
      <c r="U19" s="173"/>
      <c r="V19" s="149">
        <v>601013</v>
      </c>
    </row>
    <row r="20" customHeight="1" spans="1:21">
      <c r="A20" s="162"/>
      <c r="B20" s="78" t="s">
        <v>32</v>
      </c>
      <c r="C20" s="244">
        <f>VLOOKUP(B20,[1]小学!$A:$Y,23,0)</f>
        <v>-87</v>
      </c>
      <c r="D20" s="78">
        <f>SUM(D21:D27)</f>
        <v>3.48</v>
      </c>
      <c r="E20" s="78">
        <f>SUM(E21:E27)</f>
        <v>0</v>
      </c>
      <c r="F20" s="78">
        <f t="shared" ref="F20:U20" si="2">SUM(F21:F27)</f>
        <v>-23.22</v>
      </c>
      <c r="G20" s="78">
        <f t="shared" si="2"/>
        <v>0.72</v>
      </c>
      <c r="H20" s="78">
        <f t="shared" si="2"/>
        <v>-3.84</v>
      </c>
      <c r="I20" s="78">
        <f t="shared" si="2"/>
        <v>3.42</v>
      </c>
      <c r="J20" s="78">
        <f t="shared" si="2"/>
        <v>-3.25</v>
      </c>
      <c r="K20" s="78">
        <f t="shared" si="2"/>
        <v>8.1</v>
      </c>
      <c r="L20" s="78">
        <f t="shared" si="2"/>
        <v>0</v>
      </c>
      <c r="M20" s="78">
        <f t="shared" si="2"/>
        <v>-2.4</v>
      </c>
      <c r="N20" s="78">
        <f t="shared" si="2"/>
        <v>2.22</v>
      </c>
      <c r="O20" s="78">
        <f t="shared" si="2"/>
        <v>0</v>
      </c>
      <c r="P20" s="78">
        <f t="shared" si="2"/>
        <v>0</v>
      </c>
      <c r="Q20" s="78">
        <f t="shared" si="2"/>
        <v>0</v>
      </c>
      <c r="R20" s="78">
        <f t="shared" si="2"/>
        <v>421.9</v>
      </c>
      <c r="S20" s="78">
        <f t="shared" si="2"/>
        <v>-104.7</v>
      </c>
      <c r="T20" s="78">
        <f t="shared" si="2"/>
        <v>424.83</v>
      </c>
      <c r="U20" s="78">
        <f t="shared" si="2"/>
        <v>0</v>
      </c>
    </row>
    <row r="21" customHeight="1" spans="1:22">
      <c r="A21" s="160">
        <v>13</v>
      </c>
      <c r="B21" s="173" t="s">
        <v>33</v>
      </c>
      <c r="C21" s="245"/>
      <c r="D21" s="245">
        <v>3.48</v>
      </c>
      <c r="E21" s="173"/>
      <c r="F21" s="245"/>
      <c r="G21" s="245">
        <v>0.72</v>
      </c>
      <c r="H21" s="245"/>
      <c r="I21" s="245">
        <v>0.0600000000000001</v>
      </c>
      <c r="J21" s="245">
        <v>-0.25</v>
      </c>
      <c r="K21" s="245"/>
      <c r="L21" s="173"/>
      <c r="M21" s="245">
        <v>-1.08</v>
      </c>
      <c r="N21" s="245"/>
      <c r="O21" s="245"/>
      <c r="P21" s="245"/>
      <c r="Q21" s="245"/>
      <c r="R21" s="245">
        <v>421.9</v>
      </c>
      <c r="S21" s="245"/>
      <c r="T21" s="245">
        <v>424.83</v>
      </c>
      <c r="U21" s="173"/>
      <c r="V21" s="149">
        <v>602001</v>
      </c>
    </row>
    <row r="22" customHeight="1" spans="1:22">
      <c r="A22" s="160">
        <v>14</v>
      </c>
      <c r="B22" s="173" t="s">
        <v>34</v>
      </c>
      <c r="C22" s="245">
        <v>-2.34</v>
      </c>
      <c r="D22" s="245"/>
      <c r="E22" s="173"/>
      <c r="F22" s="245">
        <v>-1.56</v>
      </c>
      <c r="G22" s="245"/>
      <c r="H22" s="245">
        <v>-0.54</v>
      </c>
      <c r="I22" s="245"/>
      <c r="J22" s="245">
        <v>-0.9</v>
      </c>
      <c r="K22" s="245"/>
      <c r="L22" s="173"/>
      <c r="M22" s="245"/>
      <c r="N22" s="245">
        <v>1.38</v>
      </c>
      <c r="O22" s="245"/>
      <c r="P22" s="245"/>
      <c r="Q22" s="245"/>
      <c r="R22" s="245"/>
      <c r="S22" s="245">
        <v>-3.96</v>
      </c>
      <c r="T22" s="245"/>
      <c r="U22" s="173"/>
      <c r="V22" s="149">
        <v>602002</v>
      </c>
    </row>
    <row r="23" customHeight="1" spans="1:22">
      <c r="A23" s="160">
        <v>15</v>
      </c>
      <c r="B23" s="173" t="s">
        <v>35</v>
      </c>
      <c r="C23" s="245">
        <v>-4.32</v>
      </c>
      <c r="D23" s="245"/>
      <c r="E23" s="173"/>
      <c r="F23" s="245">
        <v>-0.54</v>
      </c>
      <c r="G23" s="245"/>
      <c r="H23" s="245">
        <v>-0.18</v>
      </c>
      <c r="I23" s="245"/>
      <c r="J23" s="245"/>
      <c r="K23" s="245">
        <v>0.65</v>
      </c>
      <c r="L23" s="173"/>
      <c r="M23" s="245"/>
      <c r="N23" s="245"/>
      <c r="O23" s="245"/>
      <c r="P23" s="245"/>
      <c r="Q23" s="245"/>
      <c r="R23" s="245"/>
      <c r="S23" s="245">
        <v>-4.39</v>
      </c>
      <c r="T23" s="245"/>
      <c r="U23" s="173"/>
      <c r="V23" s="149">
        <v>602003</v>
      </c>
    </row>
    <row r="24" customHeight="1" spans="1:22">
      <c r="A24" s="160">
        <v>16</v>
      </c>
      <c r="B24" s="173" t="s">
        <v>36</v>
      </c>
      <c r="C24" s="245">
        <v>-3.18</v>
      </c>
      <c r="D24" s="245"/>
      <c r="E24" s="173"/>
      <c r="F24" s="245">
        <v>-0.0600000000000002</v>
      </c>
      <c r="G24" s="245"/>
      <c r="H24" s="245"/>
      <c r="I24" s="245">
        <v>0.42</v>
      </c>
      <c r="J24" s="245"/>
      <c r="K24" s="245">
        <v>0.75</v>
      </c>
      <c r="L24" s="173"/>
      <c r="M24" s="245">
        <v>-0.36</v>
      </c>
      <c r="N24" s="245"/>
      <c r="O24" s="245"/>
      <c r="P24" s="245"/>
      <c r="Q24" s="245"/>
      <c r="R24" s="245"/>
      <c r="S24" s="245">
        <v>-2.43</v>
      </c>
      <c r="T24" s="245"/>
      <c r="U24" s="173"/>
      <c r="V24" s="149">
        <v>602004</v>
      </c>
    </row>
    <row r="25" customHeight="1" spans="1:22">
      <c r="A25" s="160">
        <v>17</v>
      </c>
      <c r="B25" s="173" t="s">
        <v>37</v>
      </c>
      <c r="C25" s="245">
        <v>-11.52</v>
      </c>
      <c r="D25" s="245"/>
      <c r="E25" s="173"/>
      <c r="F25" s="245">
        <v>-3.06</v>
      </c>
      <c r="G25" s="245"/>
      <c r="H25" s="245">
        <v>-0.42</v>
      </c>
      <c r="I25" s="245"/>
      <c r="J25" s="245">
        <v>-0.75</v>
      </c>
      <c r="K25" s="245"/>
      <c r="L25" s="173"/>
      <c r="M25" s="245"/>
      <c r="N25" s="245">
        <v>0.24</v>
      </c>
      <c r="O25" s="245"/>
      <c r="P25" s="245"/>
      <c r="Q25" s="245"/>
      <c r="R25" s="245"/>
      <c r="S25" s="245">
        <v>-15.51</v>
      </c>
      <c r="T25" s="245"/>
      <c r="U25" s="173"/>
      <c r="V25" s="149">
        <v>602005</v>
      </c>
    </row>
    <row r="26" customHeight="1" spans="1:22">
      <c r="A26" s="160">
        <v>18</v>
      </c>
      <c r="B26" s="230" t="s">
        <v>38</v>
      </c>
      <c r="C26" s="246">
        <v>-44.94</v>
      </c>
      <c r="D26" s="246"/>
      <c r="E26" s="230"/>
      <c r="F26" s="246">
        <v>-15.36</v>
      </c>
      <c r="G26" s="246"/>
      <c r="H26" s="246">
        <v>-2.7</v>
      </c>
      <c r="I26" s="246"/>
      <c r="J26" s="246">
        <v>-1.35</v>
      </c>
      <c r="K26" s="246"/>
      <c r="L26" s="230"/>
      <c r="M26" s="246">
        <v>-0.96</v>
      </c>
      <c r="N26" s="246"/>
      <c r="O26" s="246"/>
      <c r="P26" s="246"/>
      <c r="Q26" s="246"/>
      <c r="R26" s="246"/>
      <c r="S26" s="246">
        <v>-65.31</v>
      </c>
      <c r="T26" s="246"/>
      <c r="U26" s="230"/>
      <c r="V26" s="149">
        <v>602006</v>
      </c>
    </row>
    <row r="27" customHeight="1" spans="1:22">
      <c r="A27" s="160">
        <v>19</v>
      </c>
      <c r="B27" s="230" t="s">
        <v>39</v>
      </c>
      <c r="C27" s="246">
        <v>-20.7</v>
      </c>
      <c r="D27" s="246"/>
      <c r="E27" s="230"/>
      <c r="F27" s="246">
        <v>-2.64</v>
      </c>
      <c r="G27" s="246"/>
      <c r="H27" s="246"/>
      <c r="I27" s="246">
        <v>2.94</v>
      </c>
      <c r="J27" s="246"/>
      <c r="K27" s="246">
        <v>6.7</v>
      </c>
      <c r="L27" s="230"/>
      <c r="M27" s="246"/>
      <c r="N27" s="246">
        <v>0.6</v>
      </c>
      <c r="O27" s="246"/>
      <c r="P27" s="246"/>
      <c r="Q27" s="246"/>
      <c r="R27" s="246"/>
      <c r="S27" s="246">
        <v>-13.1</v>
      </c>
      <c r="T27" s="246"/>
      <c r="U27" s="230"/>
      <c r="V27" s="149">
        <v>602007</v>
      </c>
    </row>
    <row r="28" customHeight="1" spans="1:21">
      <c r="A28" s="162"/>
      <c r="B28" s="78" t="s">
        <v>40</v>
      </c>
      <c r="C28" s="244">
        <f>VLOOKUP(B28,[1]小学!$A:$Y,23,0)</f>
        <v>-13.26</v>
      </c>
      <c r="D28" s="78">
        <f>SUM(D29:D32)</f>
        <v>0</v>
      </c>
      <c r="E28" s="78">
        <f>SUM(E29:E32)</f>
        <v>0</v>
      </c>
      <c r="F28" s="78">
        <f t="shared" ref="F28:U28" si="3">SUM(F29:F32)</f>
        <v>-4.38</v>
      </c>
      <c r="G28" s="78">
        <f t="shared" si="3"/>
        <v>0.24</v>
      </c>
      <c r="H28" s="78">
        <f t="shared" si="3"/>
        <v>-1.92</v>
      </c>
      <c r="I28" s="78">
        <f t="shared" si="3"/>
        <v>2.46</v>
      </c>
      <c r="J28" s="78">
        <f t="shared" si="3"/>
        <v>-15.2</v>
      </c>
      <c r="K28" s="78">
        <f t="shared" si="3"/>
        <v>33.8</v>
      </c>
      <c r="L28" s="78">
        <f t="shared" si="3"/>
        <v>0</v>
      </c>
      <c r="M28" s="78">
        <f t="shared" si="3"/>
        <v>0</v>
      </c>
      <c r="N28" s="78">
        <f t="shared" si="3"/>
        <v>2.4</v>
      </c>
      <c r="O28" s="78">
        <f t="shared" si="3"/>
        <v>0</v>
      </c>
      <c r="P28" s="78">
        <f t="shared" si="3"/>
        <v>0</v>
      </c>
      <c r="Q28" s="78">
        <f t="shared" si="3"/>
        <v>0</v>
      </c>
      <c r="R28" s="78">
        <f t="shared" si="3"/>
        <v>83.68</v>
      </c>
      <c r="S28" s="78">
        <f t="shared" si="3"/>
        <v>-33.08</v>
      </c>
      <c r="T28" s="78">
        <f t="shared" si="3"/>
        <v>120.9</v>
      </c>
      <c r="U28" s="78">
        <f t="shared" si="3"/>
        <v>0</v>
      </c>
    </row>
    <row r="29" customHeight="1" spans="1:22">
      <c r="A29" s="160">
        <v>20</v>
      </c>
      <c r="B29" s="173" t="s">
        <v>41</v>
      </c>
      <c r="C29" s="245">
        <v>-0.78</v>
      </c>
      <c r="D29" s="245"/>
      <c r="E29" s="173"/>
      <c r="F29" s="245">
        <v>-0.66</v>
      </c>
      <c r="G29" s="245"/>
      <c r="H29" s="245"/>
      <c r="I29" s="245">
        <v>2.46</v>
      </c>
      <c r="J29" s="245"/>
      <c r="K29" s="245">
        <v>33.8</v>
      </c>
      <c r="L29" s="173"/>
      <c r="M29" s="245"/>
      <c r="N29" s="245">
        <v>2.4</v>
      </c>
      <c r="O29" s="245"/>
      <c r="P29" s="245"/>
      <c r="Q29" s="245"/>
      <c r="R29" s="245">
        <v>83.68</v>
      </c>
      <c r="S29" s="245"/>
      <c r="T29" s="245">
        <v>120.9</v>
      </c>
      <c r="U29" s="173"/>
      <c r="V29" s="149">
        <v>603001</v>
      </c>
    </row>
    <row r="30" customHeight="1" spans="1:22">
      <c r="A30" s="160">
        <v>21</v>
      </c>
      <c r="B30" s="173" t="s">
        <v>42</v>
      </c>
      <c r="C30" s="245">
        <v>-6.12</v>
      </c>
      <c r="D30" s="245"/>
      <c r="E30" s="173"/>
      <c r="F30" s="245">
        <v>-1.92</v>
      </c>
      <c r="G30" s="245"/>
      <c r="H30" s="245">
        <v>-0.36</v>
      </c>
      <c r="I30" s="245"/>
      <c r="J30" s="245">
        <v>-4.15</v>
      </c>
      <c r="K30" s="245"/>
      <c r="L30" s="173"/>
      <c r="M30" s="245"/>
      <c r="N30" s="245"/>
      <c r="O30" s="245"/>
      <c r="P30" s="245"/>
      <c r="Q30" s="245"/>
      <c r="R30" s="245"/>
      <c r="S30" s="245">
        <v>-12.55</v>
      </c>
      <c r="T30" s="245"/>
      <c r="U30" s="173"/>
      <c r="V30" s="149">
        <v>603002</v>
      </c>
    </row>
    <row r="31" customHeight="1" spans="1:22">
      <c r="A31" s="160">
        <v>22</v>
      </c>
      <c r="B31" s="230" t="s">
        <v>43</v>
      </c>
      <c r="C31" s="246">
        <v>-1.92</v>
      </c>
      <c r="D31" s="246"/>
      <c r="E31" s="230"/>
      <c r="F31" s="246"/>
      <c r="G31" s="246">
        <v>0.24</v>
      </c>
      <c r="H31" s="246">
        <v>-0.78</v>
      </c>
      <c r="I31" s="246"/>
      <c r="J31" s="246">
        <v>-0.7</v>
      </c>
      <c r="K31" s="246"/>
      <c r="L31" s="230"/>
      <c r="M31" s="246"/>
      <c r="N31" s="246"/>
      <c r="O31" s="246"/>
      <c r="P31" s="246"/>
      <c r="Q31" s="246"/>
      <c r="R31" s="246"/>
      <c r="S31" s="246">
        <v>-3.16</v>
      </c>
      <c r="T31" s="246"/>
      <c r="U31" s="230"/>
      <c r="V31" s="149">
        <v>603003</v>
      </c>
    </row>
    <row r="32" customHeight="1" spans="1:22">
      <c r="A32" s="160">
        <v>23</v>
      </c>
      <c r="B32" s="173" t="s">
        <v>44</v>
      </c>
      <c r="C32" s="245">
        <v>-4.44</v>
      </c>
      <c r="D32" s="245"/>
      <c r="E32" s="173"/>
      <c r="F32" s="245">
        <v>-1.8</v>
      </c>
      <c r="G32" s="245"/>
      <c r="H32" s="245">
        <v>-0.78</v>
      </c>
      <c r="I32" s="245"/>
      <c r="J32" s="245">
        <v>-10.35</v>
      </c>
      <c r="K32" s="245"/>
      <c r="L32" s="173"/>
      <c r="M32" s="245"/>
      <c r="N32" s="245"/>
      <c r="O32" s="245"/>
      <c r="P32" s="245"/>
      <c r="Q32" s="245"/>
      <c r="R32" s="245"/>
      <c r="S32" s="245">
        <v>-17.37</v>
      </c>
      <c r="T32" s="245"/>
      <c r="U32" s="173"/>
      <c r="V32" s="149">
        <v>603004</v>
      </c>
    </row>
    <row r="33" customHeight="1" spans="1:21">
      <c r="A33" s="162"/>
      <c r="B33" s="78" t="s">
        <v>45</v>
      </c>
      <c r="C33" s="244"/>
      <c r="D33" s="78">
        <f>SUM(D34:D40)</f>
        <v>2322.3</v>
      </c>
      <c r="E33" s="78">
        <f>SUM(E34:E40)</f>
        <v>0</v>
      </c>
      <c r="F33" s="78">
        <f t="shared" ref="F33:U33" si="4">SUM(F34:F40)</f>
        <v>0</v>
      </c>
      <c r="G33" s="78">
        <f t="shared" si="4"/>
        <v>1227.66</v>
      </c>
      <c r="H33" s="78">
        <f t="shared" si="4"/>
        <v>0</v>
      </c>
      <c r="I33" s="78">
        <f t="shared" si="4"/>
        <v>563.88</v>
      </c>
      <c r="J33" s="78">
        <f t="shared" si="4"/>
        <v>0</v>
      </c>
      <c r="K33" s="78">
        <f t="shared" si="4"/>
        <v>549.2</v>
      </c>
      <c r="L33" s="78">
        <f t="shared" si="4"/>
        <v>0</v>
      </c>
      <c r="M33" s="78">
        <f t="shared" si="4"/>
        <v>-3.54</v>
      </c>
      <c r="N33" s="78">
        <f t="shared" si="4"/>
        <v>117.78</v>
      </c>
      <c r="O33" s="78">
        <f t="shared" si="4"/>
        <v>-219.78</v>
      </c>
      <c r="P33" s="78">
        <f t="shared" si="4"/>
        <v>0</v>
      </c>
      <c r="Q33" s="78">
        <f t="shared" si="4"/>
        <v>0</v>
      </c>
      <c r="R33" s="78">
        <f t="shared" si="4"/>
        <v>405.8</v>
      </c>
      <c r="S33" s="78">
        <f t="shared" si="4"/>
        <v>0</v>
      </c>
      <c r="T33" s="78">
        <f t="shared" si="4"/>
        <v>4963.3</v>
      </c>
      <c r="U33" s="78">
        <f t="shared" si="4"/>
        <v>0</v>
      </c>
    </row>
    <row r="34" customHeight="1" spans="1:22">
      <c r="A34" s="160">
        <v>24</v>
      </c>
      <c r="B34" s="173" t="s">
        <v>46</v>
      </c>
      <c r="C34" s="245"/>
      <c r="D34" s="245">
        <v>7.8</v>
      </c>
      <c r="E34" s="173"/>
      <c r="F34" s="245"/>
      <c r="G34" s="245">
        <v>3.84</v>
      </c>
      <c r="H34" s="245"/>
      <c r="I34" s="245">
        <v>10.74</v>
      </c>
      <c r="J34" s="245"/>
      <c r="K34" s="245">
        <v>24.95</v>
      </c>
      <c r="L34" s="173"/>
      <c r="M34" s="245"/>
      <c r="N34" s="245">
        <v>80.28</v>
      </c>
      <c r="O34" s="245">
        <v>-10.26</v>
      </c>
      <c r="P34" s="245"/>
      <c r="Q34" s="245"/>
      <c r="R34" s="245">
        <v>405.8</v>
      </c>
      <c r="S34" s="245"/>
      <c r="T34" s="245">
        <v>523.15</v>
      </c>
      <c r="U34" s="173"/>
      <c r="V34" s="149">
        <v>604001</v>
      </c>
    </row>
    <row r="35" customHeight="1" spans="1:22">
      <c r="A35" s="160">
        <v>25</v>
      </c>
      <c r="B35" s="173" t="s">
        <v>47</v>
      </c>
      <c r="C35" s="245"/>
      <c r="D35" s="245">
        <v>55.62</v>
      </c>
      <c r="E35" s="173"/>
      <c r="F35" s="245"/>
      <c r="G35" s="245">
        <v>30.84</v>
      </c>
      <c r="H35" s="245"/>
      <c r="I35" s="245">
        <v>7.44</v>
      </c>
      <c r="J35" s="245"/>
      <c r="K35" s="245">
        <v>21</v>
      </c>
      <c r="L35" s="173"/>
      <c r="M35" s="245"/>
      <c r="N35" s="245">
        <v>6.18</v>
      </c>
      <c r="O35" s="245">
        <v>-9.9</v>
      </c>
      <c r="P35" s="245"/>
      <c r="Q35" s="245"/>
      <c r="R35" s="245"/>
      <c r="S35" s="245"/>
      <c r="T35" s="245">
        <v>111.18</v>
      </c>
      <c r="U35" s="173"/>
      <c r="V35" s="149">
        <v>604002</v>
      </c>
    </row>
    <row r="36" customHeight="1" spans="1:22">
      <c r="A36" s="160">
        <v>26</v>
      </c>
      <c r="B36" s="173" t="s">
        <v>48</v>
      </c>
      <c r="C36" s="245"/>
      <c r="D36" s="245">
        <v>44.16</v>
      </c>
      <c r="E36" s="173"/>
      <c r="F36" s="245"/>
      <c r="G36" s="245">
        <v>30</v>
      </c>
      <c r="H36" s="245"/>
      <c r="I36" s="245">
        <v>14.52</v>
      </c>
      <c r="J36" s="245"/>
      <c r="K36" s="245">
        <v>8.8</v>
      </c>
      <c r="L36" s="173"/>
      <c r="M36" s="245"/>
      <c r="N36" s="245">
        <v>12.3</v>
      </c>
      <c r="O36" s="245">
        <v>-10.26</v>
      </c>
      <c r="P36" s="245"/>
      <c r="Q36" s="245"/>
      <c r="R36" s="245"/>
      <c r="S36" s="245"/>
      <c r="T36" s="245">
        <v>99.52</v>
      </c>
      <c r="U36" s="173"/>
      <c r="V36" s="149">
        <v>604003</v>
      </c>
    </row>
    <row r="37" customHeight="1" spans="1:22">
      <c r="A37" s="160">
        <v>27</v>
      </c>
      <c r="B37" s="173" t="s">
        <v>49</v>
      </c>
      <c r="C37" s="245"/>
      <c r="D37" s="245">
        <v>161.58</v>
      </c>
      <c r="E37" s="173"/>
      <c r="F37" s="245"/>
      <c r="G37" s="245">
        <v>121.56</v>
      </c>
      <c r="H37" s="245"/>
      <c r="I37" s="245">
        <v>54.06</v>
      </c>
      <c r="J37" s="245"/>
      <c r="K37" s="245">
        <v>46.55</v>
      </c>
      <c r="L37" s="173"/>
      <c r="M37" s="245"/>
      <c r="N37" s="245">
        <v>6.48</v>
      </c>
      <c r="O37" s="245">
        <v>-30.42</v>
      </c>
      <c r="P37" s="245"/>
      <c r="Q37" s="245"/>
      <c r="R37" s="245"/>
      <c r="S37" s="245"/>
      <c r="T37" s="245">
        <v>359.81</v>
      </c>
      <c r="U37" s="173"/>
      <c r="V37" s="149">
        <v>604004</v>
      </c>
    </row>
    <row r="38" customHeight="1" spans="1:22">
      <c r="A38" s="160">
        <v>28</v>
      </c>
      <c r="B38" s="173" t="s">
        <v>50</v>
      </c>
      <c r="C38" s="245"/>
      <c r="D38" s="245">
        <v>29.52</v>
      </c>
      <c r="E38" s="173"/>
      <c r="F38" s="245"/>
      <c r="G38" s="245">
        <v>10.8</v>
      </c>
      <c r="H38" s="245"/>
      <c r="I38" s="245">
        <v>10.56</v>
      </c>
      <c r="J38" s="245"/>
      <c r="K38" s="245">
        <v>31.95</v>
      </c>
      <c r="L38" s="173"/>
      <c r="M38" s="245">
        <v>-0.78</v>
      </c>
      <c r="N38" s="245"/>
      <c r="O38" s="245">
        <v>-5.4</v>
      </c>
      <c r="P38" s="245"/>
      <c r="Q38" s="245"/>
      <c r="R38" s="245"/>
      <c r="S38" s="245"/>
      <c r="T38" s="245">
        <v>76.65</v>
      </c>
      <c r="U38" s="173"/>
      <c r="V38" s="149">
        <v>604005</v>
      </c>
    </row>
    <row r="39" customHeight="1" spans="1:22">
      <c r="A39" s="160">
        <v>29</v>
      </c>
      <c r="B39" s="173" t="s">
        <v>51</v>
      </c>
      <c r="C39" s="245"/>
      <c r="D39" s="245">
        <v>1019.16</v>
      </c>
      <c r="E39" s="173"/>
      <c r="F39" s="245"/>
      <c r="G39" s="245">
        <v>566.58</v>
      </c>
      <c r="H39" s="245"/>
      <c r="I39" s="245">
        <v>300.54</v>
      </c>
      <c r="J39" s="245"/>
      <c r="K39" s="245">
        <v>257.55</v>
      </c>
      <c r="L39" s="173"/>
      <c r="M39" s="245"/>
      <c r="N39" s="245">
        <v>12.54</v>
      </c>
      <c r="O39" s="245">
        <v>-99.72</v>
      </c>
      <c r="P39" s="245"/>
      <c r="Q39" s="245"/>
      <c r="R39" s="245"/>
      <c r="S39" s="245"/>
      <c r="T39" s="245">
        <v>2056.65</v>
      </c>
      <c r="U39" s="173"/>
      <c r="V39" s="149">
        <v>604006</v>
      </c>
    </row>
    <row r="40" customHeight="1" spans="1:22">
      <c r="A40" s="160">
        <v>30</v>
      </c>
      <c r="B40" s="173" t="s">
        <v>52</v>
      </c>
      <c r="C40" s="245"/>
      <c r="D40" s="245">
        <v>1004.46</v>
      </c>
      <c r="E40" s="173"/>
      <c r="F40" s="245"/>
      <c r="G40" s="245">
        <v>464.04</v>
      </c>
      <c r="H40" s="245"/>
      <c r="I40" s="245">
        <v>166.02</v>
      </c>
      <c r="J40" s="245"/>
      <c r="K40" s="245">
        <v>158.4</v>
      </c>
      <c r="L40" s="173"/>
      <c r="M40" s="245">
        <v>-2.76</v>
      </c>
      <c r="N40" s="245"/>
      <c r="O40" s="245">
        <v>-53.82</v>
      </c>
      <c r="P40" s="245"/>
      <c r="Q40" s="245"/>
      <c r="R40" s="245"/>
      <c r="S40" s="245"/>
      <c r="T40" s="245">
        <v>1736.34</v>
      </c>
      <c r="U40" s="173"/>
      <c r="V40" s="149">
        <v>604007</v>
      </c>
    </row>
    <row r="41" customHeight="1" spans="1:21">
      <c r="A41" s="162"/>
      <c r="B41" s="78" t="s">
        <v>53</v>
      </c>
      <c r="C41" s="244"/>
      <c r="D41" s="78">
        <f>SUM(D42)</f>
        <v>28.02</v>
      </c>
      <c r="E41" s="78">
        <f>SUM(E42)</f>
        <v>0</v>
      </c>
      <c r="F41" s="78">
        <f t="shared" ref="F41:U41" si="5">SUM(F42)</f>
        <v>0</v>
      </c>
      <c r="G41" s="78">
        <f t="shared" si="5"/>
        <v>14.1</v>
      </c>
      <c r="H41" s="78">
        <f t="shared" si="5"/>
        <v>0</v>
      </c>
      <c r="I41" s="78">
        <f t="shared" si="5"/>
        <v>9.9</v>
      </c>
      <c r="J41" s="78">
        <f t="shared" si="5"/>
        <v>0</v>
      </c>
      <c r="K41" s="78">
        <f t="shared" si="5"/>
        <v>7.6</v>
      </c>
      <c r="L41" s="78">
        <f t="shared" si="5"/>
        <v>0</v>
      </c>
      <c r="M41" s="78">
        <f t="shared" si="5"/>
        <v>0</v>
      </c>
      <c r="N41" s="78">
        <f t="shared" si="5"/>
        <v>7.2</v>
      </c>
      <c r="O41" s="78">
        <f t="shared" si="5"/>
        <v>-11.88</v>
      </c>
      <c r="P41" s="78">
        <f t="shared" si="5"/>
        <v>0</v>
      </c>
      <c r="Q41" s="78">
        <f t="shared" si="5"/>
        <v>0</v>
      </c>
      <c r="R41" s="78">
        <f t="shared" si="5"/>
        <v>0</v>
      </c>
      <c r="S41" s="78">
        <f t="shared" si="5"/>
        <v>0</v>
      </c>
      <c r="T41" s="78">
        <f t="shared" si="5"/>
        <v>54.94</v>
      </c>
      <c r="U41" s="78">
        <f t="shared" si="5"/>
        <v>0</v>
      </c>
    </row>
    <row r="42" customHeight="1" spans="1:22">
      <c r="A42" s="160">
        <v>31</v>
      </c>
      <c r="B42" s="173" t="s">
        <v>53</v>
      </c>
      <c r="C42" s="245"/>
      <c r="D42" s="245">
        <v>28.02</v>
      </c>
      <c r="E42" s="173"/>
      <c r="F42" s="245"/>
      <c r="G42" s="245">
        <v>14.1</v>
      </c>
      <c r="H42" s="245"/>
      <c r="I42" s="245">
        <v>9.9</v>
      </c>
      <c r="J42" s="245"/>
      <c r="K42" s="245">
        <v>7.6</v>
      </c>
      <c r="L42" s="173"/>
      <c r="M42" s="245"/>
      <c r="N42" s="245">
        <v>7.2</v>
      </c>
      <c r="O42" s="245">
        <v>-11.88</v>
      </c>
      <c r="P42" s="245"/>
      <c r="Q42" s="245"/>
      <c r="R42" s="245"/>
      <c r="S42" s="245"/>
      <c r="T42" s="245">
        <v>54.94</v>
      </c>
      <c r="U42" s="173"/>
      <c r="V42" s="149">
        <v>604008</v>
      </c>
    </row>
    <row r="43" customHeight="1" spans="1:21">
      <c r="A43" s="162"/>
      <c r="B43" s="78" t="s">
        <v>54</v>
      </c>
      <c r="C43" s="244">
        <f>VLOOKUP(B43,[1]小学!$A:$Y,23,0)</f>
        <v>-43.32</v>
      </c>
      <c r="D43" s="78">
        <f>SUM(D44:D48)</f>
        <v>0</v>
      </c>
      <c r="E43" s="78">
        <f>SUM(E44:E48)</f>
        <v>0</v>
      </c>
      <c r="F43" s="78">
        <f t="shared" ref="F43:U43" si="6">SUM(F44:F48)</f>
        <v>-4.62</v>
      </c>
      <c r="G43" s="78">
        <f t="shared" si="6"/>
        <v>4.32</v>
      </c>
      <c r="H43" s="78">
        <f t="shared" si="6"/>
        <v>-0.48</v>
      </c>
      <c r="I43" s="78">
        <f t="shared" si="6"/>
        <v>6.3</v>
      </c>
      <c r="J43" s="78">
        <f t="shared" si="6"/>
        <v>0</v>
      </c>
      <c r="K43" s="78">
        <f t="shared" si="6"/>
        <v>29.05</v>
      </c>
      <c r="L43" s="78">
        <f t="shared" si="6"/>
        <v>0</v>
      </c>
      <c r="M43" s="78">
        <f t="shared" si="6"/>
        <v>-4.8</v>
      </c>
      <c r="N43" s="78">
        <f t="shared" si="6"/>
        <v>4.68</v>
      </c>
      <c r="O43" s="78">
        <f t="shared" si="6"/>
        <v>0</v>
      </c>
      <c r="P43" s="78">
        <f t="shared" si="6"/>
        <v>0</v>
      </c>
      <c r="Q43" s="78">
        <f t="shared" si="6"/>
        <v>0</v>
      </c>
      <c r="R43" s="78">
        <f t="shared" si="6"/>
        <v>121.3</v>
      </c>
      <c r="S43" s="78">
        <f t="shared" si="6"/>
        <v>-23.95</v>
      </c>
      <c r="T43" s="78">
        <f t="shared" si="6"/>
        <v>136.38</v>
      </c>
      <c r="U43" s="78">
        <f t="shared" si="6"/>
        <v>0</v>
      </c>
    </row>
    <row r="44" customHeight="1" spans="1:22">
      <c r="A44" s="160">
        <v>32</v>
      </c>
      <c r="B44" s="173" t="s">
        <v>55</v>
      </c>
      <c r="C44" s="245"/>
      <c r="D44" s="245"/>
      <c r="E44" s="173"/>
      <c r="F44" s="245"/>
      <c r="G44" s="245"/>
      <c r="H44" s="245"/>
      <c r="I44" s="245"/>
      <c r="J44" s="245"/>
      <c r="K44" s="245"/>
      <c r="L44" s="173"/>
      <c r="M44" s="245"/>
      <c r="N44" s="245">
        <v>2.64</v>
      </c>
      <c r="O44" s="245"/>
      <c r="P44" s="245"/>
      <c r="Q44" s="245"/>
      <c r="R44" s="245">
        <v>121.3</v>
      </c>
      <c r="S44" s="245"/>
      <c r="T44" s="245">
        <v>123.94</v>
      </c>
      <c r="U44" s="173"/>
      <c r="V44" s="149">
        <v>605001</v>
      </c>
    </row>
    <row r="45" customHeight="1" spans="1:22">
      <c r="A45" s="160">
        <v>33</v>
      </c>
      <c r="B45" s="173" t="s">
        <v>56</v>
      </c>
      <c r="C45" s="245">
        <v>-10.62</v>
      </c>
      <c r="D45" s="245"/>
      <c r="E45" s="173"/>
      <c r="F45" s="245"/>
      <c r="G45" s="245">
        <v>4.32</v>
      </c>
      <c r="H45" s="245"/>
      <c r="I45" s="245">
        <v>3.6</v>
      </c>
      <c r="J45" s="245"/>
      <c r="K45" s="245">
        <v>5</v>
      </c>
      <c r="L45" s="173"/>
      <c r="M45" s="245"/>
      <c r="N45" s="245">
        <v>0.24</v>
      </c>
      <c r="O45" s="245"/>
      <c r="P45" s="245"/>
      <c r="Q45" s="245"/>
      <c r="R45" s="245"/>
      <c r="S45" s="245"/>
      <c r="T45" s="245">
        <v>2.54</v>
      </c>
      <c r="U45" s="173"/>
      <c r="V45" s="149">
        <v>605002</v>
      </c>
    </row>
    <row r="46" customHeight="1" spans="1:22">
      <c r="A46" s="160">
        <v>34</v>
      </c>
      <c r="B46" s="173" t="s">
        <v>57</v>
      </c>
      <c r="C46" s="245">
        <v>-23.64</v>
      </c>
      <c r="D46" s="245"/>
      <c r="E46" s="173"/>
      <c r="F46" s="245">
        <v>-4.02</v>
      </c>
      <c r="G46" s="245"/>
      <c r="H46" s="245"/>
      <c r="I46" s="245">
        <v>2.04</v>
      </c>
      <c r="J46" s="245"/>
      <c r="K46" s="245">
        <v>11.3</v>
      </c>
      <c r="L46" s="173"/>
      <c r="M46" s="245">
        <v>-4.5</v>
      </c>
      <c r="N46" s="245"/>
      <c r="O46" s="245"/>
      <c r="P46" s="245"/>
      <c r="Q46" s="245"/>
      <c r="R46" s="245"/>
      <c r="S46" s="245">
        <v>-18.82</v>
      </c>
      <c r="T46" s="245"/>
      <c r="U46" s="173"/>
      <c r="V46" s="149">
        <v>605003</v>
      </c>
    </row>
    <row r="47" customHeight="1" spans="1:22">
      <c r="A47" s="160">
        <v>35</v>
      </c>
      <c r="B47" s="173" t="s">
        <v>58</v>
      </c>
      <c r="C47" s="245">
        <v>-1.74</v>
      </c>
      <c r="D47" s="245"/>
      <c r="E47" s="173"/>
      <c r="F47" s="245">
        <v>-0.12</v>
      </c>
      <c r="G47" s="245"/>
      <c r="H47" s="245"/>
      <c r="I47" s="245">
        <v>0.66</v>
      </c>
      <c r="J47" s="245"/>
      <c r="K47" s="245">
        <v>11.4</v>
      </c>
      <c r="L47" s="173"/>
      <c r="M47" s="245">
        <v>-0.3</v>
      </c>
      <c r="N47" s="245"/>
      <c r="O47" s="245"/>
      <c r="P47" s="245"/>
      <c r="Q47" s="245"/>
      <c r="R47" s="245"/>
      <c r="S47" s="245"/>
      <c r="T47" s="245">
        <v>9.9</v>
      </c>
      <c r="U47" s="173"/>
      <c r="V47" s="149">
        <v>605005</v>
      </c>
    </row>
    <row r="48" customHeight="1" spans="1:22">
      <c r="A48" s="160">
        <v>36</v>
      </c>
      <c r="B48" s="173" t="s">
        <v>59</v>
      </c>
      <c r="C48" s="245">
        <v>-7.32</v>
      </c>
      <c r="D48" s="245"/>
      <c r="E48" s="173"/>
      <c r="F48" s="245">
        <v>-0.48</v>
      </c>
      <c r="G48" s="245"/>
      <c r="H48" s="245">
        <v>-0.48</v>
      </c>
      <c r="I48" s="245"/>
      <c r="J48" s="245"/>
      <c r="K48" s="245">
        <v>1.35</v>
      </c>
      <c r="L48" s="173"/>
      <c r="M48" s="245"/>
      <c r="N48" s="245">
        <v>1.8</v>
      </c>
      <c r="O48" s="245"/>
      <c r="P48" s="245"/>
      <c r="Q48" s="245"/>
      <c r="R48" s="245"/>
      <c r="S48" s="245">
        <v>-5.13</v>
      </c>
      <c r="T48" s="245"/>
      <c r="U48" s="173"/>
      <c r="V48" s="149">
        <v>605006</v>
      </c>
    </row>
    <row r="49" customHeight="1" spans="1:21">
      <c r="A49" s="162"/>
      <c r="B49" s="78" t="s">
        <v>60</v>
      </c>
      <c r="C49" s="244">
        <f>VLOOKUP(B49,[1]小学!$A:$Y,23,0)</f>
        <v>-10.74</v>
      </c>
      <c r="D49" s="78">
        <f>SUM(D50)</f>
        <v>0</v>
      </c>
      <c r="E49" s="78">
        <f>SUM(E50)</f>
        <v>0</v>
      </c>
      <c r="F49" s="78">
        <f t="shared" ref="F49:U49" si="7">SUM(F50)</f>
        <v>-7.68</v>
      </c>
      <c r="G49" s="78">
        <f t="shared" si="7"/>
        <v>0</v>
      </c>
      <c r="H49" s="78">
        <f t="shared" si="7"/>
        <v>0</v>
      </c>
      <c r="I49" s="78">
        <f t="shared" si="7"/>
        <v>0.42</v>
      </c>
      <c r="J49" s="78">
        <f t="shared" si="7"/>
        <v>-6.05</v>
      </c>
      <c r="K49" s="78">
        <f t="shared" si="7"/>
        <v>0</v>
      </c>
      <c r="L49" s="78">
        <f t="shared" si="7"/>
        <v>0</v>
      </c>
      <c r="M49" s="78">
        <f t="shared" si="7"/>
        <v>-2.04</v>
      </c>
      <c r="N49" s="78">
        <f t="shared" si="7"/>
        <v>0</v>
      </c>
      <c r="O49" s="78">
        <f t="shared" si="7"/>
        <v>0</v>
      </c>
      <c r="P49" s="78">
        <f t="shared" si="7"/>
        <v>0</v>
      </c>
      <c r="Q49" s="78">
        <f t="shared" si="7"/>
        <v>0</v>
      </c>
      <c r="R49" s="78">
        <f t="shared" si="7"/>
        <v>225.18</v>
      </c>
      <c r="S49" s="78">
        <f t="shared" si="7"/>
        <v>0</v>
      </c>
      <c r="T49" s="78">
        <f t="shared" si="7"/>
        <v>199.09</v>
      </c>
      <c r="U49" s="78">
        <f t="shared" si="7"/>
        <v>0</v>
      </c>
    </row>
    <row r="50" customHeight="1" spans="1:22">
      <c r="A50" s="160">
        <v>37</v>
      </c>
      <c r="B50" s="173" t="s">
        <v>60</v>
      </c>
      <c r="C50" s="245">
        <v>-10.74</v>
      </c>
      <c r="D50" s="245"/>
      <c r="E50" s="173"/>
      <c r="F50" s="245">
        <v>-7.68</v>
      </c>
      <c r="G50" s="245"/>
      <c r="H50" s="245"/>
      <c r="I50" s="245">
        <v>0.42</v>
      </c>
      <c r="J50" s="245">
        <v>-6.05</v>
      </c>
      <c r="K50" s="245"/>
      <c r="L50" s="173"/>
      <c r="M50" s="245">
        <v>-2.04</v>
      </c>
      <c r="N50" s="245"/>
      <c r="O50" s="245"/>
      <c r="P50" s="245"/>
      <c r="Q50" s="245"/>
      <c r="R50" s="245">
        <v>225.18</v>
      </c>
      <c r="S50" s="245"/>
      <c r="T50" s="245">
        <v>199.09</v>
      </c>
      <c r="U50" s="173"/>
      <c r="V50" s="149">
        <v>605004</v>
      </c>
    </row>
    <row r="51" customHeight="1" spans="1:21">
      <c r="A51" s="162"/>
      <c r="B51" s="78" t="s">
        <v>61</v>
      </c>
      <c r="C51" s="244"/>
      <c r="D51" s="78">
        <f>SUM(D52:D58)</f>
        <v>690.6</v>
      </c>
      <c r="E51" s="78">
        <f>SUM(E52:E58)</f>
        <v>0</v>
      </c>
      <c r="F51" s="78">
        <f t="shared" ref="F51:U51" si="8">SUM(F52:F58)</f>
        <v>0</v>
      </c>
      <c r="G51" s="78">
        <f t="shared" si="8"/>
        <v>485.28</v>
      </c>
      <c r="H51" s="78">
        <f t="shared" si="8"/>
        <v>0</v>
      </c>
      <c r="I51" s="78">
        <f t="shared" si="8"/>
        <v>145.26</v>
      </c>
      <c r="J51" s="78">
        <f t="shared" si="8"/>
        <v>0</v>
      </c>
      <c r="K51" s="78">
        <f t="shared" si="8"/>
        <v>133.6</v>
      </c>
      <c r="L51" s="78">
        <f t="shared" si="8"/>
        <v>91</v>
      </c>
      <c r="M51" s="78">
        <f t="shared" si="8"/>
        <v>-1.08</v>
      </c>
      <c r="N51" s="78">
        <f t="shared" si="8"/>
        <v>134.1</v>
      </c>
      <c r="O51" s="78">
        <f t="shared" si="8"/>
        <v>-117.36</v>
      </c>
      <c r="P51" s="78">
        <f t="shared" si="8"/>
        <v>0.36</v>
      </c>
      <c r="Q51" s="78">
        <f t="shared" si="8"/>
        <v>0</v>
      </c>
      <c r="R51" s="78">
        <f t="shared" si="8"/>
        <v>0</v>
      </c>
      <c r="S51" s="78">
        <f t="shared" si="8"/>
        <v>0</v>
      </c>
      <c r="T51" s="78">
        <f t="shared" si="8"/>
        <v>1470.76</v>
      </c>
      <c r="U51" s="78">
        <f t="shared" si="8"/>
        <v>91</v>
      </c>
    </row>
    <row r="52" customHeight="1" spans="1:22">
      <c r="A52" s="160">
        <v>38</v>
      </c>
      <c r="B52" s="173" t="s">
        <v>62</v>
      </c>
      <c r="C52" s="245"/>
      <c r="D52" s="245"/>
      <c r="E52" s="173"/>
      <c r="F52" s="245"/>
      <c r="G52" s="245">
        <v>0.18</v>
      </c>
      <c r="H52" s="245"/>
      <c r="I52" s="245">
        <v>0.24</v>
      </c>
      <c r="J52" s="245"/>
      <c r="K52" s="245">
        <v>1.4</v>
      </c>
      <c r="L52" s="173"/>
      <c r="M52" s="245"/>
      <c r="N52" s="245">
        <v>93.54</v>
      </c>
      <c r="O52" s="245">
        <v>-3.24</v>
      </c>
      <c r="P52" s="245"/>
      <c r="Q52" s="245"/>
      <c r="R52" s="245"/>
      <c r="S52" s="245"/>
      <c r="T52" s="245">
        <v>92.12</v>
      </c>
      <c r="U52" s="173"/>
      <c r="V52" s="149">
        <v>606001</v>
      </c>
    </row>
    <row r="53" customHeight="1" spans="1:22">
      <c r="A53" s="160">
        <v>39</v>
      </c>
      <c r="B53" s="173" t="s">
        <v>63</v>
      </c>
      <c r="C53" s="245"/>
      <c r="D53" s="245">
        <v>40.56</v>
      </c>
      <c r="E53" s="173"/>
      <c r="F53" s="245"/>
      <c r="G53" s="245">
        <v>25.86</v>
      </c>
      <c r="H53" s="245"/>
      <c r="I53" s="245">
        <v>3.78</v>
      </c>
      <c r="J53" s="245"/>
      <c r="K53" s="245">
        <v>4.45</v>
      </c>
      <c r="L53" s="173"/>
      <c r="M53" s="245">
        <v>-0.66</v>
      </c>
      <c r="N53" s="245"/>
      <c r="O53" s="245"/>
      <c r="P53" s="245">
        <v>0.36</v>
      </c>
      <c r="Q53" s="245"/>
      <c r="R53" s="245"/>
      <c r="S53" s="245"/>
      <c r="T53" s="245">
        <v>74.35</v>
      </c>
      <c r="U53" s="173"/>
      <c r="V53" s="149">
        <v>606002</v>
      </c>
    </row>
    <row r="54" customHeight="1" spans="1:22">
      <c r="A54" s="160">
        <v>40</v>
      </c>
      <c r="B54" s="173" t="s">
        <v>64</v>
      </c>
      <c r="C54" s="245"/>
      <c r="D54" s="245">
        <v>49.98</v>
      </c>
      <c r="E54" s="173"/>
      <c r="F54" s="245"/>
      <c r="G54" s="245">
        <v>28.38</v>
      </c>
      <c r="H54" s="245"/>
      <c r="I54" s="245">
        <v>13.8</v>
      </c>
      <c r="J54" s="245"/>
      <c r="K54" s="245">
        <v>15.2</v>
      </c>
      <c r="L54" s="173">
        <v>7</v>
      </c>
      <c r="M54" s="245">
        <v>-0.42</v>
      </c>
      <c r="N54" s="245"/>
      <c r="O54" s="245">
        <v>-2.34</v>
      </c>
      <c r="P54" s="245"/>
      <c r="Q54" s="245"/>
      <c r="R54" s="245"/>
      <c r="S54" s="245"/>
      <c r="T54" s="245">
        <v>104.6</v>
      </c>
      <c r="U54" s="173">
        <f t="shared" ref="U54:U78" si="9">L54+E54</f>
        <v>7</v>
      </c>
      <c r="V54" s="149">
        <v>606003</v>
      </c>
    </row>
    <row r="55" customHeight="1" spans="1:22">
      <c r="A55" s="160">
        <v>41</v>
      </c>
      <c r="B55" s="173" t="s">
        <v>65</v>
      </c>
      <c r="C55" s="245"/>
      <c r="D55" s="245">
        <v>84.84</v>
      </c>
      <c r="E55" s="173"/>
      <c r="F55" s="245"/>
      <c r="G55" s="245">
        <v>66.66</v>
      </c>
      <c r="H55" s="245"/>
      <c r="I55" s="245">
        <v>14.58</v>
      </c>
      <c r="J55" s="245"/>
      <c r="K55" s="245">
        <v>13.25</v>
      </c>
      <c r="L55" s="173">
        <v>9</v>
      </c>
      <c r="M55" s="245"/>
      <c r="N55" s="245">
        <v>5.46</v>
      </c>
      <c r="O55" s="245">
        <v>-12.24</v>
      </c>
      <c r="P55" s="245"/>
      <c r="Q55" s="245"/>
      <c r="R55" s="245"/>
      <c r="S55" s="245"/>
      <c r="T55" s="245">
        <v>172.55</v>
      </c>
      <c r="U55" s="173">
        <f t="shared" si="9"/>
        <v>9</v>
      </c>
      <c r="V55" s="149">
        <v>606004</v>
      </c>
    </row>
    <row r="56" customHeight="1" spans="1:22">
      <c r="A56" s="160">
        <v>42</v>
      </c>
      <c r="B56" s="173" t="s">
        <v>66</v>
      </c>
      <c r="C56" s="245"/>
      <c r="D56" s="245">
        <v>256.62</v>
      </c>
      <c r="E56" s="173"/>
      <c r="F56" s="245"/>
      <c r="G56" s="245">
        <v>191.34</v>
      </c>
      <c r="H56" s="245"/>
      <c r="I56" s="245">
        <v>40.8</v>
      </c>
      <c r="J56" s="245"/>
      <c r="K56" s="245">
        <v>30.5</v>
      </c>
      <c r="L56" s="173">
        <v>26</v>
      </c>
      <c r="M56" s="245"/>
      <c r="N56" s="245">
        <v>16.86</v>
      </c>
      <c r="O56" s="245">
        <v>-26.64</v>
      </c>
      <c r="P56" s="245"/>
      <c r="Q56" s="245"/>
      <c r="R56" s="245"/>
      <c r="S56" s="245"/>
      <c r="T56" s="245">
        <v>509.48</v>
      </c>
      <c r="U56" s="173">
        <f t="shared" si="9"/>
        <v>26</v>
      </c>
      <c r="V56" s="149">
        <v>606005</v>
      </c>
    </row>
    <row r="57" customHeight="1" spans="1:22">
      <c r="A57" s="160">
        <v>43</v>
      </c>
      <c r="B57" s="173" t="s">
        <v>67</v>
      </c>
      <c r="C57" s="245"/>
      <c r="D57" s="245">
        <v>101.16</v>
      </c>
      <c r="E57" s="173"/>
      <c r="F57" s="245"/>
      <c r="G57" s="245">
        <v>85.92</v>
      </c>
      <c r="H57" s="245"/>
      <c r="I57" s="245">
        <v>30.42</v>
      </c>
      <c r="J57" s="245"/>
      <c r="K57" s="245">
        <v>22.95</v>
      </c>
      <c r="L57" s="173">
        <v>20</v>
      </c>
      <c r="M57" s="245"/>
      <c r="N57" s="245">
        <v>2.22</v>
      </c>
      <c r="O57" s="245">
        <v>-26.1</v>
      </c>
      <c r="P57" s="245"/>
      <c r="Q57" s="245"/>
      <c r="R57" s="245"/>
      <c r="S57" s="245"/>
      <c r="T57" s="245">
        <v>216.57</v>
      </c>
      <c r="U57" s="173">
        <f t="shared" si="9"/>
        <v>20</v>
      </c>
      <c r="V57" s="149">
        <v>606008</v>
      </c>
    </row>
    <row r="58" customHeight="1" spans="1:22">
      <c r="A58" s="160">
        <v>44</v>
      </c>
      <c r="B58" s="173" t="s">
        <v>68</v>
      </c>
      <c r="C58" s="245"/>
      <c r="D58" s="245">
        <v>157.44</v>
      </c>
      <c r="E58" s="173"/>
      <c r="F58" s="245"/>
      <c r="G58" s="245">
        <v>86.94</v>
      </c>
      <c r="H58" s="245"/>
      <c r="I58" s="245">
        <v>41.64</v>
      </c>
      <c r="J58" s="245"/>
      <c r="K58" s="245">
        <v>45.85</v>
      </c>
      <c r="L58" s="173">
        <v>29</v>
      </c>
      <c r="M58" s="245"/>
      <c r="N58" s="245">
        <v>16.02</v>
      </c>
      <c r="O58" s="245">
        <v>-46.8</v>
      </c>
      <c r="P58" s="245"/>
      <c r="Q58" s="245"/>
      <c r="R58" s="245"/>
      <c r="S58" s="245"/>
      <c r="T58" s="245">
        <v>301.09</v>
      </c>
      <c r="U58" s="173">
        <f t="shared" si="9"/>
        <v>29</v>
      </c>
      <c r="V58" s="149">
        <v>606010</v>
      </c>
    </row>
    <row r="59" customHeight="1" spans="1:21">
      <c r="A59" s="162"/>
      <c r="B59" s="78" t="s">
        <v>69</v>
      </c>
      <c r="C59" s="244"/>
      <c r="D59" s="78">
        <f>SUM(D60)</f>
        <v>222.96</v>
      </c>
      <c r="E59" s="78">
        <f>SUM(E60)</f>
        <v>0</v>
      </c>
      <c r="F59" s="78">
        <f t="shared" ref="F59:U59" si="10">SUM(F60)</f>
        <v>0</v>
      </c>
      <c r="G59" s="78">
        <f t="shared" si="10"/>
        <v>164.52</v>
      </c>
      <c r="H59" s="78">
        <f t="shared" si="10"/>
        <v>0</v>
      </c>
      <c r="I59" s="78">
        <f t="shared" si="10"/>
        <v>67.56</v>
      </c>
      <c r="J59" s="78">
        <f t="shared" si="10"/>
        <v>0</v>
      </c>
      <c r="K59" s="78">
        <f t="shared" si="10"/>
        <v>61.9</v>
      </c>
      <c r="L59" s="78">
        <f t="shared" si="10"/>
        <v>44</v>
      </c>
      <c r="M59" s="78">
        <f t="shared" si="10"/>
        <v>0</v>
      </c>
      <c r="N59" s="78">
        <f t="shared" si="10"/>
        <v>8.15999999999999</v>
      </c>
      <c r="O59" s="78">
        <f t="shared" si="10"/>
        <v>-38.34</v>
      </c>
      <c r="P59" s="78">
        <f t="shared" si="10"/>
        <v>0</v>
      </c>
      <c r="Q59" s="78">
        <f t="shared" si="10"/>
        <v>0</v>
      </c>
      <c r="R59" s="78">
        <f t="shared" si="10"/>
        <v>0</v>
      </c>
      <c r="S59" s="78">
        <f t="shared" si="10"/>
        <v>0</v>
      </c>
      <c r="T59" s="78">
        <f t="shared" si="10"/>
        <v>486.76</v>
      </c>
      <c r="U59" s="78">
        <f t="shared" si="10"/>
        <v>44</v>
      </c>
    </row>
    <row r="60" customHeight="1" spans="1:22">
      <c r="A60" s="160">
        <v>45</v>
      </c>
      <c r="B60" s="173" t="s">
        <v>69</v>
      </c>
      <c r="C60" s="245"/>
      <c r="D60" s="245">
        <v>222.96</v>
      </c>
      <c r="E60" s="173"/>
      <c r="F60" s="245"/>
      <c r="G60" s="245">
        <v>164.52</v>
      </c>
      <c r="H60" s="245"/>
      <c r="I60" s="245">
        <v>67.56</v>
      </c>
      <c r="J60" s="245"/>
      <c r="K60" s="245">
        <v>61.9</v>
      </c>
      <c r="L60" s="173">
        <v>44</v>
      </c>
      <c r="M60" s="245"/>
      <c r="N60" s="245">
        <v>8.15999999999999</v>
      </c>
      <c r="O60" s="245">
        <v>-38.34</v>
      </c>
      <c r="P60" s="245"/>
      <c r="Q60" s="245"/>
      <c r="R60" s="245"/>
      <c r="S60" s="245"/>
      <c r="T60" s="245">
        <v>486.76</v>
      </c>
      <c r="U60" s="173">
        <f t="shared" si="9"/>
        <v>44</v>
      </c>
      <c r="V60" s="149">
        <v>606006</v>
      </c>
    </row>
    <row r="61" customHeight="1" spans="1:21">
      <c r="A61" s="162"/>
      <c r="B61" s="78" t="s">
        <v>70</v>
      </c>
      <c r="C61" s="244"/>
      <c r="D61" s="78">
        <f>SUM(D62)</f>
        <v>182.76</v>
      </c>
      <c r="E61" s="78">
        <f>SUM(E62)</f>
        <v>0</v>
      </c>
      <c r="F61" s="78">
        <f t="shared" ref="F61:U61" si="11">SUM(F62)</f>
        <v>0</v>
      </c>
      <c r="G61" s="78">
        <f t="shared" si="11"/>
        <v>99.3</v>
      </c>
      <c r="H61" s="78">
        <f t="shared" si="11"/>
        <v>0</v>
      </c>
      <c r="I61" s="78">
        <f t="shared" si="11"/>
        <v>43.86</v>
      </c>
      <c r="J61" s="78">
        <f t="shared" si="11"/>
        <v>0</v>
      </c>
      <c r="K61" s="78">
        <f t="shared" si="11"/>
        <v>33.2</v>
      </c>
      <c r="L61" s="78">
        <f t="shared" si="11"/>
        <v>24</v>
      </c>
      <c r="M61" s="78">
        <f t="shared" si="11"/>
        <v>0</v>
      </c>
      <c r="N61" s="78">
        <f t="shared" si="11"/>
        <v>12.78</v>
      </c>
      <c r="O61" s="78">
        <f t="shared" si="11"/>
        <v>-26.28</v>
      </c>
      <c r="P61" s="78">
        <f t="shared" si="11"/>
        <v>0</v>
      </c>
      <c r="Q61" s="78">
        <f t="shared" si="11"/>
        <v>0</v>
      </c>
      <c r="R61" s="78">
        <f t="shared" si="11"/>
        <v>0</v>
      </c>
      <c r="S61" s="78">
        <f t="shared" si="11"/>
        <v>0</v>
      </c>
      <c r="T61" s="78">
        <f t="shared" si="11"/>
        <v>345.62</v>
      </c>
      <c r="U61" s="78">
        <f t="shared" si="11"/>
        <v>24</v>
      </c>
    </row>
    <row r="62" customHeight="1" spans="1:22">
      <c r="A62" s="160">
        <v>46</v>
      </c>
      <c r="B62" s="173" t="s">
        <v>70</v>
      </c>
      <c r="C62" s="245"/>
      <c r="D62" s="245">
        <v>182.76</v>
      </c>
      <c r="E62" s="173"/>
      <c r="F62" s="245"/>
      <c r="G62" s="245">
        <v>99.3</v>
      </c>
      <c r="H62" s="245"/>
      <c r="I62" s="245">
        <v>43.86</v>
      </c>
      <c r="J62" s="245"/>
      <c r="K62" s="245">
        <v>33.2</v>
      </c>
      <c r="L62" s="173">
        <v>24</v>
      </c>
      <c r="M62" s="245"/>
      <c r="N62" s="245">
        <v>12.78</v>
      </c>
      <c r="O62" s="245">
        <v>-26.28</v>
      </c>
      <c r="P62" s="245"/>
      <c r="Q62" s="245"/>
      <c r="R62" s="245"/>
      <c r="S62" s="245"/>
      <c r="T62" s="245">
        <v>345.62</v>
      </c>
      <c r="U62" s="173">
        <f t="shared" si="9"/>
        <v>24</v>
      </c>
      <c r="V62" s="149">
        <v>606007</v>
      </c>
    </row>
    <row r="63" customHeight="1" spans="1:21">
      <c r="A63" s="162"/>
      <c r="B63" s="78" t="s">
        <v>71</v>
      </c>
      <c r="C63" s="244"/>
      <c r="D63" s="78">
        <f>SUM(D64)</f>
        <v>298.02</v>
      </c>
      <c r="E63" s="78">
        <f>SUM(E64)</f>
        <v>0</v>
      </c>
      <c r="F63" s="78">
        <f t="shared" ref="F63:U63" si="12">SUM(F64)</f>
        <v>0</v>
      </c>
      <c r="G63" s="78">
        <f t="shared" si="12"/>
        <v>174.6</v>
      </c>
      <c r="H63" s="78">
        <f t="shared" si="12"/>
        <v>0</v>
      </c>
      <c r="I63" s="78">
        <f t="shared" si="12"/>
        <v>60.06</v>
      </c>
      <c r="J63" s="78">
        <f t="shared" si="12"/>
        <v>0</v>
      </c>
      <c r="K63" s="78">
        <f t="shared" si="12"/>
        <v>54.05</v>
      </c>
      <c r="L63" s="78">
        <f t="shared" si="12"/>
        <v>36</v>
      </c>
      <c r="M63" s="78">
        <f t="shared" si="12"/>
        <v>0</v>
      </c>
      <c r="N63" s="78">
        <f t="shared" si="12"/>
        <v>27.96</v>
      </c>
      <c r="O63" s="78">
        <f t="shared" si="12"/>
        <v>-48.24</v>
      </c>
      <c r="P63" s="78">
        <f t="shared" si="12"/>
        <v>0</v>
      </c>
      <c r="Q63" s="78">
        <f t="shared" si="12"/>
        <v>0</v>
      </c>
      <c r="R63" s="78">
        <f t="shared" si="12"/>
        <v>0</v>
      </c>
      <c r="S63" s="78">
        <f t="shared" si="12"/>
        <v>0</v>
      </c>
      <c r="T63" s="78">
        <f t="shared" si="12"/>
        <v>566.45</v>
      </c>
      <c r="U63" s="78">
        <f t="shared" si="12"/>
        <v>36</v>
      </c>
    </row>
    <row r="64" customHeight="1" spans="1:22">
      <c r="A64" s="160">
        <v>47</v>
      </c>
      <c r="B64" s="173" t="s">
        <v>71</v>
      </c>
      <c r="C64" s="245"/>
      <c r="D64" s="245">
        <v>298.02</v>
      </c>
      <c r="E64" s="173"/>
      <c r="F64" s="245"/>
      <c r="G64" s="245">
        <v>174.6</v>
      </c>
      <c r="H64" s="245"/>
      <c r="I64" s="245">
        <v>60.06</v>
      </c>
      <c r="J64" s="245"/>
      <c r="K64" s="245">
        <v>54.05</v>
      </c>
      <c r="L64" s="173">
        <v>36</v>
      </c>
      <c r="M64" s="245"/>
      <c r="N64" s="245">
        <v>27.96</v>
      </c>
      <c r="O64" s="245">
        <v>-48.24</v>
      </c>
      <c r="P64" s="245"/>
      <c r="Q64" s="245"/>
      <c r="R64" s="245"/>
      <c r="S64" s="245"/>
      <c r="T64" s="245">
        <v>566.45</v>
      </c>
      <c r="U64" s="173">
        <f t="shared" si="9"/>
        <v>36</v>
      </c>
      <c r="V64" s="149">
        <v>606009</v>
      </c>
    </row>
    <row r="65" ht="35" customHeight="1" spans="1:21">
      <c r="A65" s="162"/>
      <c r="B65" s="78" t="s">
        <v>72</v>
      </c>
      <c r="C65" s="244"/>
      <c r="D65" s="78">
        <f>SUM(D66)</f>
        <v>124.5</v>
      </c>
      <c r="E65" s="78">
        <f>SUM(E66)</f>
        <v>0</v>
      </c>
      <c r="F65" s="78">
        <f t="shared" ref="F65:U65" si="13">SUM(F66)</f>
        <v>0</v>
      </c>
      <c r="G65" s="78">
        <f t="shared" si="13"/>
        <v>85.44</v>
      </c>
      <c r="H65" s="78">
        <f t="shared" si="13"/>
        <v>0</v>
      </c>
      <c r="I65" s="78">
        <f t="shared" si="13"/>
        <v>24.36</v>
      </c>
      <c r="J65" s="78">
        <f t="shared" si="13"/>
        <v>0</v>
      </c>
      <c r="K65" s="78">
        <f t="shared" si="13"/>
        <v>19.8</v>
      </c>
      <c r="L65" s="78">
        <f t="shared" si="13"/>
        <v>13</v>
      </c>
      <c r="M65" s="78">
        <f t="shared" si="13"/>
        <v>0</v>
      </c>
      <c r="N65" s="78">
        <f t="shared" si="13"/>
        <v>16.62</v>
      </c>
      <c r="O65" s="78">
        <f t="shared" si="13"/>
        <v>-3.24000000000001</v>
      </c>
      <c r="P65" s="78">
        <f t="shared" si="13"/>
        <v>0</v>
      </c>
      <c r="Q65" s="78">
        <f t="shared" si="13"/>
        <v>0</v>
      </c>
      <c r="R65" s="78">
        <f t="shared" si="13"/>
        <v>0</v>
      </c>
      <c r="S65" s="78">
        <f t="shared" si="13"/>
        <v>0</v>
      </c>
      <c r="T65" s="78">
        <f t="shared" si="13"/>
        <v>267.48</v>
      </c>
      <c r="U65" s="78">
        <f t="shared" si="13"/>
        <v>13</v>
      </c>
    </row>
    <row r="66" ht="35" customHeight="1" spans="1:22">
      <c r="A66" s="160">
        <v>48</v>
      </c>
      <c r="B66" s="173" t="s">
        <v>72</v>
      </c>
      <c r="C66" s="245"/>
      <c r="D66" s="245">
        <v>124.5</v>
      </c>
      <c r="E66" s="173"/>
      <c r="F66" s="245"/>
      <c r="G66" s="245">
        <v>85.44</v>
      </c>
      <c r="H66" s="245"/>
      <c r="I66" s="245">
        <v>24.36</v>
      </c>
      <c r="J66" s="245"/>
      <c r="K66" s="245">
        <v>19.8</v>
      </c>
      <c r="L66" s="173">
        <v>13</v>
      </c>
      <c r="M66" s="245"/>
      <c r="N66" s="245">
        <v>16.62</v>
      </c>
      <c r="O66" s="245">
        <v>-3.24000000000001</v>
      </c>
      <c r="P66" s="245"/>
      <c r="Q66" s="245"/>
      <c r="R66" s="245"/>
      <c r="S66" s="245"/>
      <c r="T66" s="245">
        <v>267.48</v>
      </c>
      <c r="U66" s="173">
        <f t="shared" si="9"/>
        <v>13</v>
      </c>
      <c r="V66" s="149">
        <v>606011</v>
      </c>
    </row>
    <row r="67" customHeight="1" spans="1:21">
      <c r="A67" s="162"/>
      <c r="B67" s="78" t="s">
        <v>73</v>
      </c>
      <c r="C67" s="244"/>
      <c r="D67" s="78">
        <f>SUM(D68:D71)</f>
        <v>963.3</v>
      </c>
      <c r="E67" s="78">
        <f>SUM(E68:E71)</f>
        <v>0</v>
      </c>
      <c r="F67" s="78">
        <f t="shared" ref="F67:U67" si="14">SUM(F68:F71)</f>
        <v>0</v>
      </c>
      <c r="G67" s="78">
        <f t="shared" si="14"/>
        <v>489.72</v>
      </c>
      <c r="H67" s="78">
        <f t="shared" si="14"/>
        <v>0</v>
      </c>
      <c r="I67" s="78">
        <f t="shared" si="14"/>
        <v>170.1</v>
      </c>
      <c r="J67" s="78">
        <f t="shared" si="14"/>
        <v>0</v>
      </c>
      <c r="K67" s="78">
        <f t="shared" si="14"/>
        <v>183.95</v>
      </c>
      <c r="L67" s="78">
        <f t="shared" si="14"/>
        <v>108</v>
      </c>
      <c r="M67" s="78">
        <f t="shared" si="14"/>
        <v>-18.18</v>
      </c>
      <c r="N67" s="78">
        <f t="shared" si="14"/>
        <v>246.6</v>
      </c>
      <c r="O67" s="78">
        <f t="shared" si="14"/>
        <v>-86.22</v>
      </c>
      <c r="P67" s="78">
        <f t="shared" si="14"/>
        <v>0</v>
      </c>
      <c r="Q67" s="78">
        <f t="shared" si="14"/>
        <v>0</v>
      </c>
      <c r="R67" s="78">
        <f t="shared" si="14"/>
        <v>510.5</v>
      </c>
      <c r="S67" s="78">
        <f t="shared" si="14"/>
        <v>0</v>
      </c>
      <c r="T67" s="78">
        <f t="shared" si="14"/>
        <v>2459.77</v>
      </c>
      <c r="U67" s="78">
        <f t="shared" si="14"/>
        <v>108</v>
      </c>
    </row>
    <row r="68" customHeight="1" spans="1:22">
      <c r="A68" s="160">
        <v>49</v>
      </c>
      <c r="B68" s="173" t="s">
        <v>74</v>
      </c>
      <c r="C68" s="245"/>
      <c r="D68" s="245">
        <v>16.86</v>
      </c>
      <c r="E68" s="173"/>
      <c r="F68" s="245"/>
      <c r="G68" s="245">
        <v>9.12</v>
      </c>
      <c r="H68" s="245"/>
      <c r="I68" s="245">
        <v>18.96</v>
      </c>
      <c r="J68" s="245"/>
      <c r="K68" s="245">
        <v>27.55</v>
      </c>
      <c r="L68" s="173">
        <v>9</v>
      </c>
      <c r="M68" s="245"/>
      <c r="N68" s="245">
        <v>240</v>
      </c>
      <c r="O68" s="245">
        <v>-3.24</v>
      </c>
      <c r="P68" s="245"/>
      <c r="Q68" s="245"/>
      <c r="R68" s="245">
        <v>510.5</v>
      </c>
      <c r="S68" s="245"/>
      <c r="T68" s="245">
        <v>819.75</v>
      </c>
      <c r="U68" s="173">
        <f t="shared" si="9"/>
        <v>9</v>
      </c>
      <c r="V68" s="149">
        <v>607001</v>
      </c>
    </row>
    <row r="69" customHeight="1" spans="1:22">
      <c r="A69" s="160">
        <v>50</v>
      </c>
      <c r="B69" s="173" t="s">
        <v>75</v>
      </c>
      <c r="C69" s="245"/>
      <c r="D69" s="245">
        <v>127.98</v>
      </c>
      <c r="E69" s="173"/>
      <c r="F69" s="245"/>
      <c r="G69" s="245">
        <v>58.02</v>
      </c>
      <c r="H69" s="245"/>
      <c r="I69" s="245">
        <v>2.58</v>
      </c>
      <c r="J69" s="245"/>
      <c r="K69" s="245">
        <v>2.8</v>
      </c>
      <c r="L69" s="173">
        <v>2</v>
      </c>
      <c r="M69" s="245">
        <v>-1.62</v>
      </c>
      <c r="N69" s="245"/>
      <c r="O69" s="245">
        <v>-4.14</v>
      </c>
      <c r="P69" s="245"/>
      <c r="Q69" s="245"/>
      <c r="R69" s="245"/>
      <c r="S69" s="245"/>
      <c r="T69" s="245">
        <v>185.62</v>
      </c>
      <c r="U69" s="173">
        <f t="shared" si="9"/>
        <v>2</v>
      </c>
      <c r="V69" s="149">
        <v>607002</v>
      </c>
    </row>
    <row r="70" customHeight="1" spans="1:22">
      <c r="A70" s="160">
        <v>51</v>
      </c>
      <c r="B70" s="173" t="s">
        <v>76</v>
      </c>
      <c r="C70" s="245"/>
      <c r="D70" s="245">
        <v>512.58</v>
      </c>
      <c r="E70" s="173"/>
      <c r="F70" s="245"/>
      <c r="G70" s="245">
        <v>304.86</v>
      </c>
      <c r="H70" s="245"/>
      <c r="I70" s="245">
        <v>94.98</v>
      </c>
      <c r="J70" s="245"/>
      <c r="K70" s="245">
        <v>86.85</v>
      </c>
      <c r="L70" s="173">
        <v>60</v>
      </c>
      <c r="M70" s="245">
        <v>-16.56</v>
      </c>
      <c r="N70" s="245"/>
      <c r="O70" s="245">
        <v>-46.44</v>
      </c>
      <c r="P70" s="245"/>
      <c r="Q70" s="245"/>
      <c r="R70" s="245"/>
      <c r="S70" s="245"/>
      <c r="T70" s="245">
        <v>936.27</v>
      </c>
      <c r="U70" s="173">
        <f t="shared" si="9"/>
        <v>60</v>
      </c>
      <c r="V70" s="149">
        <v>607003</v>
      </c>
    </row>
    <row r="71" customHeight="1" spans="1:22">
      <c r="A71" s="160">
        <v>52</v>
      </c>
      <c r="B71" s="173" t="s">
        <v>77</v>
      </c>
      <c r="C71" s="245"/>
      <c r="D71" s="245">
        <v>305.88</v>
      </c>
      <c r="E71" s="173"/>
      <c r="F71" s="245"/>
      <c r="G71" s="245">
        <v>117.72</v>
      </c>
      <c r="H71" s="245"/>
      <c r="I71" s="245">
        <v>53.58</v>
      </c>
      <c r="J71" s="245"/>
      <c r="K71" s="245">
        <v>66.75</v>
      </c>
      <c r="L71" s="173">
        <v>37</v>
      </c>
      <c r="M71" s="245"/>
      <c r="N71" s="245">
        <v>6.6</v>
      </c>
      <c r="O71" s="245">
        <v>-32.4</v>
      </c>
      <c r="P71" s="245"/>
      <c r="Q71" s="245"/>
      <c r="R71" s="245"/>
      <c r="S71" s="245"/>
      <c r="T71" s="245">
        <v>518.13</v>
      </c>
      <c r="U71" s="173">
        <f t="shared" si="9"/>
        <v>37</v>
      </c>
      <c r="V71" s="149">
        <v>607004</v>
      </c>
    </row>
    <row r="72" customHeight="1" spans="1:21">
      <c r="A72" s="162"/>
      <c r="B72" s="78" t="s">
        <v>78</v>
      </c>
      <c r="C72" s="244"/>
      <c r="D72" s="78">
        <f>SUM(D73)</f>
        <v>691.8</v>
      </c>
      <c r="E72" s="78">
        <f>SUM(E73)</f>
        <v>0</v>
      </c>
      <c r="F72" s="78">
        <f t="shared" ref="F72:U72" si="15">SUM(F73)</f>
        <v>0</v>
      </c>
      <c r="G72" s="78">
        <f t="shared" si="15"/>
        <v>343.92</v>
      </c>
      <c r="H72" s="78">
        <f t="shared" si="15"/>
        <v>0</v>
      </c>
      <c r="I72" s="78">
        <f t="shared" si="15"/>
        <v>121.32</v>
      </c>
      <c r="J72" s="78">
        <f t="shared" si="15"/>
        <v>0</v>
      </c>
      <c r="K72" s="78">
        <f t="shared" si="15"/>
        <v>140.45</v>
      </c>
      <c r="L72" s="78">
        <f t="shared" si="15"/>
        <v>83</v>
      </c>
      <c r="M72" s="78">
        <f t="shared" si="15"/>
        <v>-1.8</v>
      </c>
      <c r="N72" s="78">
        <f t="shared" si="15"/>
        <v>0</v>
      </c>
      <c r="O72" s="78">
        <f t="shared" si="15"/>
        <v>-80.82</v>
      </c>
      <c r="P72" s="78">
        <f t="shared" si="15"/>
        <v>0</v>
      </c>
      <c r="Q72" s="78">
        <f t="shared" si="15"/>
        <v>0</v>
      </c>
      <c r="R72" s="78">
        <f t="shared" si="15"/>
        <v>0</v>
      </c>
      <c r="S72" s="78">
        <f t="shared" si="15"/>
        <v>0</v>
      </c>
      <c r="T72" s="78">
        <f t="shared" si="15"/>
        <v>1214.87</v>
      </c>
      <c r="U72" s="78">
        <f t="shared" si="15"/>
        <v>83</v>
      </c>
    </row>
    <row r="73" customHeight="1" spans="1:22">
      <c r="A73" s="160">
        <v>53</v>
      </c>
      <c r="B73" s="173" t="s">
        <v>78</v>
      </c>
      <c r="C73" s="245"/>
      <c r="D73" s="245">
        <v>691.8</v>
      </c>
      <c r="E73" s="173"/>
      <c r="F73" s="245"/>
      <c r="G73" s="245">
        <v>343.92</v>
      </c>
      <c r="H73" s="245"/>
      <c r="I73" s="245">
        <v>121.32</v>
      </c>
      <c r="J73" s="245"/>
      <c r="K73" s="245">
        <v>140.45</v>
      </c>
      <c r="L73" s="173">
        <v>83</v>
      </c>
      <c r="M73" s="245">
        <v>-1.8</v>
      </c>
      <c r="N73" s="245"/>
      <c r="O73" s="245">
        <v>-80.82</v>
      </c>
      <c r="P73" s="245"/>
      <c r="Q73" s="245"/>
      <c r="R73" s="245"/>
      <c r="S73" s="245"/>
      <c r="T73" s="245">
        <v>1214.87</v>
      </c>
      <c r="U73" s="173">
        <f t="shared" si="9"/>
        <v>83</v>
      </c>
      <c r="V73" s="149">
        <v>607005</v>
      </c>
    </row>
    <row r="74" customHeight="1" spans="1:21">
      <c r="A74" s="162"/>
      <c r="B74" s="78" t="s">
        <v>79</v>
      </c>
      <c r="C74" s="244"/>
      <c r="D74" s="78">
        <f>SUM(D75:D75)</f>
        <v>691.32</v>
      </c>
      <c r="E74" s="78">
        <f>SUM(E75:E75)</f>
        <v>0</v>
      </c>
      <c r="F74" s="78">
        <f t="shared" ref="F74:U74" si="16">SUM(F75:F75)</f>
        <v>0</v>
      </c>
      <c r="G74" s="78">
        <f t="shared" si="16"/>
        <v>339.9</v>
      </c>
      <c r="H74" s="78">
        <f t="shared" si="16"/>
        <v>0</v>
      </c>
      <c r="I74" s="78">
        <f t="shared" si="16"/>
        <v>126.84</v>
      </c>
      <c r="J74" s="78">
        <f t="shared" si="16"/>
        <v>0</v>
      </c>
      <c r="K74" s="78">
        <f t="shared" si="16"/>
        <v>111.5</v>
      </c>
      <c r="L74" s="78">
        <f t="shared" si="16"/>
        <v>64</v>
      </c>
      <c r="M74" s="78">
        <f t="shared" si="16"/>
        <v>0</v>
      </c>
      <c r="N74" s="78">
        <f t="shared" si="16"/>
        <v>24.06</v>
      </c>
      <c r="O74" s="78">
        <f t="shared" si="16"/>
        <v>-77.76</v>
      </c>
      <c r="P74" s="78">
        <f t="shared" si="16"/>
        <v>0</v>
      </c>
      <c r="Q74" s="78">
        <f t="shared" si="16"/>
        <v>0</v>
      </c>
      <c r="R74" s="78">
        <f t="shared" si="16"/>
        <v>0</v>
      </c>
      <c r="S74" s="78">
        <f t="shared" si="16"/>
        <v>0</v>
      </c>
      <c r="T74" s="78">
        <f t="shared" si="16"/>
        <v>1215.86</v>
      </c>
      <c r="U74" s="78">
        <f t="shared" si="16"/>
        <v>64</v>
      </c>
    </row>
    <row r="75" customHeight="1" spans="1:22">
      <c r="A75" s="160">
        <v>54</v>
      </c>
      <c r="B75" s="230" t="s">
        <v>79</v>
      </c>
      <c r="C75" s="246"/>
      <c r="D75" s="246">
        <v>691.32</v>
      </c>
      <c r="E75" s="230"/>
      <c r="F75" s="246"/>
      <c r="G75" s="246">
        <v>339.9</v>
      </c>
      <c r="H75" s="246"/>
      <c r="I75" s="246">
        <v>126.84</v>
      </c>
      <c r="J75" s="246"/>
      <c r="K75" s="246">
        <v>111.5</v>
      </c>
      <c r="L75" s="230">
        <v>64</v>
      </c>
      <c r="M75" s="246"/>
      <c r="N75" s="246">
        <v>24.06</v>
      </c>
      <c r="O75" s="246">
        <v>-77.76</v>
      </c>
      <c r="P75" s="246"/>
      <c r="Q75" s="246"/>
      <c r="R75" s="246"/>
      <c r="S75" s="246"/>
      <c r="T75" s="246">
        <v>1215.86</v>
      </c>
      <c r="U75" s="230">
        <f t="shared" si="9"/>
        <v>64</v>
      </c>
      <c r="V75" s="149">
        <v>607006</v>
      </c>
    </row>
    <row r="76" customHeight="1" spans="1:21">
      <c r="A76" s="162"/>
      <c r="B76" s="78" t="s">
        <v>80</v>
      </c>
      <c r="C76" s="244"/>
      <c r="D76" s="78">
        <f>SUM(D77)</f>
        <v>307.14</v>
      </c>
      <c r="E76" s="78">
        <f>SUM(E77)</f>
        <v>0</v>
      </c>
      <c r="F76" s="78">
        <f t="shared" ref="F76:U76" si="17">SUM(F77)</f>
        <v>0</v>
      </c>
      <c r="G76" s="78">
        <f t="shared" si="17"/>
        <v>149.64</v>
      </c>
      <c r="H76" s="78">
        <f t="shared" si="17"/>
        <v>0</v>
      </c>
      <c r="I76" s="78">
        <f t="shared" si="17"/>
        <v>72</v>
      </c>
      <c r="J76" s="78">
        <f t="shared" si="17"/>
        <v>0</v>
      </c>
      <c r="K76" s="78">
        <f t="shared" si="17"/>
        <v>69.45</v>
      </c>
      <c r="L76" s="78">
        <f t="shared" si="17"/>
        <v>52</v>
      </c>
      <c r="M76" s="78">
        <f t="shared" si="17"/>
        <v>-6.36</v>
      </c>
      <c r="N76" s="78">
        <f t="shared" si="17"/>
        <v>0</v>
      </c>
      <c r="O76" s="78">
        <f t="shared" si="17"/>
        <v>-81</v>
      </c>
      <c r="P76" s="78">
        <f t="shared" si="17"/>
        <v>0</v>
      </c>
      <c r="Q76" s="78">
        <f t="shared" si="17"/>
        <v>0</v>
      </c>
      <c r="R76" s="78">
        <f t="shared" si="17"/>
        <v>0</v>
      </c>
      <c r="S76" s="78">
        <f t="shared" si="17"/>
        <v>0</v>
      </c>
      <c r="T76" s="78">
        <f t="shared" si="17"/>
        <v>510.87</v>
      </c>
      <c r="U76" s="78">
        <f t="shared" si="17"/>
        <v>52</v>
      </c>
    </row>
    <row r="77" customHeight="1" spans="1:22">
      <c r="A77" s="160">
        <v>55</v>
      </c>
      <c r="B77" s="173" t="s">
        <v>80</v>
      </c>
      <c r="C77" s="245"/>
      <c r="D77" s="245">
        <v>307.14</v>
      </c>
      <c r="E77" s="173"/>
      <c r="F77" s="245"/>
      <c r="G77" s="245">
        <v>149.64</v>
      </c>
      <c r="H77" s="245"/>
      <c r="I77" s="245">
        <v>72</v>
      </c>
      <c r="J77" s="245"/>
      <c r="K77" s="245">
        <v>69.45</v>
      </c>
      <c r="L77" s="173">
        <v>52</v>
      </c>
      <c r="M77" s="245">
        <v>-6.36</v>
      </c>
      <c r="N77" s="245"/>
      <c r="O77" s="245">
        <v>-81</v>
      </c>
      <c r="P77" s="245"/>
      <c r="Q77" s="245"/>
      <c r="R77" s="245"/>
      <c r="S77" s="245"/>
      <c r="T77" s="245">
        <v>510.87</v>
      </c>
      <c r="U77" s="173">
        <f t="shared" si="9"/>
        <v>52</v>
      </c>
      <c r="V77" s="149">
        <v>607007</v>
      </c>
    </row>
    <row r="78" customHeight="1" spans="1:21">
      <c r="A78" s="162"/>
      <c r="B78" s="78" t="s">
        <v>81</v>
      </c>
      <c r="C78" s="244"/>
      <c r="D78" s="78">
        <f>SUM(D79:D83)</f>
        <v>314.16</v>
      </c>
      <c r="E78" s="78">
        <f>SUM(E79:E83)</f>
        <v>0</v>
      </c>
      <c r="F78" s="78">
        <f t="shared" ref="F78:U78" si="18">SUM(F79:F83)</f>
        <v>0</v>
      </c>
      <c r="G78" s="78">
        <f t="shared" si="18"/>
        <v>188.28</v>
      </c>
      <c r="H78" s="78">
        <f t="shared" si="18"/>
        <v>-10.74</v>
      </c>
      <c r="I78" s="78">
        <f t="shared" si="18"/>
        <v>91.26</v>
      </c>
      <c r="J78" s="78">
        <f t="shared" si="18"/>
        <v>0</v>
      </c>
      <c r="K78" s="78">
        <f t="shared" si="18"/>
        <v>190.75</v>
      </c>
      <c r="L78" s="78">
        <f t="shared" si="18"/>
        <v>0</v>
      </c>
      <c r="M78" s="78">
        <f t="shared" si="18"/>
        <v>-0.6</v>
      </c>
      <c r="N78" s="78">
        <f t="shared" si="18"/>
        <v>100.2</v>
      </c>
      <c r="O78" s="78">
        <f t="shared" si="18"/>
        <v>-83.88</v>
      </c>
      <c r="P78" s="78">
        <f t="shared" si="18"/>
        <v>2.34</v>
      </c>
      <c r="Q78" s="78">
        <f t="shared" si="18"/>
        <v>0</v>
      </c>
      <c r="R78" s="78">
        <f t="shared" si="18"/>
        <v>0</v>
      </c>
      <c r="S78" s="78">
        <f t="shared" si="18"/>
        <v>0</v>
      </c>
      <c r="T78" s="78">
        <f t="shared" si="18"/>
        <v>791.77</v>
      </c>
      <c r="U78" s="78">
        <f t="shared" si="18"/>
        <v>0</v>
      </c>
    </row>
    <row r="79" customHeight="1" spans="1:22">
      <c r="A79" s="160">
        <v>56</v>
      </c>
      <c r="B79" s="173" t="s">
        <v>82</v>
      </c>
      <c r="C79" s="245"/>
      <c r="D79" s="245">
        <v>14.7</v>
      </c>
      <c r="E79" s="173"/>
      <c r="F79" s="245"/>
      <c r="G79" s="245">
        <v>15.84</v>
      </c>
      <c r="H79" s="245"/>
      <c r="I79" s="245">
        <v>31.2</v>
      </c>
      <c r="J79" s="245"/>
      <c r="K79" s="245">
        <v>84.2</v>
      </c>
      <c r="L79" s="173"/>
      <c r="M79" s="245"/>
      <c r="N79" s="245">
        <v>62.1</v>
      </c>
      <c r="O79" s="245">
        <v>-2.7</v>
      </c>
      <c r="P79" s="245"/>
      <c r="Q79" s="245"/>
      <c r="R79" s="245"/>
      <c r="S79" s="245"/>
      <c r="T79" s="245">
        <v>205.34</v>
      </c>
      <c r="U79" s="173"/>
      <c r="V79" s="149">
        <v>608001</v>
      </c>
    </row>
    <row r="80" customHeight="1" spans="1:22">
      <c r="A80" s="160">
        <v>57</v>
      </c>
      <c r="B80" s="173" t="s">
        <v>83</v>
      </c>
      <c r="C80" s="245"/>
      <c r="D80" s="245">
        <v>43.98</v>
      </c>
      <c r="E80" s="173"/>
      <c r="F80" s="245"/>
      <c r="G80" s="245">
        <v>31.26</v>
      </c>
      <c r="H80" s="245">
        <v>-10.74</v>
      </c>
      <c r="I80" s="245"/>
      <c r="J80" s="245"/>
      <c r="K80" s="245">
        <v>1.45</v>
      </c>
      <c r="L80" s="173"/>
      <c r="M80" s="245"/>
      <c r="N80" s="245">
        <v>10.08</v>
      </c>
      <c r="O80" s="245"/>
      <c r="P80" s="245">
        <v>2.34</v>
      </c>
      <c r="Q80" s="245"/>
      <c r="R80" s="245"/>
      <c r="S80" s="245"/>
      <c r="T80" s="245">
        <v>78.37</v>
      </c>
      <c r="U80" s="173"/>
      <c r="V80" s="149">
        <v>608002</v>
      </c>
    </row>
    <row r="81" customHeight="1" spans="1:22">
      <c r="A81" s="160">
        <v>58</v>
      </c>
      <c r="B81" s="173" t="s">
        <v>84</v>
      </c>
      <c r="C81" s="245"/>
      <c r="D81" s="245">
        <v>154.32</v>
      </c>
      <c r="E81" s="173"/>
      <c r="F81" s="245"/>
      <c r="G81" s="245">
        <v>89.1</v>
      </c>
      <c r="H81" s="245"/>
      <c r="I81" s="245">
        <v>28.14</v>
      </c>
      <c r="J81" s="245"/>
      <c r="K81" s="245">
        <v>33.8</v>
      </c>
      <c r="L81" s="173"/>
      <c r="M81" s="245"/>
      <c r="N81" s="245">
        <v>27.42</v>
      </c>
      <c r="O81" s="245">
        <v>-50.4</v>
      </c>
      <c r="P81" s="245"/>
      <c r="Q81" s="245"/>
      <c r="R81" s="245"/>
      <c r="S81" s="245"/>
      <c r="T81" s="245">
        <v>282.38</v>
      </c>
      <c r="U81" s="173"/>
      <c r="V81" s="149">
        <v>608004</v>
      </c>
    </row>
    <row r="82" customHeight="1" spans="1:22">
      <c r="A82" s="160">
        <v>59</v>
      </c>
      <c r="B82" s="173" t="s">
        <v>85</v>
      </c>
      <c r="C82" s="245"/>
      <c r="D82" s="245">
        <v>41.64</v>
      </c>
      <c r="E82" s="173"/>
      <c r="F82" s="245"/>
      <c r="G82" s="245">
        <v>14.76</v>
      </c>
      <c r="H82" s="245"/>
      <c r="I82" s="245">
        <v>9.78</v>
      </c>
      <c r="J82" s="245"/>
      <c r="K82" s="245">
        <v>38.25</v>
      </c>
      <c r="L82" s="173"/>
      <c r="M82" s="245"/>
      <c r="N82" s="245">
        <v>0.599999999999999</v>
      </c>
      <c r="O82" s="245">
        <v>-16.2</v>
      </c>
      <c r="P82" s="245"/>
      <c r="Q82" s="245"/>
      <c r="R82" s="245"/>
      <c r="S82" s="245"/>
      <c r="T82" s="245">
        <v>88.83</v>
      </c>
      <c r="U82" s="173"/>
      <c r="V82" s="149">
        <v>608005</v>
      </c>
    </row>
    <row r="83" customHeight="1" spans="1:22">
      <c r="A83" s="160">
        <v>60</v>
      </c>
      <c r="B83" s="173" t="s">
        <v>86</v>
      </c>
      <c r="C83" s="245"/>
      <c r="D83" s="245">
        <v>59.52</v>
      </c>
      <c r="E83" s="173"/>
      <c r="F83" s="245"/>
      <c r="G83" s="245">
        <v>37.32</v>
      </c>
      <c r="H83" s="245"/>
      <c r="I83" s="245">
        <v>22.14</v>
      </c>
      <c r="J83" s="245"/>
      <c r="K83" s="245">
        <v>33.05</v>
      </c>
      <c r="L83" s="173"/>
      <c r="M83" s="245">
        <v>-0.6</v>
      </c>
      <c r="N83" s="245"/>
      <c r="O83" s="245">
        <v>-14.58</v>
      </c>
      <c r="P83" s="245"/>
      <c r="Q83" s="245"/>
      <c r="R83" s="245"/>
      <c r="S83" s="245"/>
      <c r="T83" s="245">
        <v>136.85</v>
      </c>
      <c r="U83" s="173"/>
      <c r="V83" s="149">
        <v>608006</v>
      </c>
    </row>
    <row r="84" customHeight="1" spans="1:21">
      <c r="A84" s="162"/>
      <c r="B84" s="78" t="s">
        <v>87</v>
      </c>
      <c r="C84" s="244"/>
      <c r="D84" s="78">
        <f>SUM(D85)</f>
        <v>157.74</v>
      </c>
      <c r="E84" s="78">
        <f>SUM(E85)</f>
        <v>0</v>
      </c>
      <c r="F84" s="78">
        <f t="shared" ref="F84:U84" si="19">SUM(F85)</f>
        <v>0</v>
      </c>
      <c r="G84" s="78">
        <f t="shared" si="19"/>
        <v>86.82</v>
      </c>
      <c r="H84" s="78">
        <f t="shared" si="19"/>
        <v>0</v>
      </c>
      <c r="I84" s="78">
        <f t="shared" si="19"/>
        <v>36.9</v>
      </c>
      <c r="J84" s="78">
        <f t="shared" si="19"/>
        <v>0</v>
      </c>
      <c r="K84" s="78">
        <f t="shared" si="19"/>
        <v>74.95</v>
      </c>
      <c r="L84" s="78">
        <f t="shared" si="19"/>
        <v>0</v>
      </c>
      <c r="M84" s="78">
        <f t="shared" si="19"/>
        <v>0</v>
      </c>
      <c r="N84" s="78">
        <f t="shared" si="19"/>
        <v>18.78</v>
      </c>
      <c r="O84" s="78">
        <f t="shared" si="19"/>
        <v>-22.5</v>
      </c>
      <c r="P84" s="78">
        <f t="shared" si="19"/>
        <v>0</v>
      </c>
      <c r="Q84" s="78">
        <f t="shared" si="19"/>
        <v>0</v>
      </c>
      <c r="R84" s="78">
        <f t="shared" si="19"/>
        <v>0</v>
      </c>
      <c r="S84" s="78">
        <f t="shared" si="19"/>
        <v>0</v>
      </c>
      <c r="T84" s="78">
        <f t="shared" si="19"/>
        <v>352.69</v>
      </c>
      <c r="U84" s="78">
        <f t="shared" si="19"/>
        <v>0</v>
      </c>
    </row>
    <row r="85" customHeight="1" spans="1:22">
      <c r="A85" s="160">
        <v>61</v>
      </c>
      <c r="B85" s="173" t="s">
        <v>87</v>
      </c>
      <c r="C85" s="245"/>
      <c r="D85" s="245">
        <v>157.74</v>
      </c>
      <c r="E85" s="173"/>
      <c r="F85" s="245"/>
      <c r="G85" s="245">
        <v>86.82</v>
      </c>
      <c r="H85" s="245"/>
      <c r="I85" s="245">
        <v>36.9</v>
      </c>
      <c r="J85" s="245"/>
      <c r="K85" s="245">
        <v>74.95</v>
      </c>
      <c r="L85" s="173"/>
      <c r="M85" s="245"/>
      <c r="N85" s="245">
        <v>18.78</v>
      </c>
      <c r="O85" s="245">
        <v>-22.5</v>
      </c>
      <c r="P85" s="245"/>
      <c r="Q85" s="245"/>
      <c r="R85" s="245"/>
      <c r="S85" s="245"/>
      <c r="T85" s="245">
        <v>352.69</v>
      </c>
      <c r="U85" s="173"/>
      <c r="V85" s="149">
        <v>608007</v>
      </c>
    </row>
    <row r="86" customHeight="1" spans="1:21">
      <c r="A86" s="162"/>
      <c r="B86" s="78" t="s">
        <v>88</v>
      </c>
      <c r="C86" s="244"/>
      <c r="D86" s="78">
        <f>SUM(D87)</f>
        <v>548.34</v>
      </c>
      <c r="E86" s="78">
        <f>SUM(E87)</f>
        <v>0</v>
      </c>
      <c r="F86" s="78">
        <f t="shared" ref="F86:U86" si="20">SUM(F87)</f>
        <v>0</v>
      </c>
      <c r="G86" s="78">
        <f t="shared" si="20"/>
        <v>226.8</v>
      </c>
      <c r="H86" s="78">
        <f t="shared" si="20"/>
        <v>0</v>
      </c>
      <c r="I86" s="78">
        <f t="shared" si="20"/>
        <v>57.96</v>
      </c>
      <c r="J86" s="78">
        <f t="shared" si="20"/>
        <v>0</v>
      </c>
      <c r="K86" s="78">
        <f t="shared" si="20"/>
        <v>128.15</v>
      </c>
      <c r="L86" s="78">
        <f t="shared" si="20"/>
        <v>0</v>
      </c>
      <c r="M86" s="78">
        <f t="shared" si="20"/>
        <v>0</v>
      </c>
      <c r="N86" s="78">
        <f t="shared" si="20"/>
        <v>14.82</v>
      </c>
      <c r="O86" s="78">
        <f t="shared" si="20"/>
        <v>-62.64</v>
      </c>
      <c r="P86" s="78">
        <f t="shared" si="20"/>
        <v>0</v>
      </c>
      <c r="Q86" s="78">
        <f t="shared" si="20"/>
        <v>0</v>
      </c>
      <c r="R86" s="78">
        <f t="shared" si="20"/>
        <v>0</v>
      </c>
      <c r="S86" s="78">
        <f t="shared" si="20"/>
        <v>0</v>
      </c>
      <c r="T86" s="78">
        <f t="shared" si="20"/>
        <v>913.43</v>
      </c>
      <c r="U86" s="78">
        <f t="shared" si="20"/>
        <v>0</v>
      </c>
    </row>
    <row r="87" customHeight="1" spans="1:22">
      <c r="A87" s="160">
        <v>62</v>
      </c>
      <c r="B87" s="173" t="s">
        <v>88</v>
      </c>
      <c r="C87" s="245"/>
      <c r="D87" s="245">
        <v>548.34</v>
      </c>
      <c r="E87" s="173"/>
      <c r="F87" s="245"/>
      <c r="G87" s="245">
        <v>226.8</v>
      </c>
      <c r="H87" s="245"/>
      <c r="I87" s="245">
        <v>57.96</v>
      </c>
      <c r="J87" s="245"/>
      <c r="K87" s="245">
        <v>128.15</v>
      </c>
      <c r="L87" s="173"/>
      <c r="M87" s="245"/>
      <c r="N87" s="245">
        <v>14.82</v>
      </c>
      <c r="O87" s="245">
        <v>-62.64</v>
      </c>
      <c r="P87" s="245"/>
      <c r="Q87" s="245"/>
      <c r="R87" s="245"/>
      <c r="S87" s="245"/>
      <c r="T87" s="245">
        <v>913.43</v>
      </c>
      <c r="U87" s="173"/>
      <c r="V87" s="149">
        <v>608003</v>
      </c>
    </row>
    <row r="88" customHeight="1" spans="1:21">
      <c r="A88" s="162"/>
      <c r="B88" s="78" t="s">
        <v>89</v>
      </c>
      <c r="C88" s="244"/>
      <c r="D88" s="78">
        <f>SUM(D89)</f>
        <v>234.18</v>
      </c>
      <c r="E88" s="78">
        <f>SUM(E89)</f>
        <v>0</v>
      </c>
      <c r="F88" s="78">
        <f t="shared" ref="F88:U88" si="21">SUM(F89)</f>
        <v>0</v>
      </c>
      <c r="G88" s="78">
        <f t="shared" si="21"/>
        <v>132.54</v>
      </c>
      <c r="H88" s="78">
        <f t="shared" si="21"/>
        <v>0</v>
      </c>
      <c r="I88" s="78">
        <f t="shared" si="21"/>
        <v>43.68</v>
      </c>
      <c r="J88" s="78">
        <f t="shared" si="21"/>
        <v>0</v>
      </c>
      <c r="K88" s="78">
        <f t="shared" si="21"/>
        <v>94.5</v>
      </c>
      <c r="L88" s="78">
        <f t="shared" si="21"/>
        <v>0</v>
      </c>
      <c r="M88" s="78">
        <f t="shared" si="21"/>
        <v>-0.840000000000003</v>
      </c>
      <c r="N88" s="78">
        <f t="shared" si="21"/>
        <v>0</v>
      </c>
      <c r="O88" s="78">
        <f t="shared" si="21"/>
        <v>-34.74</v>
      </c>
      <c r="P88" s="78">
        <f t="shared" si="21"/>
        <v>0</v>
      </c>
      <c r="Q88" s="78">
        <f t="shared" si="21"/>
        <v>0</v>
      </c>
      <c r="R88" s="78">
        <f t="shared" si="21"/>
        <v>0</v>
      </c>
      <c r="S88" s="78">
        <f t="shared" si="21"/>
        <v>0</v>
      </c>
      <c r="T88" s="78">
        <f t="shared" si="21"/>
        <v>469.32</v>
      </c>
      <c r="U88" s="78">
        <f t="shared" si="21"/>
        <v>0</v>
      </c>
    </row>
    <row r="89" customHeight="1" spans="1:22">
      <c r="A89" s="160">
        <v>63</v>
      </c>
      <c r="B89" s="173" t="s">
        <v>89</v>
      </c>
      <c r="C89" s="245"/>
      <c r="D89" s="245">
        <v>234.18</v>
      </c>
      <c r="E89" s="173"/>
      <c r="F89" s="245"/>
      <c r="G89" s="245">
        <v>132.54</v>
      </c>
      <c r="H89" s="245"/>
      <c r="I89" s="245">
        <v>43.68</v>
      </c>
      <c r="J89" s="245"/>
      <c r="K89" s="245">
        <v>94.5</v>
      </c>
      <c r="L89" s="173"/>
      <c r="M89" s="245">
        <v>-0.840000000000003</v>
      </c>
      <c r="N89" s="245"/>
      <c r="O89" s="245">
        <v>-34.74</v>
      </c>
      <c r="P89" s="245"/>
      <c r="Q89" s="245"/>
      <c r="R89" s="245"/>
      <c r="S89" s="245"/>
      <c r="T89" s="245">
        <v>469.32</v>
      </c>
      <c r="U89" s="173"/>
      <c r="V89" s="149">
        <v>608008</v>
      </c>
    </row>
    <row r="90" customHeight="1" spans="1:21">
      <c r="A90" s="162"/>
      <c r="B90" s="78" t="s">
        <v>90</v>
      </c>
      <c r="C90" s="244"/>
      <c r="D90" s="78">
        <f>SUM(D91)</f>
        <v>1413.3</v>
      </c>
      <c r="E90" s="78">
        <f>SUM(E91)</f>
        <v>0</v>
      </c>
      <c r="F90" s="78">
        <f t="shared" ref="F90:U90" si="22">SUM(F91)</f>
        <v>0</v>
      </c>
      <c r="G90" s="78">
        <f t="shared" si="22"/>
        <v>762.78</v>
      </c>
      <c r="H90" s="78">
        <f t="shared" si="22"/>
        <v>0</v>
      </c>
      <c r="I90" s="78">
        <f t="shared" si="22"/>
        <v>289.68</v>
      </c>
      <c r="J90" s="78">
        <f t="shared" si="22"/>
        <v>0</v>
      </c>
      <c r="K90" s="78">
        <f t="shared" si="22"/>
        <v>183.65</v>
      </c>
      <c r="L90" s="78">
        <f t="shared" si="22"/>
        <v>0</v>
      </c>
      <c r="M90" s="78">
        <f t="shared" si="22"/>
        <v>-21.72</v>
      </c>
      <c r="N90" s="78">
        <f t="shared" si="22"/>
        <v>0</v>
      </c>
      <c r="O90" s="78">
        <f t="shared" si="22"/>
        <v>-189.9</v>
      </c>
      <c r="P90" s="78">
        <f t="shared" si="22"/>
        <v>0</v>
      </c>
      <c r="Q90" s="78">
        <f t="shared" si="22"/>
        <v>0</v>
      </c>
      <c r="R90" s="78">
        <f t="shared" si="22"/>
        <v>0</v>
      </c>
      <c r="S90" s="78">
        <f t="shared" si="22"/>
        <v>0</v>
      </c>
      <c r="T90" s="78">
        <f t="shared" si="22"/>
        <v>2437.79</v>
      </c>
      <c r="U90" s="78">
        <f t="shared" si="22"/>
        <v>0</v>
      </c>
    </row>
    <row r="91" customHeight="1" spans="1:22">
      <c r="A91" s="160">
        <v>64</v>
      </c>
      <c r="B91" s="173" t="s">
        <v>90</v>
      </c>
      <c r="C91" s="245"/>
      <c r="D91" s="245">
        <v>1413.3</v>
      </c>
      <c r="E91" s="173"/>
      <c r="F91" s="245"/>
      <c r="G91" s="245">
        <v>762.78</v>
      </c>
      <c r="H91" s="245"/>
      <c r="I91" s="245">
        <v>289.68</v>
      </c>
      <c r="J91" s="245"/>
      <c r="K91" s="245">
        <v>183.65</v>
      </c>
      <c r="L91" s="173"/>
      <c r="M91" s="245">
        <v>-21.72</v>
      </c>
      <c r="N91" s="245"/>
      <c r="O91" s="245">
        <v>-189.9</v>
      </c>
      <c r="P91" s="245"/>
      <c r="Q91" s="245"/>
      <c r="R91" s="245"/>
      <c r="S91" s="245"/>
      <c r="T91" s="245">
        <v>2437.79</v>
      </c>
      <c r="U91" s="173"/>
      <c r="V91" s="149">
        <v>608009</v>
      </c>
    </row>
    <row r="92" customHeight="1" spans="1:21">
      <c r="A92" s="162"/>
      <c r="B92" s="78" t="s">
        <v>91</v>
      </c>
      <c r="C92" s="244">
        <f>VLOOKUP(B92,[1]小学!$A:$Y,23,0)</f>
        <v>-38.46</v>
      </c>
      <c r="D92" s="78">
        <f>SUM(D93:D97)</f>
        <v>722.94</v>
      </c>
      <c r="E92" s="78">
        <f>SUM(E93:E97)</f>
        <v>0</v>
      </c>
      <c r="F92" s="78">
        <f t="shared" ref="F92:U92" si="23">SUM(F93:F97)</f>
        <v>-12.72</v>
      </c>
      <c r="G92" s="78">
        <f t="shared" si="23"/>
        <v>365.7</v>
      </c>
      <c r="H92" s="78">
        <f t="shared" si="23"/>
        <v>-39.42</v>
      </c>
      <c r="I92" s="78">
        <f t="shared" si="23"/>
        <v>189.84</v>
      </c>
      <c r="J92" s="78">
        <f t="shared" si="23"/>
        <v>-25.7</v>
      </c>
      <c r="K92" s="78">
        <f t="shared" si="23"/>
        <v>244.6</v>
      </c>
      <c r="L92" s="78">
        <f t="shared" si="23"/>
        <v>0</v>
      </c>
      <c r="M92" s="78">
        <f t="shared" si="23"/>
        <v>-1.5</v>
      </c>
      <c r="N92" s="78">
        <f t="shared" si="23"/>
        <v>119.22</v>
      </c>
      <c r="O92" s="78">
        <f t="shared" si="23"/>
        <v>-144.72</v>
      </c>
      <c r="P92" s="78">
        <f t="shared" si="23"/>
        <v>0</v>
      </c>
      <c r="Q92" s="78">
        <f t="shared" si="23"/>
        <v>0</v>
      </c>
      <c r="R92" s="78">
        <f t="shared" si="23"/>
        <v>390.82</v>
      </c>
      <c r="S92" s="78">
        <f t="shared" si="23"/>
        <v>-84.62</v>
      </c>
      <c r="T92" s="78">
        <f t="shared" si="23"/>
        <v>1855.22</v>
      </c>
      <c r="U92" s="78">
        <f t="shared" si="23"/>
        <v>0</v>
      </c>
    </row>
    <row r="93" customHeight="1" spans="1:22">
      <c r="A93" s="160">
        <v>65</v>
      </c>
      <c r="B93" s="173" t="s">
        <v>92</v>
      </c>
      <c r="C93" s="245"/>
      <c r="D93" s="245">
        <v>3.06</v>
      </c>
      <c r="E93" s="173"/>
      <c r="F93" s="245"/>
      <c r="G93" s="245">
        <v>2.94</v>
      </c>
      <c r="H93" s="245"/>
      <c r="I93" s="245">
        <v>6.06</v>
      </c>
      <c r="J93" s="245"/>
      <c r="K93" s="245">
        <v>31.2</v>
      </c>
      <c r="L93" s="173"/>
      <c r="M93" s="245"/>
      <c r="N93" s="245">
        <v>73.68</v>
      </c>
      <c r="O93" s="245">
        <v>-1.08</v>
      </c>
      <c r="P93" s="245"/>
      <c r="Q93" s="245"/>
      <c r="R93" s="245">
        <v>390.82</v>
      </c>
      <c r="S93" s="245"/>
      <c r="T93" s="245">
        <v>506.68</v>
      </c>
      <c r="U93" s="173"/>
      <c r="V93" s="149">
        <v>609001</v>
      </c>
    </row>
    <row r="94" customHeight="1" spans="1:22">
      <c r="A94" s="160">
        <v>66</v>
      </c>
      <c r="B94" s="230" t="s">
        <v>93</v>
      </c>
      <c r="C94" s="246">
        <v>-12</v>
      </c>
      <c r="D94" s="246"/>
      <c r="E94" s="230"/>
      <c r="F94" s="246">
        <v>-7.08</v>
      </c>
      <c r="G94" s="246"/>
      <c r="H94" s="246">
        <v>-17.4</v>
      </c>
      <c r="I94" s="246"/>
      <c r="J94" s="246">
        <v>-19</v>
      </c>
      <c r="K94" s="246"/>
      <c r="L94" s="230"/>
      <c r="M94" s="246"/>
      <c r="N94" s="246">
        <v>26.04</v>
      </c>
      <c r="O94" s="246"/>
      <c r="P94" s="246"/>
      <c r="Q94" s="246"/>
      <c r="R94" s="246"/>
      <c r="S94" s="246">
        <v>-29.44</v>
      </c>
      <c r="T94" s="246"/>
      <c r="U94" s="230"/>
      <c r="V94" s="149">
        <v>609002</v>
      </c>
    </row>
    <row r="95" customHeight="1" spans="1:22">
      <c r="A95" s="160">
        <v>67</v>
      </c>
      <c r="B95" s="230" t="s">
        <v>94</v>
      </c>
      <c r="C95" s="246">
        <v>-26.46</v>
      </c>
      <c r="D95" s="246"/>
      <c r="E95" s="230"/>
      <c r="F95" s="246">
        <v>-5.64</v>
      </c>
      <c r="G95" s="246"/>
      <c r="H95" s="246">
        <v>-22.02</v>
      </c>
      <c r="I95" s="246"/>
      <c r="J95" s="246">
        <v>-6.7</v>
      </c>
      <c r="K95" s="246"/>
      <c r="L95" s="230"/>
      <c r="M95" s="246"/>
      <c r="N95" s="246">
        <v>7.8</v>
      </c>
      <c r="O95" s="246">
        <v>-2.16</v>
      </c>
      <c r="P95" s="246"/>
      <c r="Q95" s="246"/>
      <c r="R95" s="246"/>
      <c r="S95" s="246">
        <v>-55.18</v>
      </c>
      <c r="T95" s="246"/>
      <c r="U95" s="230"/>
      <c r="V95" s="149">
        <v>609003</v>
      </c>
    </row>
    <row r="96" customHeight="1" spans="1:22">
      <c r="A96" s="160">
        <v>68</v>
      </c>
      <c r="B96" s="173" t="s">
        <v>95</v>
      </c>
      <c r="C96" s="245"/>
      <c r="D96" s="245">
        <v>529.08</v>
      </c>
      <c r="E96" s="173"/>
      <c r="F96" s="245"/>
      <c r="G96" s="245">
        <v>288.6</v>
      </c>
      <c r="H96" s="245"/>
      <c r="I96" s="245">
        <v>119.28</v>
      </c>
      <c r="J96" s="245"/>
      <c r="K96" s="245">
        <v>103.2</v>
      </c>
      <c r="L96" s="173"/>
      <c r="M96" s="245"/>
      <c r="N96" s="245">
        <v>11.7</v>
      </c>
      <c r="O96" s="245">
        <v>-110.7</v>
      </c>
      <c r="P96" s="245"/>
      <c r="Q96" s="245"/>
      <c r="R96" s="245"/>
      <c r="S96" s="245"/>
      <c r="T96" s="245">
        <v>941.16</v>
      </c>
      <c r="U96" s="173"/>
      <c r="V96" s="149">
        <v>609004</v>
      </c>
    </row>
    <row r="97" customHeight="1" spans="1:22">
      <c r="A97" s="160">
        <v>69</v>
      </c>
      <c r="B97" s="173" t="s">
        <v>96</v>
      </c>
      <c r="C97" s="245"/>
      <c r="D97" s="245">
        <v>190.8</v>
      </c>
      <c r="E97" s="173"/>
      <c r="F97" s="245"/>
      <c r="G97" s="245">
        <v>74.16</v>
      </c>
      <c r="H97" s="245"/>
      <c r="I97" s="245">
        <v>64.5</v>
      </c>
      <c r="J97" s="245"/>
      <c r="K97" s="245">
        <v>110.2</v>
      </c>
      <c r="L97" s="173"/>
      <c r="M97" s="245">
        <v>-1.5</v>
      </c>
      <c r="N97" s="245"/>
      <c r="O97" s="245">
        <v>-30.78</v>
      </c>
      <c r="P97" s="245"/>
      <c r="Q97" s="245"/>
      <c r="R97" s="245"/>
      <c r="S97" s="245"/>
      <c r="T97" s="245">
        <v>407.38</v>
      </c>
      <c r="U97" s="173"/>
      <c r="V97" s="149">
        <v>609006</v>
      </c>
    </row>
    <row r="98" customHeight="1" spans="1:21">
      <c r="A98" s="162"/>
      <c r="B98" s="78" t="s">
        <v>97</v>
      </c>
      <c r="C98" s="244"/>
      <c r="D98" s="78">
        <f>SUM(D99)</f>
        <v>161.46</v>
      </c>
      <c r="E98" s="78">
        <f>SUM(E99)</f>
        <v>0</v>
      </c>
      <c r="F98" s="78">
        <f t="shared" ref="F98:U98" si="24">SUM(F99)</f>
        <v>0</v>
      </c>
      <c r="G98" s="78">
        <f t="shared" si="24"/>
        <v>83.28</v>
      </c>
      <c r="H98" s="78">
        <f t="shared" si="24"/>
        <v>0</v>
      </c>
      <c r="I98" s="78">
        <f t="shared" si="24"/>
        <v>52.92</v>
      </c>
      <c r="J98" s="78">
        <f t="shared" si="24"/>
        <v>0</v>
      </c>
      <c r="K98" s="78">
        <f t="shared" si="24"/>
        <v>71.4</v>
      </c>
      <c r="L98" s="78">
        <f t="shared" si="24"/>
        <v>0</v>
      </c>
      <c r="M98" s="78">
        <f t="shared" si="24"/>
        <v>0</v>
      </c>
      <c r="N98" s="78">
        <f t="shared" si="24"/>
        <v>23.94</v>
      </c>
      <c r="O98" s="78">
        <f t="shared" si="24"/>
        <v>-0.900000000000002</v>
      </c>
      <c r="P98" s="78">
        <f t="shared" si="24"/>
        <v>0</v>
      </c>
      <c r="Q98" s="78">
        <f t="shared" si="24"/>
        <v>0</v>
      </c>
      <c r="R98" s="78">
        <f t="shared" si="24"/>
        <v>0</v>
      </c>
      <c r="S98" s="78">
        <f t="shared" si="24"/>
        <v>0</v>
      </c>
      <c r="T98" s="78">
        <f t="shared" si="24"/>
        <v>392.1</v>
      </c>
      <c r="U98" s="78">
        <f t="shared" si="24"/>
        <v>0</v>
      </c>
    </row>
    <row r="99" customHeight="1" spans="1:22">
      <c r="A99" s="160">
        <v>70</v>
      </c>
      <c r="B99" s="173" t="s">
        <v>97</v>
      </c>
      <c r="C99" s="245"/>
      <c r="D99" s="245">
        <v>161.46</v>
      </c>
      <c r="E99" s="173"/>
      <c r="F99" s="245"/>
      <c r="G99" s="245">
        <v>83.28</v>
      </c>
      <c r="H99" s="245"/>
      <c r="I99" s="245">
        <v>52.92</v>
      </c>
      <c r="J99" s="245"/>
      <c r="K99" s="245">
        <v>71.4</v>
      </c>
      <c r="L99" s="173"/>
      <c r="M99" s="245"/>
      <c r="N99" s="245">
        <v>23.94</v>
      </c>
      <c r="O99" s="245">
        <v>-0.900000000000002</v>
      </c>
      <c r="P99" s="245"/>
      <c r="Q99" s="245"/>
      <c r="R99" s="245"/>
      <c r="S99" s="245"/>
      <c r="T99" s="245">
        <v>392.1</v>
      </c>
      <c r="U99" s="173"/>
      <c r="V99" s="149">
        <v>609005</v>
      </c>
    </row>
    <row r="100" customHeight="1" spans="1:21">
      <c r="A100" s="162"/>
      <c r="B100" s="78" t="s">
        <v>98</v>
      </c>
      <c r="C100" s="244"/>
      <c r="D100" s="78">
        <f>SUM(D101:D102)</f>
        <v>149.16</v>
      </c>
      <c r="E100" s="78">
        <f>SUM(E101:E102)</f>
        <v>0</v>
      </c>
      <c r="F100" s="78">
        <f t="shared" ref="F100:U100" si="25">SUM(F101:F102)</f>
        <v>0</v>
      </c>
      <c r="G100" s="78">
        <f t="shared" si="25"/>
        <v>77.22</v>
      </c>
      <c r="H100" s="78">
        <f t="shared" si="25"/>
        <v>0</v>
      </c>
      <c r="I100" s="78">
        <f t="shared" si="25"/>
        <v>64.98</v>
      </c>
      <c r="J100" s="78">
        <f t="shared" si="25"/>
        <v>0</v>
      </c>
      <c r="K100" s="78">
        <f t="shared" si="25"/>
        <v>78.4</v>
      </c>
      <c r="L100" s="78">
        <f t="shared" si="25"/>
        <v>0</v>
      </c>
      <c r="M100" s="78">
        <f t="shared" si="25"/>
        <v>0</v>
      </c>
      <c r="N100" s="78">
        <f t="shared" si="25"/>
        <v>25.32</v>
      </c>
      <c r="O100" s="78">
        <f t="shared" si="25"/>
        <v>-35.64</v>
      </c>
      <c r="P100" s="78">
        <f t="shared" si="25"/>
        <v>0</v>
      </c>
      <c r="Q100" s="78">
        <f t="shared" si="25"/>
        <v>0</v>
      </c>
      <c r="R100" s="78">
        <f t="shared" si="25"/>
        <v>330.5</v>
      </c>
      <c r="S100" s="78">
        <f t="shared" si="25"/>
        <v>0</v>
      </c>
      <c r="T100" s="78">
        <f t="shared" si="25"/>
        <v>689.94</v>
      </c>
      <c r="U100" s="78">
        <f t="shared" si="25"/>
        <v>0</v>
      </c>
    </row>
    <row r="101" customHeight="1" spans="1:22">
      <c r="A101" s="160">
        <v>71</v>
      </c>
      <c r="B101" s="173" t="s">
        <v>99</v>
      </c>
      <c r="C101" s="245"/>
      <c r="D101" s="245">
        <v>10.56</v>
      </c>
      <c r="E101" s="173"/>
      <c r="F101" s="245"/>
      <c r="G101" s="245">
        <v>8.7</v>
      </c>
      <c r="H101" s="245"/>
      <c r="I101" s="245">
        <v>25.08</v>
      </c>
      <c r="J101" s="245"/>
      <c r="K101" s="245">
        <v>51.85</v>
      </c>
      <c r="L101" s="173"/>
      <c r="M101" s="245"/>
      <c r="N101" s="245">
        <v>19.74</v>
      </c>
      <c r="O101" s="245">
        <v>-5.4</v>
      </c>
      <c r="P101" s="245"/>
      <c r="Q101" s="245"/>
      <c r="R101" s="245">
        <v>330.5</v>
      </c>
      <c r="S101" s="245"/>
      <c r="T101" s="245">
        <v>441.03</v>
      </c>
      <c r="U101" s="173"/>
      <c r="V101" s="149">
        <v>610001</v>
      </c>
    </row>
    <row r="102" customHeight="1" spans="1:22">
      <c r="A102" s="160">
        <v>72</v>
      </c>
      <c r="B102" s="173" t="s">
        <v>100</v>
      </c>
      <c r="C102" s="245"/>
      <c r="D102" s="245">
        <v>138.6</v>
      </c>
      <c r="E102" s="173"/>
      <c r="F102" s="245"/>
      <c r="G102" s="245">
        <v>68.52</v>
      </c>
      <c r="H102" s="245"/>
      <c r="I102" s="245">
        <v>39.9</v>
      </c>
      <c r="J102" s="245"/>
      <c r="K102" s="245">
        <v>26.55</v>
      </c>
      <c r="L102" s="173"/>
      <c r="M102" s="245"/>
      <c r="N102" s="245">
        <v>5.58</v>
      </c>
      <c r="O102" s="245">
        <v>-30.24</v>
      </c>
      <c r="P102" s="245"/>
      <c r="Q102" s="245"/>
      <c r="R102" s="245"/>
      <c r="S102" s="245"/>
      <c r="T102" s="245">
        <v>248.91</v>
      </c>
      <c r="U102" s="173"/>
      <c r="V102" s="149">
        <v>610002</v>
      </c>
    </row>
    <row r="103" customHeight="1" spans="1:21">
      <c r="A103" s="162"/>
      <c r="B103" s="78" t="s">
        <v>101</v>
      </c>
      <c r="C103" s="244"/>
      <c r="D103" s="78">
        <f>SUM(D104:D104)</f>
        <v>2082.54</v>
      </c>
      <c r="E103" s="78">
        <f>SUM(E104:E104)</f>
        <v>0</v>
      </c>
      <c r="F103" s="78">
        <f t="shared" ref="F103:U103" si="26">SUM(F104:F104)</f>
        <v>0</v>
      </c>
      <c r="G103" s="78">
        <f t="shared" si="26"/>
        <v>1083.18</v>
      </c>
      <c r="H103" s="78">
        <f t="shared" si="26"/>
        <v>0</v>
      </c>
      <c r="I103" s="78">
        <f t="shared" si="26"/>
        <v>202.92</v>
      </c>
      <c r="J103" s="78">
        <f t="shared" si="26"/>
        <v>0</v>
      </c>
      <c r="K103" s="78">
        <f t="shared" si="26"/>
        <v>243.65</v>
      </c>
      <c r="L103" s="78">
        <f t="shared" si="26"/>
        <v>0</v>
      </c>
      <c r="M103" s="78">
        <f t="shared" si="26"/>
        <v>0</v>
      </c>
      <c r="N103" s="78">
        <f t="shared" si="26"/>
        <v>28.74</v>
      </c>
      <c r="O103" s="78">
        <f t="shared" si="26"/>
        <v>-243</v>
      </c>
      <c r="P103" s="78">
        <f t="shared" si="26"/>
        <v>0</v>
      </c>
      <c r="Q103" s="78">
        <f t="shared" si="26"/>
        <v>0</v>
      </c>
      <c r="R103" s="78">
        <f t="shared" si="26"/>
        <v>0</v>
      </c>
      <c r="S103" s="78">
        <f t="shared" si="26"/>
        <v>0</v>
      </c>
      <c r="T103" s="78">
        <f t="shared" si="26"/>
        <v>3398.03</v>
      </c>
      <c r="U103" s="78">
        <f t="shared" si="26"/>
        <v>0</v>
      </c>
    </row>
    <row r="104" customHeight="1" spans="1:22">
      <c r="A104" s="160">
        <v>73</v>
      </c>
      <c r="B104" s="230" t="s">
        <v>101</v>
      </c>
      <c r="C104" s="246"/>
      <c r="D104" s="246">
        <v>2082.54</v>
      </c>
      <c r="E104" s="230"/>
      <c r="F104" s="246"/>
      <c r="G104" s="246">
        <v>1083.18</v>
      </c>
      <c r="H104" s="246"/>
      <c r="I104" s="246">
        <v>202.92</v>
      </c>
      <c r="J104" s="246"/>
      <c r="K104" s="246">
        <v>243.65</v>
      </c>
      <c r="L104" s="230"/>
      <c r="M104" s="246"/>
      <c r="N104" s="246">
        <v>28.74</v>
      </c>
      <c r="O104" s="246">
        <v>-243</v>
      </c>
      <c r="P104" s="246"/>
      <c r="Q104" s="246"/>
      <c r="R104" s="246"/>
      <c r="S104" s="246"/>
      <c r="T104" s="246">
        <v>3398.03</v>
      </c>
      <c r="U104" s="230"/>
      <c r="V104" s="149">
        <v>610003</v>
      </c>
    </row>
    <row r="105" customHeight="1" spans="1:21">
      <c r="A105" s="162"/>
      <c r="B105" s="78" t="s">
        <v>102</v>
      </c>
      <c r="C105" s="244"/>
      <c r="D105" s="78">
        <f>SUM(D106:D106)</f>
        <v>824.16</v>
      </c>
      <c r="E105" s="78">
        <f>SUM(E106:E106)</f>
        <v>0</v>
      </c>
      <c r="F105" s="78">
        <f t="shared" ref="F105:U105" si="27">SUM(F106:F106)</f>
        <v>0</v>
      </c>
      <c r="G105" s="78">
        <f t="shared" si="27"/>
        <v>503.28</v>
      </c>
      <c r="H105" s="78">
        <f t="shared" si="27"/>
        <v>0</v>
      </c>
      <c r="I105" s="78">
        <f t="shared" si="27"/>
        <v>221.64</v>
      </c>
      <c r="J105" s="78">
        <f t="shared" si="27"/>
        <v>0</v>
      </c>
      <c r="K105" s="78">
        <f t="shared" si="27"/>
        <v>238.9</v>
      </c>
      <c r="L105" s="78">
        <f t="shared" si="27"/>
        <v>0</v>
      </c>
      <c r="M105" s="78">
        <f t="shared" si="27"/>
        <v>0</v>
      </c>
      <c r="N105" s="78">
        <f t="shared" si="27"/>
        <v>15.96</v>
      </c>
      <c r="O105" s="78">
        <f t="shared" si="27"/>
        <v>-109.62</v>
      </c>
      <c r="P105" s="78">
        <f t="shared" si="27"/>
        <v>0</v>
      </c>
      <c r="Q105" s="78">
        <f t="shared" si="27"/>
        <v>0</v>
      </c>
      <c r="R105" s="78">
        <f t="shared" si="27"/>
        <v>0</v>
      </c>
      <c r="S105" s="78">
        <f t="shared" si="27"/>
        <v>0</v>
      </c>
      <c r="T105" s="78">
        <f t="shared" si="27"/>
        <v>1694.32</v>
      </c>
      <c r="U105" s="78">
        <f t="shared" si="27"/>
        <v>0</v>
      </c>
    </row>
    <row r="106" customHeight="1" spans="1:22">
      <c r="A106" s="160">
        <v>74</v>
      </c>
      <c r="B106" s="230" t="s">
        <v>102</v>
      </c>
      <c r="C106" s="246"/>
      <c r="D106" s="246">
        <v>824.16</v>
      </c>
      <c r="E106" s="230"/>
      <c r="F106" s="246"/>
      <c r="G106" s="246">
        <v>503.28</v>
      </c>
      <c r="H106" s="246"/>
      <c r="I106" s="246">
        <v>221.64</v>
      </c>
      <c r="J106" s="246"/>
      <c r="K106" s="246">
        <v>238.9</v>
      </c>
      <c r="L106" s="230"/>
      <c r="M106" s="246"/>
      <c r="N106" s="246">
        <v>15.96</v>
      </c>
      <c r="O106" s="246">
        <v>-109.62</v>
      </c>
      <c r="P106" s="246"/>
      <c r="Q106" s="246"/>
      <c r="R106" s="246"/>
      <c r="S106" s="246"/>
      <c r="T106" s="246">
        <v>1694.32</v>
      </c>
      <c r="U106" s="230"/>
      <c r="V106" s="149">
        <v>610004</v>
      </c>
    </row>
    <row r="107" customHeight="1" spans="1:21">
      <c r="A107" s="162"/>
      <c r="B107" s="78" t="s">
        <v>103</v>
      </c>
      <c r="C107" s="244"/>
      <c r="D107" s="78">
        <f>SUM(D108)</f>
        <v>497.22</v>
      </c>
      <c r="E107" s="78">
        <f>SUM(E108)</f>
        <v>0</v>
      </c>
      <c r="F107" s="78">
        <f t="shared" ref="F107:U107" si="28">SUM(F108)</f>
        <v>0</v>
      </c>
      <c r="G107" s="78">
        <f t="shared" si="28"/>
        <v>271.14</v>
      </c>
      <c r="H107" s="78">
        <f t="shared" si="28"/>
        <v>0</v>
      </c>
      <c r="I107" s="78">
        <f t="shared" si="28"/>
        <v>116.46</v>
      </c>
      <c r="J107" s="78">
        <f t="shared" si="28"/>
        <v>0</v>
      </c>
      <c r="K107" s="78">
        <f t="shared" si="28"/>
        <v>81.5</v>
      </c>
      <c r="L107" s="78">
        <f t="shared" si="28"/>
        <v>0</v>
      </c>
      <c r="M107" s="78">
        <f t="shared" si="28"/>
        <v>0</v>
      </c>
      <c r="N107" s="78">
        <f t="shared" si="28"/>
        <v>33.84</v>
      </c>
      <c r="O107" s="78">
        <f t="shared" si="28"/>
        <v>-97.2</v>
      </c>
      <c r="P107" s="78">
        <f t="shared" si="28"/>
        <v>0</v>
      </c>
      <c r="Q107" s="78">
        <f t="shared" si="28"/>
        <v>0</v>
      </c>
      <c r="R107" s="78">
        <f t="shared" si="28"/>
        <v>0</v>
      </c>
      <c r="S107" s="78">
        <f t="shared" si="28"/>
        <v>0</v>
      </c>
      <c r="T107" s="78">
        <f t="shared" si="28"/>
        <v>902.96</v>
      </c>
      <c r="U107" s="78">
        <f t="shared" si="28"/>
        <v>0</v>
      </c>
    </row>
    <row r="108" customHeight="1" spans="1:22">
      <c r="A108" s="160">
        <v>75</v>
      </c>
      <c r="B108" s="173" t="s">
        <v>103</v>
      </c>
      <c r="C108" s="245"/>
      <c r="D108" s="245">
        <v>497.22</v>
      </c>
      <c r="E108" s="173"/>
      <c r="F108" s="245"/>
      <c r="G108" s="245">
        <v>271.14</v>
      </c>
      <c r="H108" s="245"/>
      <c r="I108" s="245">
        <v>116.46</v>
      </c>
      <c r="J108" s="245"/>
      <c r="K108" s="245">
        <v>81.5</v>
      </c>
      <c r="L108" s="173"/>
      <c r="M108" s="245"/>
      <c r="N108" s="245">
        <v>33.84</v>
      </c>
      <c r="O108" s="245">
        <v>-97.2</v>
      </c>
      <c r="P108" s="245"/>
      <c r="Q108" s="245"/>
      <c r="R108" s="245"/>
      <c r="S108" s="245"/>
      <c r="T108" s="245">
        <v>902.96</v>
      </c>
      <c r="U108" s="173"/>
      <c r="V108" s="149">
        <v>610005</v>
      </c>
    </row>
    <row r="109" customHeight="1" spans="1:21">
      <c r="A109" s="162"/>
      <c r="B109" s="78" t="s">
        <v>104</v>
      </c>
      <c r="C109" s="244">
        <f>VLOOKUP(B109,[1]小学!$A:$Y,23,0)</f>
        <v>-16.68</v>
      </c>
      <c r="D109" s="78">
        <f>SUM(D110)</f>
        <v>0</v>
      </c>
      <c r="E109" s="78">
        <f>SUM(E110)</f>
        <v>0</v>
      </c>
      <c r="F109" s="78">
        <f t="shared" ref="F109:U109" si="29">SUM(F110)</f>
        <v>-1.2</v>
      </c>
      <c r="G109" s="78">
        <f t="shared" si="29"/>
        <v>0</v>
      </c>
      <c r="H109" s="78">
        <f t="shared" si="29"/>
        <v>0</v>
      </c>
      <c r="I109" s="78">
        <f t="shared" si="29"/>
        <v>0.3</v>
      </c>
      <c r="J109" s="78">
        <f t="shared" si="29"/>
        <v>0</v>
      </c>
      <c r="K109" s="78">
        <f t="shared" si="29"/>
        <v>47.7</v>
      </c>
      <c r="L109" s="78">
        <f t="shared" si="29"/>
        <v>0</v>
      </c>
      <c r="M109" s="78">
        <f t="shared" si="29"/>
        <v>0</v>
      </c>
      <c r="N109" s="78">
        <f t="shared" si="29"/>
        <v>42.96</v>
      </c>
      <c r="O109" s="78">
        <f t="shared" si="29"/>
        <v>0</v>
      </c>
      <c r="P109" s="78">
        <f t="shared" si="29"/>
        <v>0</v>
      </c>
      <c r="Q109" s="78">
        <f t="shared" si="29"/>
        <v>0</v>
      </c>
      <c r="R109" s="78">
        <f t="shared" si="29"/>
        <v>92.46</v>
      </c>
      <c r="S109" s="78">
        <f t="shared" si="29"/>
        <v>0</v>
      </c>
      <c r="T109" s="78">
        <f t="shared" si="29"/>
        <v>165.54</v>
      </c>
      <c r="U109" s="78">
        <f t="shared" si="29"/>
        <v>0</v>
      </c>
    </row>
    <row r="110" customHeight="1" spans="1:22">
      <c r="A110" s="160">
        <v>76</v>
      </c>
      <c r="B110" s="173" t="s">
        <v>105</v>
      </c>
      <c r="C110" s="245">
        <v>-16.68</v>
      </c>
      <c r="D110" s="245"/>
      <c r="E110" s="173"/>
      <c r="F110" s="245">
        <v>-1.2</v>
      </c>
      <c r="G110" s="245"/>
      <c r="H110" s="245"/>
      <c r="I110" s="245">
        <v>0.3</v>
      </c>
      <c r="J110" s="245"/>
      <c r="K110" s="245">
        <v>47.7</v>
      </c>
      <c r="L110" s="173"/>
      <c r="M110" s="245"/>
      <c r="N110" s="245">
        <v>42.96</v>
      </c>
      <c r="O110" s="245"/>
      <c r="P110" s="245"/>
      <c r="Q110" s="245"/>
      <c r="R110" s="245">
        <v>92.46</v>
      </c>
      <c r="S110" s="245"/>
      <c r="T110" s="245">
        <v>165.54</v>
      </c>
      <c r="U110" s="173"/>
      <c r="V110" s="149">
        <v>611001</v>
      </c>
    </row>
    <row r="111" customHeight="1" spans="1:21">
      <c r="A111" s="162"/>
      <c r="B111" s="78" t="s">
        <v>106</v>
      </c>
      <c r="C111" s="244">
        <f>VLOOKUP(B111,[1]小学!$A:$Y,23,0)</f>
        <v>-14.82</v>
      </c>
      <c r="D111" s="78">
        <f>SUM(D112)</f>
        <v>0</v>
      </c>
      <c r="E111" s="78">
        <f>SUM(E112)</f>
        <v>0</v>
      </c>
      <c r="F111" s="78">
        <f t="shared" ref="F111:U111" si="30">SUM(F112)</f>
        <v>-4.56</v>
      </c>
      <c r="G111" s="78">
        <f t="shared" si="30"/>
        <v>0</v>
      </c>
      <c r="H111" s="78">
        <f t="shared" si="30"/>
        <v>0</v>
      </c>
      <c r="I111" s="78">
        <f t="shared" si="30"/>
        <v>0.84</v>
      </c>
      <c r="J111" s="78">
        <f t="shared" si="30"/>
        <v>0</v>
      </c>
      <c r="K111" s="78">
        <f t="shared" si="30"/>
        <v>28.15</v>
      </c>
      <c r="L111" s="78">
        <f t="shared" si="30"/>
        <v>0</v>
      </c>
      <c r="M111" s="78">
        <f t="shared" si="30"/>
        <v>0</v>
      </c>
      <c r="N111" s="78">
        <f t="shared" si="30"/>
        <v>3.24</v>
      </c>
      <c r="O111" s="78">
        <f t="shared" si="30"/>
        <v>0</v>
      </c>
      <c r="P111" s="78">
        <f t="shared" si="30"/>
        <v>0</v>
      </c>
      <c r="Q111" s="78">
        <f t="shared" si="30"/>
        <v>0</v>
      </c>
      <c r="R111" s="78">
        <f t="shared" si="30"/>
        <v>253.22</v>
      </c>
      <c r="S111" s="78">
        <f t="shared" si="30"/>
        <v>0</v>
      </c>
      <c r="T111" s="78">
        <f t="shared" si="30"/>
        <v>266.07</v>
      </c>
      <c r="U111" s="78">
        <f t="shared" si="30"/>
        <v>0</v>
      </c>
    </row>
    <row r="112" customHeight="1" spans="1:22">
      <c r="A112" s="160">
        <v>77</v>
      </c>
      <c r="B112" s="173" t="s">
        <v>107</v>
      </c>
      <c r="C112" s="245">
        <v>-14.82</v>
      </c>
      <c r="D112" s="245"/>
      <c r="E112" s="173"/>
      <c r="F112" s="245">
        <v>-4.56</v>
      </c>
      <c r="G112" s="245"/>
      <c r="H112" s="245"/>
      <c r="I112" s="245">
        <v>0.84</v>
      </c>
      <c r="J112" s="245"/>
      <c r="K112" s="245">
        <v>28.15</v>
      </c>
      <c r="L112" s="173"/>
      <c r="M112" s="245"/>
      <c r="N112" s="245">
        <v>3.24</v>
      </c>
      <c r="O112" s="245"/>
      <c r="P112" s="245"/>
      <c r="Q112" s="245"/>
      <c r="R112" s="245">
        <v>253.22</v>
      </c>
      <c r="S112" s="245"/>
      <c r="T112" s="245">
        <v>266.07</v>
      </c>
      <c r="U112" s="173"/>
      <c r="V112" s="149">
        <v>612001</v>
      </c>
    </row>
    <row r="113" customHeight="1" spans="1:21">
      <c r="A113" s="162"/>
      <c r="B113" s="78" t="s">
        <v>108</v>
      </c>
      <c r="C113" s="244">
        <f>VLOOKUP(B113,[1]小学!$A:$Y,23,0)</f>
        <v>-2.82</v>
      </c>
      <c r="D113" s="78">
        <f>SUM(D114:D121)</f>
        <v>10.38</v>
      </c>
      <c r="E113" s="78">
        <f>SUM(E114:E121)</f>
        <v>0</v>
      </c>
      <c r="F113" s="78">
        <f t="shared" ref="F113:U113" si="31">SUM(F114:F121)</f>
        <v>-2.16</v>
      </c>
      <c r="G113" s="78">
        <f t="shared" si="31"/>
        <v>3.78</v>
      </c>
      <c r="H113" s="78">
        <f t="shared" si="31"/>
        <v>-0.36</v>
      </c>
      <c r="I113" s="78">
        <f t="shared" si="31"/>
        <v>6</v>
      </c>
      <c r="J113" s="78">
        <f t="shared" si="31"/>
        <v>0</v>
      </c>
      <c r="K113" s="78">
        <f t="shared" si="31"/>
        <v>142.7</v>
      </c>
      <c r="L113" s="78">
        <f t="shared" si="31"/>
        <v>0</v>
      </c>
      <c r="M113" s="78">
        <f t="shared" si="31"/>
        <v>-45.54</v>
      </c>
      <c r="N113" s="78">
        <f t="shared" si="31"/>
        <v>3.54</v>
      </c>
      <c r="O113" s="78">
        <f t="shared" si="31"/>
        <v>0</v>
      </c>
      <c r="P113" s="78">
        <f t="shared" si="31"/>
        <v>0</v>
      </c>
      <c r="Q113" s="78">
        <f t="shared" si="31"/>
        <v>0</v>
      </c>
      <c r="R113" s="78">
        <f t="shared" si="31"/>
        <v>300.58</v>
      </c>
      <c r="S113" s="78">
        <f t="shared" si="31"/>
        <v>0</v>
      </c>
      <c r="T113" s="78">
        <f t="shared" si="31"/>
        <v>416.1</v>
      </c>
      <c r="U113" s="78">
        <f t="shared" si="31"/>
        <v>0</v>
      </c>
    </row>
    <row r="114" customHeight="1" spans="1:22">
      <c r="A114" s="160">
        <v>78</v>
      </c>
      <c r="B114" s="173" t="s">
        <v>109</v>
      </c>
      <c r="C114" s="245"/>
      <c r="D114" s="245">
        <v>0.6</v>
      </c>
      <c r="E114" s="173"/>
      <c r="F114" s="245"/>
      <c r="G114" s="245">
        <v>0.6</v>
      </c>
      <c r="H114" s="245"/>
      <c r="I114" s="245">
        <v>0.3</v>
      </c>
      <c r="J114" s="245"/>
      <c r="K114" s="245">
        <v>2.5</v>
      </c>
      <c r="L114" s="173"/>
      <c r="M114" s="245">
        <v>-44.34</v>
      </c>
      <c r="N114" s="245"/>
      <c r="O114" s="245"/>
      <c r="P114" s="245"/>
      <c r="Q114" s="245"/>
      <c r="R114" s="245">
        <v>300.58</v>
      </c>
      <c r="S114" s="245"/>
      <c r="T114" s="245">
        <v>260.24</v>
      </c>
      <c r="U114" s="173"/>
      <c r="V114" s="149">
        <v>613001</v>
      </c>
    </row>
    <row r="115" customHeight="1" spans="1:22">
      <c r="A115" s="160">
        <v>79</v>
      </c>
      <c r="B115" s="173" t="s">
        <v>110</v>
      </c>
      <c r="C115" s="245">
        <v>-0.600000000000001</v>
      </c>
      <c r="D115" s="245"/>
      <c r="E115" s="173"/>
      <c r="F115" s="245"/>
      <c r="G115" s="245">
        <v>0.66</v>
      </c>
      <c r="H115" s="245"/>
      <c r="I115" s="245">
        <v>0.3</v>
      </c>
      <c r="J115" s="245"/>
      <c r="K115" s="245">
        <v>1.45</v>
      </c>
      <c r="L115" s="173"/>
      <c r="M115" s="245"/>
      <c r="N115" s="245"/>
      <c r="O115" s="245"/>
      <c r="P115" s="245"/>
      <c r="Q115" s="245"/>
      <c r="R115" s="245"/>
      <c r="S115" s="245"/>
      <c r="T115" s="245">
        <v>1.81</v>
      </c>
      <c r="U115" s="173"/>
      <c r="V115" s="149">
        <v>613002</v>
      </c>
    </row>
    <row r="116" customHeight="1" spans="1:22">
      <c r="A116" s="160">
        <v>80</v>
      </c>
      <c r="B116" s="173" t="s">
        <v>111</v>
      </c>
      <c r="C116" s="245">
        <v>-1.5</v>
      </c>
      <c r="D116" s="245"/>
      <c r="E116" s="173"/>
      <c r="F116" s="245"/>
      <c r="G116" s="245">
        <v>0.9</v>
      </c>
      <c r="H116" s="245"/>
      <c r="I116" s="245">
        <v>0.66</v>
      </c>
      <c r="J116" s="245"/>
      <c r="K116" s="245">
        <v>4.6</v>
      </c>
      <c r="L116" s="173"/>
      <c r="M116" s="245"/>
      <c r="N116" s="245"/>
      <c r="O116" s="245"/>
      <c r="P116" s="245"/>
      <c r="Q116" s="245"/>
      <c r="R116" s="245"/>
      <c r="S116" s="245"/>
      <c r="T116" s="245">
        <v>4.66</v>
      </c>
      <c r="U116" s="173"/>
      <c r="V116" s="149">
        <v>613003</v>
      </c>
    </row>
    <row r="117" customHeight="1" spans="1:22">
      <c r="A117" s="160">
        <v>81</v>
      </c>
      <c r="B117" s="173" t="s">
        <v>112</v>
      </c>
      <c r="C117" s="245"/>
      <c r="D117" s="245">
        <v>4.68</v>
      </c>
      <c r="E117" s="173"/>
      <c r="F117" s="245"/>
      <c r="G117" s="245">
        <v>1.38</v>
      </c>
      <c r="H117" s="245"/>
      <c r="I117" s="245">
        <v>2.46</v>
      </c>
      <c r="J117" s="245"/>
      <c r="K117" s="245">
        <v>35</v>
      </c>
      <c r="L117" s="173"/>
      <c r="M117" s="245"/>
      <c r="N117" s="245">
        <v>3.06</v>
      </c>
      <c r="O117" s="245"/>
      <c r="P117" s="245"/>
      <c r="Q117" s="245"/>
      <c r="R117" s="245"/>
      <c r="S117" s="245"/>
      <c r="T117" s="245">
        <v>46.58</v>
      </c>
      <c r="U117" s="173"/>
      <c r="V117" s="149">
        <v>613004</v>
      </c>
    </row>
    <row r="118" customHeight="1" spans="1:22">
      <c r="A118" s="160">
        <v>82</v>
      </c>
      <c r="B118" s="173" t="s">
        <v>113</v>
      </c>
      <c r="C118" s="245"/>
      <c r="D118" s="245">
        <v>0.72</v>
      </c>
      <c r="E118" s="173"/>
      <c r="F118" s="245"/>
      <c r="G118" s="245">
        <v>0.24</v>
      </c>
      <c r="H118" s="245"/>
      <c r="I118" s="245">
        <v>0.3</v>
      </c>
      <c r="J118" s="245"/>
      <c r="K118" s="245">
        <v>22.15</v>
      </c>
      <c r="L118" s="173"/>
      <c r="M118" s="245">
        <v>-0.12</v>
      </c>
      <c r="N118" s="245"/>
      <c r="O118" s="245"/>
      <c r="P118" s="245"/>
      <c r="Q118" s="245"/>
      <c r="R118" s="245"/>
      <c r="S118" s="245"/>
      <c r="T118" s="245">
        <v>23.29</v>
      </c>
      <c r="U118" s="173"/>
      <c r="V118" s="149">
        <v>613005</v>
      </c>
    </row>
    <row r="119" customHeight="1" spans="1:22">
      <c r="A119" s="160">
        <v>83</v>
      </c>
      <c r="B119" s="173" t="s">
        <v>114</v>
      </c>
      <c r="C119" s="245"/>
      <c r="D119" s="245">
        <v>2.7</v>
      </c>
      <c r="E119" s="173"/>
      <c r="F119" s="245">
        <v>-1.68</v>
      </c>
      <c r="G119" s="245"/>
      <c r="H119" s="245"/>
      <c r="I119" s="245">
        <v>0.66</v>
      </c>
      <c r="J119" s="245"/>
      <c r="K119" s="245">
        <v>35</v>
      </c>
      <c r="L119" s="173"/>
      <c r="M119" s="245"/>
      <c r="N119" s="245">
        <v>0.48</v>
      </c>
      <c r="O119" s="245"/>
      <c r="P119" s="245"/>
      <c r="Q119" s="245"/>
      <c r="R119" s="245"/>
      <c r="S119" s="245"/>
      <c r="T119" s="245">
        <v>37.16</v>
      </c>
      <c r="U119" s="173"/>
      <c r="V119" s="149">
        <v>613006</v>
      </c>
    </row>
    <row r="120" customHeight="1" spans="1:22">
      <c r="A120" s="160">
        <v>84</v>
      </c>
      <c r="B120" s="173" t="s">
        <v>115</v>
      </c>
      <c r="C120" s="245">
        <v>-0.72</v>
      </c>
      <c r="D120" s="245"/>
      <c r="E120" s="173"/>
      <c r="F120" s="245"/>
      <c r="G120" s="245"/>
      <c r="H120" s="245">
        <v>-0.36</v>
      </c>
      <c r="I120" s="245"/>
      <c r="J120" s="245"/>
      <c r="K120" s="245">
        <v>14.35</v>
      </c>
      <c r="L120" s="173"/>
      <c r="M120" s="245">
        <v>-0.18</v>
      </c>
      <c r="N120" s="245"/>
      <c r="O120" s="245"/>
      <c r="P120" s="245"/>
      <c r="Q120" s="245"/>
      <c r="R120" s="245"/>
      <c r="S120" s="245"/>
      <c r="T120" s="245">
        <v>13.09</v>
      </c>
      <c r="U120" s="173"/>
      <c r="V120" s="149">
        <v>613007</v>
      </c>
    </row>
    <row r="121" customHeight="1" spans="1:22">
      <c r="A121" s="160">
        <v>85</v>
      </c>
      <c r="B121" s="173" t="s">
        <v>116</v>
      </c>
      <c r="C121" s="245"/>
      <c r="D121" s="245">
        <v>1.68</v>
      </c>
      <c r="E121" s="173"/>
      <c r="F121" s="245">
        <v>-0.48</v>
      </c>
      <c r="G121" s="245"/>
      <c r="H121" s="245"/>
      <c r="I121" s="245">
        <v>1.32</v>
      </c>
      <c r="J121" s="245"/>
      <c r="K121" s="245">
        <v>27.65</v>
      </c>
      <c r="L121" s="173"/>
      <c r="M121" s="245">
        <v>-0.9</v>
      </c>
      <c r="N121" s="245"/>
      <c r="O121" s="245"/>
      <c r="P121" s="245"/>
      <c r="Q121" s="245"/>
      <c r="R121" s="245"/>
      <c r="S121" s="245"/>
      <c r="T121" s="245">
        <v>29.27</v>
      </c>
      <c r="U121" s="173"/>
      <c r="V121" s="149">
        <v>613008</v>
      </c>
    </row>
    <row r="122" customHeight="1" spans="1:21">
      <c r="A122" s="162"/>
      <c r="B122" s="78" t="s">
        <v>117</v>
      </c>
      <c r="C122" s="244"/>
      <c r="D122" s="78">
        <f>SUM(D123:D126)</f>
        <v>683.76</v>
      </c>
      <c r="E122" s="78">
        <f>SUM(E123:E126)</f>
        <v>0</v>
      </c>
      <c r="F122" s="78">
        <f t="shared" ref="F122:U122" si="32">SUM(F123:F126)</f>
        <v>0</v>
      </c>
      <c r="G122" s="78">
        <f t="shared" si="32"/>
        <v>429.96</v>
      </c>
      <c r="H122" s="78">
        <f t="shared" si="32"/>
        <v>-35.64</v>
      </c>
      <c r="I122" s="78">
        <f t="shared" si="32"/>
        <v>190.2</v>
      </c>
      <c r="J122" s="78">
        <f t="shared" si="32"/>
        <v>-72.3</v>
      </c>
      <c r="K122" s="78">
        <f t="shared" si="32"/>
        <v>259.45</v>
      </c>
      <c r="L122" s="78">
        <f t="shared" si="32"/>
        <v>0</v>
      </c>
      <c r="M122" s="78">
        <f t="shared" si="32"/>
        <v>-7.56</v>
      </c>
      <c r="N122" s="78">
        <f t="shared" si="32"/>
        <v>92.94</v>
      </c>
      <c r="O122" s="78">
        <f t="shared" si="32"/>
        <v>-110.7</v>
      </c>
      <c r="P122" s="78">
        <f t="shared" si="32"/>
        <v>0</v>
      </c>
      <c r="Q122" s="78">
        <f t="shared" si="32"/>
        <v>0</v>
      </c>
      <c r="R122" s="78">
        <f t="shared" si="32"/>
        <v>530.12</v>
      </c>
      <c r="S122" s="78">
        <f t="shared" si="32"/>
        <v>0</v>
      </c>
      <c r="T122" s="78">
        <f t="shared" si="32"/>
        <v>1960.23</v>
      </c>
      <c r="U122" s="78">
        <f t="shared" si="32"/>
        <v>0</v>
      </c>
    </row>
    <row r="123" customHeight="1" spans="1:22">
      <c r="A123" s="160">
        <v>86</v>
      </c>
      <c r="B123" s="173" t="s">
        <v>118</v>
      </c>
      <c r="C123" s="245"/>
      <c r="D123" s="245">
        <v>6.18</v>
      </c>
      <c r="E123" s="173"/>
      <c r="F123" s="245"/>
      <c r="G123" s="245">
        <v>7.98</v>
      </c>
      <c r="H123" s="245"/>
      <c r="I123" s="245">
        <v>93.96</v>
      </c>
      <c r="J123" s="245"/>
      <c r="K123" s="245">
        <v>151.6</v>
      </c>
      <c r="L123" s="173"/>
      <c r="M123" s="245"/>
      <c r="N123" s="245">
        <v>79.92</v>
      </c>
      <c r="O123" s="245"/>
      <c r="P123" s="245"/>
      <c r="Q123" s="245"/>
      <c r="R123" s="245">
        <v>530.12</v>
      </c>
      <c r="S123" s="245"/>
      <c r="T123" s="245">
        <v>869.76</v>
      </c>
      <c r="U123" s="173"/>
      <c r="V123" s="149">
        <v>614001</v>
      </c>
    </row>
    <row r="124" customHeight="1" spans="1:22">
      <c r="A124" s="160">
        <v>87</v>
      </c>
      <c r="B124" s="230" t="s">
        <v>119</v>
      </c>
      <c r="C124" s="246"/>
      <c r="D124" s="246">
        <v>257.04</v>
      </c>
      <c r="E124" s="230"/>
      <c r="F124" s="246"/>
      <c r="G124" s="246">
        <v>159.54</v>
      </c>
      <c r="H124" s="246">
        <v>-35.64</v>
      </c>
      <c r="I124" s="246"/>
      <c r="J124" s="246">
        <v>-72.3</v>
      </c>
      <c r="K124" s="246"/>
      <c r="L124" s="230"/>
      <c r="M124" s="246">
        <v>-7.56</v>
      </c>
      <c r="N124" s="246"/>
      <c r="O124" s="246">
        <v>-52.38</v>
      </c>
      <c r="P124" s="246"/>
      <c r="Q124" s="246"/>
      <c r="R124" s="246"/>
      <c r="S124" s="246"/>
      <c r="T124" s="246">
        <v>248.7</v>
      </c>
      <c r="U124" s="230"/>
      <c r="V124" s="149">
        <v>614002</v>
      </c>
    </row>
    <row r="125" customHeight="1" spans="1:22">
      <c r="A125" s="160">
        <v>88</v>
      </c>
      <c r="B125" s="173" t="s">
        <v>120</v>
      </c>
      <c r="C125" s="245"/>
      <c r="D125" s="245">
        <v>226.44</v>
      </c>
      <c r="E125" s="173"/>
      <c r="F125" s="245"/>
      <c r="G125" s="245">
        <v>125.1</v>
      </c>
      <c r="H125" s="245"/>
      <c r="I125" s="245">
        <v>38.94</v>
      </c>
      <c r="J125" s="245"/>
      <c r="K125" s="245">
        <v>55.6</v>
      </c>
      <c r="L125" s="173"/>
      <c r="M125" s="245"/>
      <c r="N125" s="245">
        <v>11.58</v>
      </c>
      <c r="O125" s="245">
        <v>-17.64</v>
      </c>
      <c r="P125" s="245"/>
      <c r="Q125" s="245"/>
      <c r="R125" s="245"/>
      <c r="S125" s="245"/>
      <c r="T125" s="245">
        <v>440.02</v>
      </c>
      <c r="U125" s="173"/>
      <c r="V125" s="149">
        <v>614004</v>
      </c>
    </row>
    <row r="126" customHeight="1" spans="1:22">
      <c r="A126" s="160">
        <v>89</v>
      </c>
      <c r="B126" s="173" t="s">
        <v>121</v>
      </c>
      <c r="C126" s="245"/>
      <c r="D126" s="245">
        <v>194.1</v>
      </c>
      <c r="E126" s="173"/>
      <c r="F126" s="245"/>
      <c r="G126" s="245">
        <v>137.34</v>
      </c>
      <c r="H126" s="245"/>
      <c r="I126" s="245">
        <v>57.3</v>
      </c>
      <c r="J126" s="245"/>
      <c r="K126" s="245">
        <v>52.25</v>
      </c>
      <c r="L126" s="173"/>
      <c r="M126" s="245"/>
      <c r="N126" s="245">
        <v>1.44</v>
      </c>
      <c r="O126" s="245">
        <v>-40.68</v>
      </c>
      <c r="P126" s="245"/>
      <c r="Q126" s="245"/>
      <c r="R126" s="245"/>
      <c r="S126" s="245"/>
      <c r="T126" s="245">
        <v>401.75</v>
      </c>
      <c r="U126" s="173"/>
      <c r="V126" s="149">
        <v>614005</v>
      </c>
    </row>
    <row r="127" customHeight="1" spans="1:21">
      <c r="A127" s="162"/>
      <c r="B127" s="78" t="s">
        <v>122</v>
      </c>
      <c r="C127" s="244"/>
      <c r="D127" s="78">
        <f>SUM(D128)</f>
        <v>760.62</v>
      </c>
      <c r="E127" s="78">
        <f>SUM(E128)</f>
        <v>0</v>
      </c>
      <c r="F127" s="78">
        <f t="shared" ref="F127:U127" si="33">SUM(F128)</f>
        <v>0</v>
      </c>
      <c r="G127" s="78">
        <f t="shared" si="33"/>
        <v>371.1</v>
      </c>
      <c r="H127" s="78">
        <f t="shared" si="33"/>
        <v>0</v>
      </c>
      <c r="I127" s="78">
        <f t="shared" si="33"/>
        <v>136.56</v>
      </c>
      <c r="J127" s="78">
        <f t="shared" si="33"/>
        <v>0</v>
      </c>
      <c r="K127" s="78">
        <f t="shared" si="33"/>
        <v>102.15</v>
      </c>
      <c r="L127" s="78">
        <f t="shared" si="33"/>
        <v>0</v>
      </c>
      <c r="M127" s="78">
        <f t="shared" si="33"/>
        <v>0</v>
      </c>
      <c r="N127" s="78">
        <f t="shared" si="33"/>
        <v>76.56</v>
      </c>
      <c r="O127" s="78">
        <f t="shared" si="33"/>
        <v>-89.46</v>
      </c>
      <c r="P127" s="78">
        <f t="shared" si="33"/>
        <v>0</v>
      </c>
      <c r="Q127" s="78">
        <f t="shared" si="33"/>
        <v>0</v>
      </c>
      <c r="R127" s="78">
        <f t="shared" si="33"/>
        <v>0</v>
      </c>
      <c r="S127" s="78">
        <f t="shared" si="33"/>
        <v>0</v>
      </c>
      <c r="T127" s="78">
        <f t="shared" si="33"/>
        <v>1357.53</v>
      </c>
      <c r="U127" s="78">
        <f t="shared" si="33"/>
        <v>0</v>
      </c>
    </row>
    <row r="128" customHeight="1" spans="1:22">
      <c r="A128" s="160">
        <v>90</v>
      </c>
      <c r="B128" s="173" t="s">
        <v>122</v>
      </c>
      <c r="C128" s="245"/>
      <c r="D128" s="245">
        <v>760.62</v>
      </c>
      <c r="E128" s="173"/>
      <c r="F128" s="245"/>
      <c r="G128" s="245">
        <v>371.1</v>
      </c>
      <c r="H128" s="245"/>
      <c r="I128" s="245">
        <v>136.56</v>
      </c>
      <c r="J128" s="245"/>
      <c r="K128" s="245">
        <v>102.15</v>
      </c>
      <c r="L128" s="173"/>
      <c r="M128" s="245"/>
      <c r="N128" s="245">
        <v>76.56</v>
      </c>
      <c r="O128" s="245">
        <v>-89.46</v>
      </c>
      <c r="P128" s="245"/>
      <c r="Q128" s="245"/>
      <c r="R128" s="245"/>
      <c r="S128" s="245"/>
      <c r="T128" s="245">
        <v>1357.53</v>
      </c>
      <c r="U128" s="173"/>
      <c r="V128" s="149">
        <v>614003</v>
      </c>
    </row>
    <row r="129" customHeight="1" spans="1:21">
      <c r="A129" s="162"/>
      <c r="B129" s="78" t="s">
        <v>123</v>
      </c>
      <c r="C129" s="244"/>
      <c r="D129" s="78">
        <f>SUM(D130:D136)</f>
        <v>1971.84</v>
      </c>
      <c r="E129" s="78">
        <f>SUM(E130:E136)</f>
        <v>0</v>
      </c>
      <c r="F129" s="78">
        <f t="shared" ref="F129:U129" si="34">SUM(F130:F136)</f>
        <v>0</v>
      </c>
      <c r="G129" s="78">
        <f t="shared" si="34"/>
        <v>1214.82</v>
      </c>
      <c r="H129" s="78">
        <f t="shared" si="34"/>
        <v>0</v>
      </c>
      <c r="I129" s="78">
        <f t="shared" si="34"/>
        <v>658.8</v>
      </c>
      <c r="J129" s="78">
        <f t="shared" si="34"/>
        <v>0</v>
      </c>
      <c r="K129" s="78">
        <f t="shared" si="34"/>
        <v>751.2</v>
      </c>
      <c r="L129" s="78">
        <f t="shared" si="34"/>
        <v>0</v>
      </c>
      <c r="M129" s="78">
        <f t="shared" si="34"/>
        <v>-24.72</v>
      </c>
      <c r="N129" s="78">
        <f t="shared" si="34"/>
        <v>457.68</v>
      </c>
      <c r="O129" s="78">
        <f t="shared" si="34"/>
        <v>-268.56</v>
      </c>
      <c r="P129" s="78">
        <f t="shared" si="34"/>
        <v>0</v>
      </c>
      <c r="Q129" s="78">
        <f t="shared" si="34"/>
        <v>0</v>
      </c>
      <c r="R129" s="78">
        <f t="shared" si="34"/>
        <v>127.12</v>
      </c>
      <c r="S129" s="78">
        <f t="shared" si="34"/>
        <v>0</v>
      </c>
      <c r="T129" s="78">
        <f t="shared" si="34"/>
        <v>4888.18</v>
      </c>
      <c r="U129" s="78">
        <f t="shared" si="34"/>
        <v>0</v>
      </c>
    </row>
    <row r="130" customHeight="1" spans="1:22">
      <c r="A130" s="160">
        <v>91</v>
      </c>
      <c r="B130" s="173" t="s">
        <v>124</v>
      </c>
      <c r="C130" s="245"/>
      <c r="D130" s="245">
        <v>15.06</v>
      </c>
      <c r="E130" s="173"/>
      <c r="F130" s="245"/>
      <c r="G130" s="245">
        <v>95.76</v>
      </c>
      <c r="H130" s="245"/>
      <c r="I130" s="245">
        <v>126.06</v>
      </c>
      <c r="J130" s="245"/>
      <c r="K130" s="245">
        <v>231.2</v>
      </c>
      <c r="L130" s="173"/>
      <c r="M130" s="245"/>
      <c r="N130" s="245">
        <v>434.52</v>
      </c>
      <c r="O130" s="245">
        <v>-4.86</v>
      </c>
      <c r="P130" s="245"/>
      <c r="Q130" s="245"/>
      <c r="R130" s="245">
        <v>127.12</v>
      </c>
      <c r="S130" s="245"/>
      <c r="T130" s="245">
        <v>1024.86</v>
      </c>
      <c r="U130" s="173"/>
      <c r="V130" s="149">
        <v>615001</v>
      </c>
    </row>
    <row r="131" customHeight="1" spans="1:22">
      <c r="A131" s="160">
        <v>92</v>
      </c>
      <c r="B131" s="173" t="s">
        <v>125</v>
      </c>
      <c r="C131" s="245"/>
      <c r="D131" s="245">
        <v>69.72</v>
      </c>
      <c r="E131" s="173"/>
      <c r="F131" s="245"/>
      <c r="G131" s="245">
        <v>38.16</v>
      </c>
      <c r="H131" s="245"/>
      <c r="I131" s="245">
        <v>13.68</v>
      </c>
      <c r="J131" s="245"/>
      <c r="K131" s="245">
        <v>18.05</v>
      </c>
      <c r="L131" s="173"/>
      <c r="M131" s="245"/>
      <c r="N131" s="245">
        <v>2.46</v>
      </c>
      <c r="O131" s="245">
        <v>-3.78</v>
      </c>
      <c r="P131" s="245"/>
      <c r="Q131" s="245"/>
      <c r="R131" s="245"/>
      <c r="S131" s="245"/>
      <c r="T131" s="245">
        <v>138.29</v>
      </c>
      <c r="U131" s="173"/>
      <c r="V131" s="149">
        <v>615002</v>
      </c>
    </row>
    <row r="132" customHeight="1" spans="1:22">
      <c r="A132" s="160">
        <v>93</v>
      </c>
      <c r="B132" s="230" t="s">
        <v>126</v>
      </c>
      <c r="C132" s="246"/>
      <c r="D132" s="246">
        <v>388.5</v>
      </c>
      <c r="E132" s="230"/>
      <c r="F132" s="246"/>
      <c r="G132" s="246">
        <v>223.62</v>
      </c>
      <c r="H132" s="246"/>
      <c r="I132" s="246">
        <v>142.56</v>
      </c>
      <c r="J132" s="246"/>
      <c r="K132" s="246">
        <v>178.55</v>
      </c>
      <c r="L132" s="230"/>
      <c r="M132" s="246"/>
      <c r="N132" s="246">
        <v>20.7</v>
      </c>
      <c r="O132" s="246">
        <v>-1.8</v>
      </c>
      <c r="P132" s="246"/>
      <c r="Q132" s="246"/>
      <c r="R132" s="246"/>
      <c r="S132" s="246"/>
      <c r="T132" s="246">
        <v>952.13</v>
      </c>
      <c r="U132" s="230"/>
      <c r="V132" s="149">
        <v>615003</v>
      </c>
    </row>
    <row r="133" customHeight="1" spans="1:22">
      <c r="A133" s="160">
        <v>94</v>
      </c>
      <c r="B133" s="173" t="s">
        <v>127</v>
      </c>
      <c r="C133" s="245"/>
      <c r="D133" s="245">
        <v>172.44</v>
      </c>
      <c r="E133" s="173"/>
      <c r="F133" s="245"/>
      <c r="G133" s="245">
        <v>115.44</v>
      </c>
      <c r="H133" s="245"/>
      <c r="I133" s="245">
        <v>19.68</v>
      </c>
      <c r="J133" s="245"/>
      <c r="K133" s="245">
        <v>4.25</v>
      </c>
      <c r="L133" s="173"/>
      <c r="M133" s="245">
        <v>-6.18</v>
      </c>
      <c r="N133" s="245"/>
      <c r="O133" s="245">
        <v>-23.22</v>
      </c>
      <c r="P133" s="245"/>
      <c r="Q133" s="245"/>
      <c r="R133" s="245"/>
      <c r="S133" s="245"/>
      <c r="T133" s="245">
        <v>282.41</v>
      </c>
      <c r="U133" s="173"/>
      <c r="V133" s="149">
        <v>615004</v>
      </c>
    </row>
    <row r="134" customHeight="1" spans="1:22">
      <c r="A134" s="160">
        <v>95</v>
      </c>
      <c r="B134" s="230" t="s">
        <v>128</v>
      </c>
      <c r="C134" s="246"/>
      <c r="D134" s="246">
        <v>178.44</v>
      </c>
      <c r="E134" s="230"/>
      <c r="F134" s="246"/>
      <c r="G134" s="246">
        <v>91.44</v>
      </c>
      <c r="H134" s="246"/>
      <c r="I134" s="246">
        <v>58.5</v>
      </c>
      <c r="J134" s="246"/>
      <c r="K134" s="246">
        <v>46</v>
      </c>
      <c r="L134" s="230"/>
      <c r="M134" s="246">
        <v>-0.720000000000006</v>
      </c>
      <c r="N134" s="246"/>
      <c r="O134" s="246">
        <v>-39.42</v>
      </c>
      <c r="P134" s="246"/>
      <c r="Q134" s="246"/>
      <c r="R134" s="246"/>
      <c r="S134" s="246"/>
      <c r="T134" s="246">
        <v>334.24</v>
      </c>
      <c r="U134" s="230"/>
      <c r="V134" s="149">
        <v>615005</v>
      </c>
    </row>
    <row r="135" customHeight="1" spans="1:22">
      <c r="A135" s="160">
        <v>96</v>
      </c>
      <c r="B135" s="173" t="s">
        <v>129</v>
      </c>
      <c r="C135" s="245"/>
      <c r="D135" s="245">
        <v>617.34</v>
      </c>
      <c r="E135" s="173"/>
      <c r="F135" s="245"/>
      <c r="G135" s="245">
        <v>395.52</v>
      </c>
      <c r="H135" s="245"/>
      <c r="I135" s="245">
        <v>201.54</v>
      </c>
      <c r="J135" s="245"/>
      <c r="K135" s="245">
        <v>185.65</v>
      </c>
      <c r="L135" s="173"/>
      <c r="M135" s="245">
        <v>-7.32000000000001</v>
      </c>
      <c r="N135" s="245"/>
      <c r="O135" s="245">
        <v>-106.92</v>
      </c>
      <c r="P135" s="245"/>
      <c r="Q135" s="245"/>
      <c r="R135" s="245"/>
      <c r="S135" s="245"/>
      <c r="T135" s="245">
        <v>1285.81</v>
      </c>
      <c r="U135" s="173"/>
      <c r="V135" s="149">
        <v>615008</v>
      </c>
    </row>
    <row r="136" customHeight="1" spans="1:22">
      <c r="A136" s="160">
        <v>97</v>
      </c>
      <c r="B136" s="173" t="s">
        <v>130</v>
      </c>
      <c r="C136" s="245"/>
      <c r="D136" s="245">
        <v>530.34</v>
      </c>
      <c r="E136" s="173"/>
      <c r="F136" s="245"/>
      <c r="G136" s="245">
        <v>254.88</v>
      </c>
      <c r="H136" s="245"/>
      <c r="I136" s="245">
        <v>96.78</v>
      </c>
      <c r="J136" s="245"/>
      <c r="K136" s="245">
        <v>87.5</v>
      </c>
      <c r="L136" s="173"/>
      <c r="M136" s="245">
        <v>-10.5</v>
      </c>
      <c r="N136" s="245"/>
      <c r="O136" s="245">
        <v>-88.56</v>
      </c>
      <c r="P136" s="245"/>
      <c r="Q136" s="245"/>
      <c r="R136" s="245"/>
      <c r="S136" s="245"/>
      <c r="T136" s="245">
        <v>870.44</v>
      </c>
      <c r="U136" s="173"/>
      <c r="V136" s="149">
        <v>615009</v>
      </c>
    </row>
    <row r="137" customHeight="1" spans="1:21">
      <c r="A137" s="162"/>
      <c r="B137" s="78" t="s">
        <v>131</v>
      </c>
      <c r="C137" s="244"/>
      <c r="D137" s="78">
        <f>SUM(D138)</f>
        <v>3024.18</v>
      </c>
      <c r="E137" s="78">
        <f>SUM(E138)</f>
        <v>2497</v>
      </c>
      <c r="F137" s="78">
        <f t="shared" ref="F137:U137" si="35">SUM(F138)</f>
        <v>0</v>
      </c>
      <c r="G137" s="78">
        <f t="shared" si="35"/>
        <v>1323</v>
      </c>
      <c r="H137" s="78">
        <f t="shared" si="35"/>
        <v>0</v>
      </c>
      <c r="I137" s="78">
        <f t="shared" si="35"/>
        <v>362.1</v>
      </c>
      <c r="J137" s="78">
        <f t="shared" si="35"/>
        <v>0</v>
      </c>
      <c r="K137" s="78">
        <f t="shared" si="35"/>
        <v>259.85</v>
      </c>
      <c r="L137" s="78">
        <f t="shared" si="35"/>
        <v>0</v>
      </c>
      <c r="M137" s="78">
        <f t="shared" si="35"/>
        <v>-44.04</v>
      </c>
      <c r="N137" s="78">
        <f t="shared" si="35"/>
        <v>0</v>
      </c>
      <c r="O137" s="78">
        <f t="shared" si="35"/>
        <v>-322.02</v>
      </c>
      <c r="P137" s="78">
        <f t="shared" si="35"/>
        <v>0</v>
      </c>
      <c r="Q137" s="78">
        <f t="shared" si="35"/>
        <v>0</v>
      </c>
      <c r="R137" s="78">
        <f t="shared" si="35"/>
        <v>0</v>
      </c>
      <c r="S137" s="78">
        <f t="shared" si="35"/>
        <v>0</v>
      </c>
      <c r="T137" s="78">
        <f t="shared" si="35"/>
        <v>4603.07</v>
      </c>
      <c r="U137" s="78">
        <f t="shared" si="35"/>
        <v>2497</v>
      </c>
    </row>
    <row r="138" customHeight="1" spans="1:22">
      <c r="A138" s="160">
        <v>98</v>
      </c>
      <c r="B138" s="173" t="s">
        <v>131</v>
      </c>
      <c r="C138" s="245"/>
      <c r="D138" s="245">
        <v>3024.18</v>
      </c>
      <c r="E138" s="173">
        <v>2497</v>
      </c>
      <c r="F138" s="245"/>
      <c r="G138" s="245">
        <v>1323</v>
      </c>
      <c r="H138" s="245"/>
      <c r="I138" s="245">
        <v>362.1</v>
      </c>
      <c r="J138" s="245"/>
      <c r="K138" s="245">
        <v>259.85</v>
      </c>
      <c r="L138" s="173"/>
      <c r="M138" s="245">
        <v>-44.04</v>
      </c>
      <c r="N138" s="245"/>
      <c r="O138" s="245">
        <v>-322.02</v>
      </c>
      <c r="P138" s="245"/>
      <c r="Q138" s="245"/>
      <c r="R138" s="245"/>
      <c r="S138" s="245"/>
      <c r="T138" s="245">
        <v>4603.07</v>
      </c>
      <c r="U138" s="173">
        <f>L138+E138</f>
        <v>2497</v>
      </c>
      <c r="V138" s="149">
        <v>615006</v>
      </c>
    </row>
    <row r="139" customHeight="1" spans="1:21">
      <c r="A139" s="162"/>
      <c r="B139" s="78" t="s">
        <v>132</v>
      </c>
      <c r="C139" s="244"/>
      <c r="D139" s="78">
        <f>SUM(D140)</f>
        <v>1399.86</v>
      </c>
      <c r="E139" s="78">
        <f>SUM(E140)</f>
        <v>0</v>
      </c>
      <c r="F139" s="78">
        <f t="shared" ref="F139:U139" si="36">SUM(F140)</f>
        <v>0</v>
      </c>
      <c r="G139" s="78">
        <f t="shared" si="36"/>
        <v>645.48</v>
      </c>
      <c r="H139" s="78">
        <f t="shared" si="36"/>
        <v>0</v>
      </c>
      <c r="I139" s="78">
        <f t="shared" si="36"/>
        <v>213.3</v>
      </c>
      <c r="J139" s="78">
        <f t="shared" si="36"/>
        <v>0</v>
      </c>
      <c r="K139" s="78">
        <f t="shared" si="36"/>
        <v>221.2</v>
      </c>
      <c r="L139" s="78">
        <f t="shared" si="36"/>
        <v>0</v>
      </c>
      <c r="M139" s="78">
        <f t="shared" si="36"/>
        <v>0</v>
      </c>
      <c r="N139" s="78">
        <f t="shared" si="36"/>
        <v>28.98</v>
      </c>
      <c r="O139" s="78">
        <f t="shared" si="36"/>
        <v>-41.4</v>
      </c>
      <c r="P139" s="78">
        <f t="shared" si="36"/>
        <v>0</v>
      </c>
      <c r="Q139" s="78">
        <f t="shared" si="36"/>
        <v>0</v>
      </c>
      <c r="R139" s="78">
        <f t="shared" si="36"/>
        <v>0</v>
      </c>
      <c r="S139" s="78">
        <f t="shared" si="36"/>
        <v>0</v>
      </c>
      <c r="T139" s="78">
        <f t="shared" si="36"/>
        <v>2467.42</v>
      </c>
      <c r="U139" s="78">
        <f t="shared" si="36"/>
        <v>0</v>
      </c>
    </row>
    <row r="140" customHeight="1" spans="1:22">
      <c r="A140" s="160">
        <v>99</v>
      </c>
      <c r="B140" s="173" t="s">
        <v>132</v>
      </c>
      <c r="C140" s="245"/>
      <c r="D140" s="245">
        <v>1399.86</v>
      </c>
      <c r="E140" s="173"/>
      <c r="F140" s="245"/>
      <c r="G140" s="245">
        <v>645.48</v>
      </c>
      <c r="H140" s="245"/>
      <c r="I140" s="245">
        <v>213.3</v>
      </c>
      <c r="J140" s="245"/>
      <c r="K140" s="245">
        <v>221.2</v>
      </c>
      <c r="L140" s="173"/>
      <c r="M140" s="245"/>
      <c r="N140" s="245">
        <v>28.98</v>
      </c>
      <c r="O140" s="245">
        <v>-41.4</v>
      </c>
      <c r="P140" s="245"/>
      <c r="Q140" s="245"/>
      <c r="R140" s="245"/>
      <c r="S140" s="245"/>
      <c r="T140" s="245">
        <v>2467.42</v>
      </c>
      <c r="U140" s="173"/>
      <c r="V140" s="149">
        <v>615007</v>
      </c>
    </row>
    <row r="141" customHeight="1" spans="1:21">
      <c r="A141" s="162"/>
      <c r="B141" s="78" t="s">
        <v>133</v>
      </c>
      <c r="C141" s="244"/>
      <c r="D141" s="78">
        <f>SUM(D142)</f>
        <v>896.34</v>
      </c>
      <c r="E141" s="78">
        <f>SUM(E142)</f>
        <v>0</v>
      </c>
      <c r="F141" s="78">
        <f t="shared" ref="F141:U141" si="37">SUM(F142)</f>
        <v>0</v>
      </c>
      <c r="G141" s="78">
        <f t="shared" si="37"/>
        <v>406.14</v>
      </c>
      <c r="H141" s="78">
        <f t="shared" si="37"/>
        <v>0</v>
      </c>
      <c r="I141" s="78">
        <f t="shared" si="37"/>
        <v>192.66</v>
      </c>
      <c r="J141" s="78">
        <f t="shared" si="37"/>
        <v>0</v>
      </c>
      <c r="K141" s="78">
        <f t="shared" si="37"/>
        <v>217.5</v>
      </c>
      <c r="L141" s="78">
        <f t="shared" si="37"/>
        <v>0</v>
      </c>
      <c r="M141" s="78">
        <f t="shared" si="37"/>
        <v>0</v>
      </c>
      <c r="N141" s="78">
        <f t="shared" si="37"/>
        <v>10.74</v>
      </c>
      <c r="O141" s="78">
        <f t="shared" si="37"/>
        <v>-82.8</v>
      </c>
      <c r="P141" s="78">
        <f t="shared" si="37"/>
        <v>0</v>
      </c>
      <c r="Q141" s="78">
        <f t="shared" si="37"/>
        <v>0</v>
      </c>
      <c r="R141" s="78">
        <f t="shared" si="37"/>
        <v>0</v>
      </c>
      <c r="S141" s="78">
        <f t="shared" si="37"/>
        <v>0</v>
      </c>
      <c r="T141" s="78">
        <f t="shared" si="37"/>
        <v>1640.58</v>
      </c>
      <c r="U141" s="78">
        <f t="shared" si="37"/>
        <v>0</v>
      </c>
    </row>
    <row r="142" customHeight="1" spans="1:22">
      <c r="A142" s="160">
        <v>100</v>
      </c>
      <c r="B142" s="173" t="s">
        <v>133</v>
      </c>
      <c r="C142" s="245"/>
      <c r="D142" s="245">
        <v>896.34</v>
      </c>
      <c r="E142" s="173"/>
      <c r="F142" s="245"/>
      <c r="G142" s="245">
        <v>406.14</v>
      </c>
      <c r="H142" s="245"/>
      <c r="I142" s="245">
        <v>192.66</v>
      </c>
      <c r="J142" s="245"/>
      <c r="K142" s="245">
        <v>217.5</v>
      </c>
      <c r="L142" s="173"/>
      <c r="M142" s="245"/>
      <c r="N142" s="245">
        <v>10.74</v>
      </c>
      <c r="O142" s="245">
        <v>-82.8</v>
      </c>
      <c r="P142" s="245"/>
      <c r="Q142" s="245"/>
      <c r="R142" s="245"/>
      <c r="S142" s="245"/>
      <c r="T142" s="245">
        <v>1640.58</v>
      </c>
      <c r="U142" s="173"/>
      <c r="V142" s="149">
        <v>615010</v>
      </c>
    </row>
    <row r="143" customHeight="1" spans="1:21">
      <c r="A143" s="162"/>
      <c r="B143" s="78" t="s">
        <v>134</v>
      </c>
      <c r="C143" s="244"/>
      <c r="D143" s="78">
        <f>SUM(D144:D147)</f>
        <v>2038.26</v>
      </c>
      <c r="E143" s="78">
        <f>SUM(E144:E147)</f>
        <v>0</v>
      </c>
      <c r="F143" s="78">
        <f t="shared" ref="F143:U143" si="38">SUM(F144:F147)</f>
        <v>0</v>
      </c>
      <c r="G143" s="78">
        <f t="shared" si="38"/>
        <v>1202.28</v>
      </c>
      <c r="H143" s="78">
        <f t="shared" si="38"/>
        <v>0</v>
      </c>
      <c r="I143" s="78">
        <f t="shared" si="38"/>
        <v>508.2</v>
      </c>
      <c r="J143" s="78">
        <f t="shared" si="38"/>
        <v>0</v>
      </c>
      <c r="K143" s="78">
        <f t="shared" si="38"/>
        <v>504.45</v>
      </c>
      <c r="L143" s="78">
        <f t="shared" si="38"/>
        <v>0</v>
      </c>
      <c r="M143" s="78">
        <f t="shared" si="38"/>
        <v>-27.6</v>
      </c>
      <c r="N143" s="78">
        <f t="shared" si="38"/>
        <v>396.12</v>
      </c>
      <c r="O143" s="78">
        <f t="shared" si="38"/>
        <v>-373.68</v>
      </c>
      <c r="P143" s="78">
        <f t="shared" si="38"/>
        <v>0</v>
      </c>
      <c r="Q143" s="78">
        <f t="shared" si="38"/>
        <v>0</v>
      </c>
      <c r="R143" s="78">
        <f t="shared" si="38"/>
        <v>886.58</v>
      </c>
      <c r="S143" s="78">
        <f t="shared" si="38"/>
        <v>0</v>
      </c>
      <c r="T143" s="78">
        <f t="shared" si="38"/>
        <v>5134.61</v>
      </c>
      <c r="U143" s="78">
        <f t="shared" si="38"/>
        <v>0</v>
      </c>
    </row>
    <row r="144" customHeight="1" spans="1:22">
      <c r="A144" s="160">
        <v>101</v>
      </c>
      <c r="B144" s="173" t="s">
        <v>135</v>
      </c>
      <c r="C144" s="245"/>
      <c r="D144" s="245">
        <v>43.68</v>
      </c>
      <c r="E144" s="173"/>
      <c r="F144" s="245"/>
      <c r="G144" s="245">
        <v>34.44</v>
      </c>
      <c r="H144" s="245"/>
      <c r="I144" s="245">
        <v>41.64</v>
      </c>
      <c r="J144" s="245"/>
      <c r="K144" s="245">
        <v>73.7</v>
      </c>
      <c r="L144" s="173"/>
      <c r="M144" s="245"/>
      <c r="N144" s="245">
        <v>165.9</v>
      </c>
      <c r="O144" s="245">
        <v>-2.16</v>
      </c>
      <c r="P144" s="245"/>
      <c r="Q144" s="245"/>
      <c r="R144" s="245">
        <v>886.58</v>
      </c>
      <c r="S144" s="245"/>
      <c r="T144" s="245">
        <v>1243.78</v>
      </c>
      <c r="U144" s="173"/>
      <c r="V144" s="149">
        <v>616001</v>
      </c>
    </row>
    <row r="145" customHeight="1" spans="1:22">
      <c r="A145" s="160">
        <v>102</v>
      </c>
      <c r="B145" s="173" t="s">
        <v>136</v>
      </c>
      <c r="C145" s="245"/>
      <c r="D145" s="245">
        <v>291.36</v>
      </c>
      <c r="E145" s="173"/>
      <c r="F145" s="245"/>
      <c r="G145" s="245">
        <v>200.64</v>
      </c>
      <c r="H145" s="245"/>
      <c r="I145" s="245">
        <v>50.82</v>
      </c>
      <c r="J145" s="245"/>
      <c r="K145" s="245">
        <v>39.1</v>
      </c>
      <c r="L145" s="173"/>
      <c r="M145" s="245">
        <v>-10.38</v>
      </c>
      <c r="N145" s="245"/>
      <c r="O145" s="245">
        <v>-68.04</v>
      </c>
      <c r="P145" s="245"/>
      <c r="Q145" s="245"/>
      <c r="R145" s="245"/>
      <c r="S145" s="245"/>
      <c r="T145" s="245">
        <v>503.5</v>
      </c>
      <c r="U145" s="173"/>
      <c r="V145" s="149">
        <v>616002</v>
      </c>
    </row>
    <row r="146" customHeight="1" spans="1:22">
      <c r="A146" s="160">
        <v>103</v>
      </c>
      <c r="B146" s="173" t="s">
        <v>137</v>
      </c>
      <c r="C146" s="245"/>
      <c r="D146" s="245">
        <v>1033.68</v>
      </c>
      <c r="E146" s="173"/>
      <c r="F146" s="245"/>
      <c r="G146" s="245">
        <v>601.92</v>
      </c>
      <c r="H146" s="245"/>
      <c r="I146" s="245">
        <v>306.9</v>
      </c>
      <c r="J146" s="245"/>
      <c r="K146" s="245">
        <v>275.95</v>
      </c>
      <c r="L146" s="173"/>
      <c r="M146" s="245"/>
      <c r="N146" s="245">
        <v>230.22</v>
      </c>
      <c r="O146" s="245">
        <v>-205.92</v>
      </c>
      <c r="P146" s="245"/>
      <c r="Q146" s="245"/>
      <c r="R146" s="245"/>
      <c r="S146" s="245"/>
      <c r="T146" s="245">
        <v>2242.75</v>
      </c>
      <c r="U146" s="173"/>
      <c r="V146" s="149">
        <v>616004</v>
      </c>
    </row>
    <row r="147" customHeight="1" spans="1:22">
      <c r="A147" s="160">
        <v>104</v>
      </c>
      <c r="B147" s="230" t="s">
        <v>138</v>
      </c>
      <c r="C147" s="246"/>
      <c r="D147" s="246">
        <v>669.54</v>
      </c>
      <c r="E147" s="230"/>
      <c r="F147" s="246"/>
      <c r="G147" s="246">
        <v>365.28</v>
      </c>
      <c r="H147" s="246"/>
      <c r="I147" s="246">
        <v>108.84</v>
      </c>
      <c r="J147" s="246"/>
      <c r="K147" s="246">
        <v>115.7</v>
      </c>
      <c r="L147" s="230"/>
      <c r="M147" s="246">
        <v>-17.22</v>
      </c>
      <c r="N147" s="246"/>
      <c r="O147" s="246">
        <v>-97.56</v>
      </c>
      <c r="P147" s="246"/>
      <c r="Q147" s="246"/>
      <c r="R147" s="246"/>
      <c r="S147" s="246"/>
      <c r="T147" s="246">
        <v>1144.58</v>
      </c>
      <c r="U147" s="230"/>
      <c r="V147" s="149">
        <v>616007</v>
      </c>
    </row>
    <row r="148" customHeight="1" spans="1:21">
      <c r="A148" s="162"/>
      <c r="B148" s="78" t="s">
        <v>139</v>
      </c>
      <c r="C148" s="244"/>
      <c r="D148" s="78">
        <f>SUM(D149)</f>
        <v>634.5</v>
      </c>
      <c r="E148" s="78">
        <f>SUM(E149)</f>
        <v>0</v>
      </c>
      <c r="F148" s="78">
        <f t="shared" ref="F148:U148" si="39">SUM(F149)</f>
        <v>0</v>
      </c>
      <c r="G148" s="78">
        <f t="shared" si="39"/>
        <v>501.54</v>
      </c>
      <c r="H148" s="78">
        <f t="shared" si="39"/>
        <v>0</v>
      </c>
      <c r="I148" s="78">
        <f t="shared" si="39"/>
        <v>165.66</v>
      </c>
      <c r="J148" s="78">
        <f t="shared" si="39"/>
        <v>0</v>
      </c>
      <c r="K148" s="78">
        <f t="shared" si="39"/>
        <v>169.2</v>
      </c>
      <c r="L148" s="78">
        <f t="shared" si="39"/>
        <v>0</v>
      </c>
      <c r="M148" s="78">
        <f t="shared" si="39"/>
        <v>0</v>
      </c>
      <c r="N148" s="78">
        <f t="shared" si="39"/>
        <v>57.66</v>
      </c>
      <c r="O148" s="78">
        <f t="shared" si="39"/>
        <v>-122.76</v>
      </c>
      <c r="P148" s="78">
        <f t="shared" si="39"/>
        <v>0</v>
      </c>
      <c r="Q148" s="78">
        <f t="shared" si="39"/>
        <v>0</v>
      </c>
      <c r="R148" s="78">
        <f t="shared" si="39"/>
        <v>0</v>
      </c>
      <c r="S148" s="78">
        <f t="shared" si="39"/>
        <v>0</v>
      </c>
      <c r="T148" s="78">
        <f t="shared" si="39"/>
        <v>1405.8</v>
      </c>
      <c r="U148" s="78">
        <f t="shared" si="39"/>
        <v>0</v>
      </c>
    </row>
    <row r="149" customHeight="1" spans="1:22">
      <c r="A149" s="160">
        <v>105</v>
      </c>
      <c r="B149" s="173" t="s">
        <v>139</v>
      </c>
      <c r="C149" s="245"/>
      <c r="D149" s="245">
        <v>634.5</v>
      </c>
      <c r="E149" s="173"/>
      <c r="F149" s="245"/>
      <c r="G149" s="245">
        <v>501.54</v>
      </c>
      <c r="H149" s="245"/>
      <c r="I149" s="245">
        <v>165.66</v>
      </c>
      <c r="J149" s="245"/>
      <c r="K149" s="245">
        <v>169.2</v>
      </c>
      <c r="L149" s="173"/>
      <c r="M149" s="245"/>
      <c r="N149" s="245">
        <v>57.66</v>
      </c>
      <c r="O149" s="245">
        <v>-122.76</v>
      </c>
      <c r="P149" s="245"/>
      <c r="Q149" s="245"/>
      <c r="R149" s="245"/>
      <c r="S149" s="245"/>
      <c r="T149" s="245">
        <v>1405.8</v>
      </c>
      <c r="U149" s="173"/>
      <c r="V149" s="149">
        <v>616005</v>
      </c>
    </row>
    <row r="150" customHeight="1" spans="1:21">
      <c r="A150" s="162"/>
      <c r="B150" s="78" t="s">
        <v>140</v>
      </c>
      <c r="C150" s="244"/>
      <c r="D150" s="78">
        <f>SUM(D151)</f>
        <v>610.2</v>
      </c>
      <c r="E150" s="78">
        <f>SUM(E151)</f>
        <v>0</v>
      </c>
      <c r="F150" s="78">
        <f t="shared" ref="F150:U150" si="40">SUM(F151)</f>
        <v>0</v>
      </c>
      <c r="G150" s="78">
        <f t="shared" si="40"/>
        <v>454.32</v>
      </c>
      <c r="H150" s="78">
        <f t="shared" si="40"/>
        <v>0</v>
      </c>
      <c r="I150" s="78">
        <f t="shared" si="40"/>
        <v>151.5</v>
      </c>
      <c r="J150" s="78">
        <f t="shared" si="40"/>
        <v>0</v>
      </c>
      <c r="K150" s="78">
        <f t="shared" si="40"/>
        <v>258.25</v>
      </c>
      <c r="L150" s="78">
        <f t="shared" si="40"/>
        <v>0</v>
      </c>
      <c r="M150" s="78">
        <f t="shared" si="40"/>
        <v>0</v>
      </c>
      <c r="N150" s="78">
        <f t="shared" si="40"/>
        <v>4.2</v>
      </c>
      <c r="O150" s="78">
        <f t="shared" si="40"/>
        <v>-68.58</v>
      </c>
      <c r="P150" s="78">
        <f t="shared" si="40"/>
        <v>0</v>
      </c>
      <c r="Q150" s="78">
        <f t="shared" si="40"/>
        <v>0</v>
      </c>
      <c r="R150" s="78">
        <f t="shared" si="40"/>
        <v>0</v>
      </c>
      <c r="S150" s="78">
        <f t="shared" si="40"/>
        <v>0</v>
      </c>
      <c r="T150" s="78">
        <f t="shared" si="40"/>
        <v>1409.89</v>
      </c>
      <c r="U150" s="78">
        <f t="shared" si="40"/>
        <v>0</v>
      </c>
    </row>
    <row r="151" customHeight="1" spans="1:22">
      <c r="A151" s="160">
        <v>106</v>
      </c>
      <c r="B151" s="173" t="s">
        <v>140</v>
      </c>
      <c r="C151" s="245"/>
      <c r="D151" s="245">
        <v>610.2</v>
      </c>
      <c r="E151" s="173"/>
      <c r="F151" s="245"/>
      <c r="G151" s="245">
        <v>454.32</v>
      </c>
      <c r="H151" s="245"/>
      <c r="I151" s="245">
        <v>151.5</v>
      </c>
      <c r="J151" s="245"/>
      <c r="K151" s="245">
        <v>258.25</v>
      </c>
      <c r="L151" s="173"/>
      <c r="M151" s="245"/>
      <c r="N151" s="245">
        <v>4.2</v>
      </c>
      <c r="O151" s="245">
        <v>-68.58</v>
      </c>
      <c r="P151" s="245"/>
      <c r="Q151" s="245"/>
      <c r="R151" s="245"/>
      <c r="S151" s="245"/>
      <c r="T151" s="245">
        <v>1409.89</v>
      </c>
      <c r="U151" s="173"/>
      <c r="V151" s="149">
        <v>616006</v>
      </c>
    </row>
    <row r="152" customHeight="1" spans="1:21">
      <c r="A152" s="162"/>
      <c r="B152" s="78" t="s">
        <v>141</v>
      </c>
      <c r="C152" s="244"/>
      <c r="D152" s="78">
        <f>SUM(D153:D157)</f>
        <v>278.7</v>
      </c>
      <c r="E152" s="78">
        <f>SUM(E153:E157)</f>
        <v>0</v>
      </c>
      <c r="F152" s="78">
        <f t="shared" ref="F152:U152" si="41">SUM(F153:F157)</f>
        <v>0</v>
      </c>
      <c r="G152" s="78">
        <f t="shared" si="41"/>
        <v>175.2</v>
      </c>
      <c r="H152" s="78">
        <f t="shared" si="41"/>
        <v>0</v>
      </c>
      <c r="I152" s="78">
        <f t="shared" si="41"/>
        <v>60.6</v>
      </c>
      <c r="J152" s="78">
        <f t="shared" si="41"/>
        <v>0</v>
      </c>
      <c r="K152" s="78">
        <f t="shared" si="41"/>
        <v>62.65</v>
      </c>
      <c r="L152" s="78">
        <f t="shared" si="41"/>
        <v>0</v>
      </c>
      <c r="M152" s="78">
        <f t="shared" si="41"/>
        <v>-1.38</v>
      </c>
      <c r="N152" s="78">
        <f t="shared" si="41"/>
        <v>287.22</v>
      </c>
      <c r="O152" s="78">
        <f t="shared" si="41"/>
        <v>-45.54</v>
      </c>
      <c r="P152" s="78">
        <f t="shared" si="41"/>
        <v>0</v>
      </c>
      <c r="Q152" s="78">
        <f t="shared" si="41"/>
        <v>0</v>
      </c>
      <c r="R152" s="78">
        <f t="shared" si="41"/>
        <v>364.08</v>
      </c>
      <c r="S152" s="78">
        <f t="shared" si="41"/>
        <v>0</v>
      </c>
      <c r="T152" s="78">
        <f t="shared" si="41"/>
        <v>1181.53</v>
      </c>
      <c r="U152" s="78">
        <f t="shared" si="41"/>
        <v>0</v>
      </c>
    </row>
    <row r="153" customHeight="1" spans="1:22">
      <c r="A153" s="160">
        <v>107</v>
      </c>
      <c r="B153" s="173" t="s">
        <v>142</v>
      </c>
      <c r="C153" s="245"/>
      <c r="D153" s="245"/>
      <c r="E153" s="173"/>
      <c r="F153" s="245"/>
      <c r="G153" s="245"/>
      <c r="H153" s="245"/>
      <c r="I153" s="245"/>
      <c r="J153" s="245"/>
      <c r="K153" s="245"/>
      <c r="L153" s="173"/>
      <c r="M153" s="245"/>
      <c r="N153" s="245">
        <v>221.88</v>
      </c>
      <c r="O153" s="245"/>
      <c r="P153" s="245"/>
      <c r="Q153" s="245"/>
      <c r="R153" s="245">
        <v>364.08</v>
      </c>
      <c r="S153" s="245"/>
      <c r="T153" s="245">
        <v>585.96</v>
      </c>
      <c r="U153" s="173"/>
      <c r="V153" s="149">
        <v>617001</v>
      </c>
    </row>
    <row r="154" customHeight="1" spans="1:22">
      <c r="A154" s="160">
        <v>108</v>
      </c>
      <c r="B154" s="173" t="s">
        <v>143</v>
      </c>
      <c r="C154" s="245"/>
      <c r="D154" s="245">
        <v>24.18</v>
      </c>
      <c r="E154" s="173"/>
      <c r="F154" s="245"/>
      <c r="G154" s="245">
        <v>11.94</v>
      </c>
      <c r="H154" s="245"/>
      <c r="I154" s="245">
        <v>7.74</v>
      </c>
      <c r="J154" s="245"/>
      <c r="K154" s="245">
        <v>12.65</v>
      </c>
      <c r="L154" s="173"/>
      <c r="M154" s="245"/>
      <c r="N154" s="245">
        <v>43.08</v>
      </c>
      <c r="O154" s="245"/>
      <c r="P154" s="245"/>
      <c r="Q154" s="245"/>
      <c r="R154" s="245"/>
      <c r="S154" s="245"/>
      <c r="T154" s="245">
        <v>99.59</v>
      </c>
      <c r="U154" s="173"/>
      <c r="V154" s="149">
        <v>617002</v>
      </c>
    </row>
    <row r="155" customHeight="1" spans="1:22">
      <c r="A155" s="160">
        <v>109</v>
      </c>
      <c r="B155" s="173" t="s">
        <v>144</v>
      </c>
      <c r="C155" s="245"/>
      <c r="D155" s="245">
        <v>16.38</v>
      </c>
      <c r="E155" s="173"/>
      <c r="F155" s="245"/>
      <c r="G155" s="245">
        <v>4.86</v>
      </c>
      <c r="H155" s="245"/>
      <c r="I155" s="245">
        <v>4.44</v>
      </c>
      <c r="J155" s="245"/>
      <c r="K155" s="245">
        <v>2.35</v>
      </c>
      <c r="L155" s="173"/>
      <c r="M155" s="245">
        <v>-0.54</v>
      </c>
      <c r="N155" s="245"/>
      <c r="O155" s="245">
        <v>-5.4</v>
      </c>
      <c r="P155" s="245"/>
      <c r="Q155" s="245"/>
      <c r="R155" s="245"/>
      <c r="S155" s="245"/>
      <c r="T155" s="245">
        <v>22.09</v>
      </c>
      <c r="U155" s="173"/>
      <c r="V155" s="149">
        <v>617003</v>
      </c>
    </row>
    <row r="156" customHeight="1" spans="1:22">
      <c r="A156" s="160">
        <v>110</v>
      </c>
      <c r="B156" s="230" t="s">
        <v>145</v>
      </c>
      <c r="C156" s="246"/>
      <c r="D156" s="246">
        <v>91.14</v>
      </c>
      <c r="E156" s="230"/>
      <c r="F156" s="246"/>
      <c r="G156" s="246">
        <v>65.16</v>
      </c>
      <c r="H156" s="246"/>
      <c r="I156" s="246">
        <v>12.48</v>
      </c>
      <c r="J156" s="246"/>
      <c r="K156" s="246">
        <v>24.7</v>
      </c>
      <c r="L156" s="230"/>
      <c r="M156" s="246"/>
      <c r="N156" s="246">
        <v>22.26</v>
      </c>
      <c r="O156" s="246">
        <v>-15.66</v>
      </c>
      <c r="P156" s="246"/>
      <c r="Q156" s="246"/>
      <c r="R156" s="246"/>
      <c r="S156" s="246"/>
      <c r="T156" s="246">
        <v>200.08</v>
      </c>
      <c r="U156" s="230"/>
      <c r="V156" s="149">
        <v>617004</v>
      </c>
    </row>
    <row r="157" customHeight="1" spans="1:22">
      <c r="A157" s="160">
        <v>111</v>
      </c>
      <c r="B157" s="173" t="s">
        <v>146</v>
      </c>
      <c r="C157" s="245"/>
      <c r="D157" s="245">
        <v>147</v>
      </c>
      <c r="E157" s="173"/>
      <c r="F157" s="245"/>
      <c r="G157" s="245">
        <v>93.24</v>
      </c>
      <c r="H157" s="245"/>
      <c r="I157" s="245">
        <v>35.94</v>
      </c>
      <c r="J157" s="245"/>
      <c r="K157" s="245">
        <v>22.95</v>
      </c>
      <c r="L157" s="173"/>
      <c r="M157" s="245">
        <v>-0.840000000000002</v>
      </c>
      <c r="N157" s="245"/>
      <c r="O157" s="245">
        <v>-24.48</v>
      </c>
      <c r="P157" s="245"/>
      <c r="Q157" s="245"/>
      <c r="R157" s="245"/>
      <c r="S157" s="245"/>
      <c r="T157" s="245">
        <v>273.81</v>
      </c>
      <c r="U157" s="173"/>
      <c r="V157" s="149">
        <v>617005</v>
      </c>
    </row>
    <row r="158" customHeight="1" spans="1:21">
      <c r="A158" s="162"/>
      <c r="B158" s="78" t="s">
        <v>147</v>
      </c>
      <c r="C158" s="244"/>
      <c r="D158" s="78">
        <f>SUM(D159)</f>
        <v>430.74</v>
      </c>
      <c r="E158" s="78">
        <f>SUM(E159)</f>
        <v>0</v>
      </c>
      <c r="F158" s="78">
        <f t="shared" ref="F158:U158" si="42">SUM(F159)</f>
        <v>0</v>
      </c>
      <c r="G158" s="78">
        <f t="shared" si="42"/>
        <v>219.54</v>
      </c>
      <c r="H158" s="78">
        <f t="shared" si="42"/>
        <v>0</v>
      </c>
      <c r="I158" s="78">
        <f t="shared" si="42"/>
        <v>58.44</v>
      </c>
      <c r="J158" s="78">
        <f t="shared" si="42"/>
        <v>0</v>
      </c>
      <c r="K158" s="78">
        <f t="shared" si="42"/>
        <v>45.05</v>
      </c>
      <c r="L158" s="78">
        <f t="shared" si="42"/>
        <v>0</v>
      </c>
      <c r="M158" s="78">
        <f t="shared" si="42"/>
        <v>0</v>
      </c>
      <c r="N158" s="78">
        <f t="shared" si="42"/>
        <v>23.04</v>
      </c>
      <c r="O158" s="78">
        <f t="shared" si="42"/>
        <v>-57.24</v>
      </c>
      <c r="P158" s="78">
        <f t="shared" si="42"/>
        <v>0</v>
      </c>
      <c r="Q158" s="78">
        <f t="shared" si="42"/>
        <v>0</v>
      </c>
      <c r="R158" s="78">
        <f t="shared" si="42"/>
        <v>0</v>
      </c>
      <c r="S158" s="78">
        <f t="shared" si="42"/>
        <v>0</v>
      </c>
      <c r="T158" s="78">
        <f t="shared" si="42"/>
        <v>719.57</v>
      </c>
      <c r="U158" s="78">
        <f t="shared" si="42"/>
        <v>0</v>
      </c>
    </row>
    <row r="159" customHeight="1" spans="1:22">
      <c r="A159" s="160">
        <v>112</v>
      </c>
      <c r="B159" s="173" t="s">
        <v>147</v>
      </c>
      <c r="C159" s="245"/>
      <c r="D159" s="245">
        <v>430.74</v>
      </c>
      <c r="E159" s="173"/>
      <c r="F159" s="245"/>
      <c r="G159" s="245">
        <v>219.54</v>
      </c>
      <c r="H159" s="245"/>
      <c r="I159" s="245">
        <v>58.44</v>
      </c>
      <c r="J159" s="245"/>
      <c r="K159" s="245">
        <v>45.05</v>
      </c>
      <c r="L159" s="173"/>
      <c r="M159" s="245"/>
      <c r="N159" s="245">
        <v>23.04</v>
      </c>
      <c r="O159" s="245">
        <v>-57.24</v>
      </c>
      <c r="P159" s="245"/>
      <c r="Q159" s="245"/>
      <c r="R159" s="245"/>
      <c r="S159" s="245"/>
      <c r="T159" s="245">
        <v>719.57</v>
      </c>
      <c r="U159" s="173"/>
      <c r="V159" s="149">
        <v>617006</v>
      </c>
    </row>
    <row r="160" customHeight="1" spans="1:21">
      <c r="A160" s="162"/>
      <c r="B160" s="78" t="s">
        <v>148</v>
      </c>
      <c r="C160" s="244"/>
      <c r="D160" s="78">
        <f>SUM(D161)</f>
        <v>322.86</v>
      </c>
      <c r="E160" s="78">
        <f>SUM(E161)</f>
        <v>0</v>
      </c>
      <c r="F160" s="78">
        <f t="shared" ref="F160:U160" si="43">SUM(F161)</f>
        <v>0</v>
      </c>
      <c r="G160" s="78">
        <f t="shared" si="43"/>
        <v>118.32</v>
      </c>
      <c r="H160" s="78">
        <f t="shared" si="43"/>
        <v>0</v>
      </c>
      <c r="I160" s="78">
        <f t="shared" si="43"/>
        <v>34.74</v>
      </c>
      <c r="J160" s="78">
        <f t="shared" si="43"/>
        <v>0</v>
      </c>
      <c r="K160" s="78">
        <f t="shared" si="43"/>
        <v>30.4</v>
      </c>
      <c r="L160" s="78">
        <f t="shared" si="43"/>
        <v>0</v>
      </c>
      <c r="M160" s="78">
        <f t="shared" si="43"/>
        <v>0</v>
      </c>
      <c r="N160" s="78">
        <f t="shared" si="43"/>
        <v>1.56</v>
      </c>
      <c r="O160" s="78">
        <f t="shared" si="43"/>
        <v>-34.02</v>
      </c>
      <c r="P160" s="78">
        <f t="shared" si="43"/>
        <v>0</v>
      </c>
      <c r="Q160" s="78">
        <f t="shared" si="43"/>
        <v>0</v>
      </c>
      <c r="R160" s="78">
        <f t="shared" si="43"/>
        <v>0</v>
      </c>
      <c r="S160" s="78">
        <f t="shared" si="43"/>
        <v>0</v>
      </c>
      <c r="T160" s="78">
        <f t="shared" si="43"/>
        <v>473.86</v>
      </c>
      <c r="U160" s="78">
        <f t="shared" si="43"/>
        <v>0</v>
      </c>
    </row>
    <row r="161" customHeight="1" spans="1:22">
      <c r="A161" s="160">
        <v>113</v>
      </c>
      <c r="B161" s="173" t="s">
        <v>148</v>
      </c>
      <c r="C161" s="245"/>
      <c r="D161" s="245">
        <v>322.86</v>
      </c>
      <c r="E161" s="173"/>
      <c r="F161" s="245"/>
      <c r="G161" s="245">
        <v>118.32</v>
      </c>
      <c r="H161" s="245"/>
      <c r="I161" s="245">
        <v>34.74</v>
      </c>
      <c r="J161" s="245"/>
      <c r="K161" s="245">
        <v>30.4</v>
      </c>
      <c r="L161" s="173"/>
      <c r="M161" s="245"/>
      <c r="N161" s="245">
        <v>1.56</v>
      </c>
      <c r="O161" s="245">
        <v>-34.02</v>
      </c>
      <c r="P161" s="245"/>
      <c r="Q161" s="245"/>
      <c r="R161" s="245"/>
      <c r="S161" s="245"/>
      <c r="T161" s="245">
        <v>473.86</v>
      </c>
      <c r="U161" s="173"/>
      <c r="V161" s="149">
        <v>617007</v>
      </c>
    </row>
    <row r="162" customHeight="1" spans="1:21">
      <c r="A162" s="162"/>
      <c r="B162" s="78" t="s">
        <v>149</v>
      </c>
      <c r="C162" s="244"/>
      <c r="D162" s="78">
        <f>SUM(D163)</f>
        <v>342.9</v>
      </c>
      <c r="E162" s="78">
        <f>SUM(E163)</f>
        <v>0</v>
      </c>
      <c r="F162" s="78">
        <f t="shared" ref="F162:U162" si="44">SUM(F163)</f>
        <v>0</v>
      </c>
      <c r="G162" s="78">
        <f t="shared" si="44"/>
        <v>246</v>
      </c>
      <c r="H162" s="78">
        <f t="shared" si="44"/>
        <v>0</v>
      </c>
      <c r="I162" s="78">
        <f t="shared" si="44"/>
        <v>73.32</v>
      </c>
      <c r="J162" s="78">
        <f t="shared" si="44"/>
        <v>0</v>
      </c>
      <c r="K162" s="78">
        <f t="shared" si="44"/>
        <v>64.5</v>
      </c>
      <c r="L162" s="78">
        <f t="shared" si="44"/>
        <v>0</v>
      </c>
      <c r="M162" s="78">
        <f t="shared" si="44"/>
        <v>0</v>
      </c>
      <c r="N162" s="78">
        <f t="shared" si="44"/>
        <v>20.76</v>
      </c>
      <c r="O162" s="78">
        <f t="shared" si="44"/>
        <v>-43.38</v>
      </c>
      <c r="P162" s="78">
        <f t="shared" si="44"/>
        <v>0</v>
      </c>
      <c r="Q162" s="78">
        <f t="shared" si="44"/>
        <v>0</v>
      </c>
      <c r="R162" s="78">
        <f t="shared" si="44"/>
        <v>0</v>
      </c>
      <c r="S162" s="78">
        <f t="shared" si="44"/>
        <v>0</v>
      </c>
      <c r="T162" s="78">
        <f t="shared" si="44"/>
        <v>704.1</v>
      </c>
      <c r="U162" s="78">
        <f t="shared" si="44"/>
        <v>0</v>
      </c>
    </row>
    <row r="163" customHeight="1" spans="1:22">
      <c r="A163" s="160">
        <v>114</v>
      </c>
      <c r="B163" s="173" t="s">
        <v>149</v>
      </c>
      <c r="C163" s="245"/>
      <c r="D163" s="245">
        <v>342.9</v>
      </c>
      <c r="E163" s="173"/>
      <c r="F163" s="245"/>
      <c r="G163" s="245">
        <v>246</v>
      </c>
      <c r="H163" s="245"/>
      <c r="I163" s="245">
        <v>73.32</v>
      </c>
      <c r="J163" s="245"/>
      <c r="K163" s="245">
        <v>64.5</v>
      </c>
      <c r="L163" s="173"/>
      <c r="M163" s="245"/>
      <c r="N163" s="245">
        <v>20.76</v>
      </c>
      <c r="O163" s="245">
        <v>-43.38</v>
      </c>
      <c r="P163" s="245"/>
      <c r="Q163" s="245"/>
      <c r="R163" s="245"/>
      <c r="S163" s="245"/>
      <c r="T163" s="245">
        <v>704.1</v>
      </c>
      <c r="U163" s="173"/>
      <c r="V163" s="149">
        <v>617008</v>
      </c>
    </row>
    <row r="164" customHeight="1" spans="1:21">
      <c r="A164" s="162"/>
      <c r="B164" s="78" t="s">
        <v>150</v>
      </c>
      <c r="C164" s="244"/>
      <c r="D164" s="78">
        <f>SUM(D165)</f>
        <v>841.26</v>
      </c>
      <c r="E164" s="78">
        <f>SUM(E165)</f>
        <v>0</v>
      </c>
      <c r="F164" s="78">
        <f t="shared" ref="F164:U164" si="45">SUM(F165)</f>
        <v>0</v>
      </c>
      <c r="G164" s="78">
        <f t="shared" si="45"/>
        <v>493.2</v>
      </c>
      <c r="H164" s="78">
        <f t="shared" si="45"/>
        <v>0</v>
      </c>
      <c r="I164" s="78">
        <f t="shared" si="45"/>
        <v>154.86</v>
      </c>
      <c r="J164" s="78">
        <f t="shared" si="45"/>
        <v>0</v>
      </c>
      <c r="K164" s="78">
        <f t="shared" si="45"/>
        <v>130.65</v>
      </c>
      <c r="L164" s="78">
        <f t="shared" si="45"/>
        <v>0</v>
      </c>
      <c r="M164" s="78">
        <f t="shared" si="45"/>
        <v>-5.46000000000001</v>
      </c>
      <c r="N164" s="78">
        <f t="shared" si="45"/>
        <v>0</v>
      </c>
      <c r="O164" s="78">
        <f t="shared" si="45"/>
        <v>-62.82</v>
      </c>
      <c r="P164" s="78">
        <f t="shared" si="45"/>
        <v>0</v>
      </c>
      <c r="Q164" s="78">
        <f t="shared" si="45"/>
        <v>0</v>
      </c>
      <c r="R164" s="78">
        <f t="shared" si="45"/>
        <v>0</v>
      </c>
      <c r="S164" s="78">
        <f t="shared" si="45"/>
        <v>0</v>
      </c>
      <c r="T164" s="78">
        <f t="shared" si="45"/>
        <v>1551.69</v>
      </c>
      <c r="U164" s="78">
        <f t="shared" si="45"/>
        <v>0</v>
      </c>
    </row>
    <row r="165" customHeight="1" spans="1:22">
      <c r="A165" s="160">
        <v>115</v>
      </c>
      <c r="B165" s="173" t="s">
        <v>150</v>
      </c>
      <c r="C165" s="245"/>
      <c r="D165" s="245">
        <v>841.26</v>
      </c>
      <c r="E165" s="173"/>
      <c r="F165" s="245"/>
      <c r="G165" s="245">
        <v>493.2</v>
      </c>
      <c r="H165" s="245"/>
      <c r="I165" s="245">
        <v>154.86</v>
      </c>
      <c r="J165" s="245"/>
      <c r="K165" s="245">
        <v>130.65</v>
      </c>
      <c r="L165" s="173"/>
      <c r="M165" s="245">
        <v>-5.46000000000001</v>
      </c>
      <c r="N165" s="245"/>
      <c r="O165" s="245">
        <v>-62.82</v>
      </c>
      <c r="P165" s="245"/>
      <c r="Q165" s="245"/>
      <c r="R165" s="245"/>
      <c r="S165" s="245"/>
      <c r="T165" s="245">
        <v>1551.69</v>
      </c>
      <c r="U165" s="173"/>
      <c r="V165" s="149">
        <v>617009</v>
      </c>
    </row>
    <row r="166" customHeight="1" spans="1:21">
      <c r="A166" s="162"/>
      <c r="B166" s="78" t="s">
        <v>151</v>
      </c>
      <c r="C166" s="244"/>
      <c r="D166" s="78">
        <f>SUM(D167:D172)</f>
        <v>1345.38</v>
      </c>
      <c r="E166" s="78">
        <f>SUM(E167:E172)</f>
        <v>0</v>
      </c>
      <c r="F166" s="78">
        <f t="shared" ref="F166:U166" si="46">SUM(F167:F172)</f>
        <v>0</v>
      </c>
      <c r="G166" s="78">
        <f t="shared" si="46"/>
        <v>755.4</v>
      </c>
      <c r="H166" s="78">
        <f t="shared" si="46"/>
        <v>-17.58</v>
      </c>
      <c r="I166" s="78">
        <f t="shared" si="46"/>
        <v>329.94</v>
      </c>
      <c r="J166" s="78">
        <f t="shared" si="46"/>
        <v>-37.15</v>
      </c>
      <c r="K166" s="78">
        <f t="shared" si="46"/>
        <v>334.85</v>
      </c>
      <c r="L166" s="78">
        <f t="shared" si="46"/>
        <v>192</v>
      </c>
      <c r="M166" s="78">
        <f t="shared" si="46"/>
        <v>-18.48</v>
      </c>
      <c r="N166" s="78">
        <f t="shared" si="46"/>
        <v>191.4</v>
      </c>
      <c r="O166" s="78">
        <f t="shared" si="46"/>
        <v>-236.34</v>
      </c>
      <c r="P166" s="78">
        <f t="shared" si="46"/>
        <v>0</v>
      </c>
      <c r="Q166" s="78">
        <f t="shared" si="46"/>
        <v>0</v>
      </c>
      <c r="R166" s="78">
        <f t="shared" si="46"/>
        <v>383.14</v>
      </c>
      <c r="S166" s="78">
        <f t="shared" si="46"/>
        <v>0</v>
      </c>
      <c r="T166" s="78">
        <f t="shared" si="46"/>
        <v>3030.56</v>
      </c>
      <c r="U166" s="78">
        <f t="shared" si="46"/>
        <v>192</v>
      </c>
    </row>
    <row r="167" customHeight="1" spans="1:22">
      <c r="A167" s="160">
        <v>116</v>
      </c>
      <c r="B167" s="173" t="s">
        <v>152</v>
      </c>
      <c r="C167" s="245"/>
      <c r="D167" s="245">
        <v>8.82</v>
      </c>
      <c r="E167" s="173"/>
      <c r="F167" s="245"/>
      <c r="G167" s="245">
        <v>9.18</v>
      </c>
      <c r="H167" s="245"/>
      <c r="I167" s="245">
        <v>59.58</v>
      </c>
      <c r="J167" s="245"/>
      <c r="K167" s="245">
        <v>85.9</v>
      </c>
      <c r="L167" s="173">
        <v>24</v>
      </c>
      <c r="M167" s="245"/>
      <c r="N167" s="245">
        <v>85.5</v>
      </c>
      <c r="O167" s="245">
        <v>-1.08</v>
      </c>
      <c r="P167" s="245"/>
      <c r="Q167" s="245"/>
      <c r="R167" s="245">
        <v>383.14</v>
      </c>
      <c r="S167" s="245"/>
      <c r="T167" s="245">
        <v>631.04</v>
      </c>
      <c r="U167" s="173">
        <f>L167+E167</f>
        <v>24</v>
      </c>
      <c r="V167" s="149">
        <v>618001</v>
      </c>
    </row>
    <row r="168" customHeight="1" spans="1:22">
      <c r="A168" s="160">
        <v>117</v>
      </c>
      <c r="B168" s="173" t="s">
        <v>153</v>
      </c>
      <c r="C168" s="245"/>
      <c r="D168" s="245">
        <v>117.12</v>
      </c>
      <c r="E168" s="173"/>
      <c r="F168" s="245"/>
      <c r="G168" s="245">
        <v>74.4</v>
      </c>
      <c r="H168" s="245">
        <v>-17.58</v>
      </c>
      <c r="I168" s="245"/>
      <c r="J168" s="245">
        <v>-37.15</v>
      </c>
      <c r="K168" s="245"/>
      <c r="L168" s="173"/>
      <c r="M168" s="245">
        <v>-3.48</v>
      </c>
      <c r="N168" s="245"/>
      <c r="O168" s="245">
        <v>-28.08</v>
      </c>
      <c r="P168" s="245"/>
      <c r="Q168" s="245"/>
      <c r="R168" s="245"/>
      <c r="S168" s="245"/>
      <c r="T168" s="245">
        <v>105.23</v>
      </c>
      <c r="U168" s="173"/>
      <c r="V168" s="149">
        <v>618002</v>
      </c>
    </row>
    <row r="169" customHeight="1" spans="1:22">
      <c r="A169" s="160">
        <v>118</v>
      </c>
      <c r="B169" s="173" t="s">
        <v>154</v>
      </c>
      <c r="C169" s="245"/>
      <c r="D169" s="245">
        <v>332.16</v>
      </c>
      <c r="E169" s="173"/>
      <c r="F169" s="245"/>
      <c r="G169" s="245">
        <v>254.76</v>
      </c>
      <c r="H169" s="245"/>
      <c r="I169" s="245">
        <v>97.86</v>
      </c>
      <c r="J169" s="245"/>
      <c r="K169" s="245">
        <v>87.1</v>
      </c>
      <c r="L169" s="173">
        <v>61</v>
      </c>
      <c r="M169" s="245"/>
      <c r="N169" s="245">
        <v>41.4</v>
      </c>
      <c r="O169" s="245">
        <v>-71.1</v>
      </c>
      <c r="P169" s="245"/>
      <c r="Q169" s="245"/>
      <c r="R169" s="245"/>
      <c r="S169" s="245"/>
      <c r="T169" s="245">
        <v>742.18</v>
      </c>
      <c r="U169" s="173">
        <f t="shared" ref="U169:U179" si="47">L169+E169</f>
        <v>61</v>
      </c>
      <c r="V169" s="149">
        <v>618003</v>
      </c>
    </row>
    <row r="170" customHeight="1" spans="1:22">
      <c r="A170" s="160">
        <v>119</v>
      </c>
      <c r="B170" s="173" t="s">
        <v>155</v>
      </c>
      <c r="C170" s="245"/>
      <c r="D170" s="245">
        <v>282.54</v>
      </c>
      <c r="E170" s="173"/>
      <c r="F170" s="245"/>
      <c r="G170" s="245">
        <v>150.06</v>
      </c>
      <c r="H170" s="245"/>
      <c r="I170" s="245">
        <v>61.14</v>
      </c>
      <c r="J170" s="245"/>
      <c r="K170" s="245">
        <v>57.95</v>
      </c>
      <c r="L170" s="173">
        <v>37</v>
      </c>
      <c r="M170" s="245"/>
      <c r="N170" s="245">
        <v>50.64</v>
      </c>
      <c r="O170" s="245">
        <v>-30.24</v>
      </c>
      <c r="P170" s="245"/>
      <c r="Q170" s="245"/>
      <c r="R170" s="245"/>
      <c r="S170" s="245"/>
      <c r="T170" s="245">
        <v>572.09</v>
      </c>
      <c r="U170" s="173">
        <f t="shared" si="47"/>
        <v>37</v>
      </c>
      <c r="V170" s="149">
        <v>618005</v>
      </c>
    </row>
    <row r="171" customHeight="1" spans="1:22">
      <c r="A171" s="160">
        <v>120</v>
      </c>
      <c r="B171" s="173" t="s">
        <v>156</v>
      </c>
      <c r="C171" s="245"/>
      <c r="D171" s="245">
        <v>297.42</v>
      </c>
      <c r="E171" s="173"/>
      <c r="F171" s="245"/>
      <c r="G171" s="245">
        <v>139.56</v>
      </c>
      <c r="H171" s="245"/>
      <c r="I171" s="245">
        <v>42.6</v>
      </c>
      <c r="J171" s="245"/>
      <c r="K171" s="245">
        <v>48.35</v>
      </c>
      <c r="L171" s="173">
        <v>33</v>
      </c>
      <c r="M171" s="245">
        <v>-15</v>
      </c>
      <c r="N171" s="245"/>
      <c r="O171" s="245">
        <v>-58.86</v>
      </c>
      <c r="P171" s="245"/>
      <c r="Q171" s="245"/>
      <c r="R171" s="245"/>
      <c r="S171" s="245"/>
      <c r="T171" s="245">
        <v>454.07</v>
      </c>
      <c r="U171" s="173">
        <f t="shared" si="47"/>
        <v>33</v>
      </c>
      <c r="V171" s="149">
        <v>618006</v>
      </c>
    </row>
    <row r="172" customHeight="1" spans="1:22">
      <c r="A172" s="160">
        <v>121</v>
      </c>
      <c r="B172" s="173" t="s">
        <v>157</v>
      </c>
      <c r="C172" s="245"/>
      <c r="D172" s="245">
        <v>307.32</v>
      </c>
      <c r="E172" s="173"/>
      <c r="F172" s="245"/>
      <c r="G172" s="245">
        <v>127.44</v>
      </c>
      <c r="H172" s="245"/>
      <c r="I172" s="245">
        <v>68.76</v>
      </c>
      <c r="J172" s="245"/>
      <c r="K172" s="245">
        <v>55.55</v>
      </c>
      <c r="L172" s="173">
        <v>37</v>
      </c>
      <c r="M172" s="245"/>
      <c r="N172" s="245">
        <v>13.86</v>
      </c>
      <c r="O172" s="245">
        <v>-46.98</v>
      </c>
      <c r="P172" s="245"/>
      <c r="Q172" s="245"/>
      <c r="R172" s="245"/>
      <c r="S172" s="245"/>
      <c r="T172" s="245">
        <v>525.95</v>
      </c>
      <c r="U172" s="173">
        <f t="shared" si="47"/>
        <v>37</v>
      </c>
      <c r="V172" s="149">
        <v>618009</v>
      </c>
    </row>
    <row r="173" ht="35" customHeight="1" spans="1:21">
      <c r="A173" s="162"/>
      <c r="B173" s="78" t="s">
        <v>158</v>
      </c>
      <c r="C173" s="244"/>
      <c r="D173" s="78">
        <f>SUM(D174)</f>
        <v>186.24</v>
      </c>
      <c r="E173" s="78">
        <f>SUM(E174)</f>
        <v>0</v>
      </c>
      <c r="F173" s="78">
        <f t="shared" ref="F173:U173" si="48">SUM(F174)</f>
        <v>0</v>
      </c>
      <c r="G173" s="78">
        <f t="shared" si="48"/>
        <v>73.98</v>
      </c>
      <c r="H173" s="78">
        <f t="shared" si="48"/>
        <v>0</v>
      </c>
      <c r="I173" s="78">
        <f t="shared" si="48"/>
        <v>27.66</v>
      </c>
      <c r="J173" s="78">
        <f t="shared" si="48"/>
        <v>0</v>
      </c>
      <c r="K173" s="78">
        <f t="shared" si="48"/>
        <v>28.7</v>
      </c>
      <c r="L173" s="78">
        <f t="shared" si="48"/>
        <v>17</v>
      </c>
      <c r="M173" s="78">
        <f t="shared" si="48"/>
        <v>0</v>
      </c>
      <c r="N173" s="78">
        <f t="shared" si="48"/>
        <v>1.74</v>
      </c>
      <c r="O173" s="78">
        <f t="shared" si="48"/>
        <v>-14.04</v>
      </c>
      <c r="P173" s="78">
        <f t="shared" si="48"/>
        <v>0</v>
      </c>
      <c r="Q173" s="78">
        <f t="shared" si="48"/>
        <v>0</v>
      </c>
      <c r="R173" s="78">
        <f t="shared" si="48"/>
        <v>0</v>
      </c>
      <c r="S173" s="78">
        <f t="shared" si="48"/>
        <v>0</v>
      </c>
      <c r="T173" s="78">
        <f t="shared" si="48"/>
        <v>304.28</v>
      </c>
      <c r="U173" s="78">
        <f t="shared" si="48"/>
        <v>17</v>
      </c>
    </row>
    <row r="174" ht="35" customHeight="1" spans="1:22">
      <c r="A174" s="160">
        <v>122</v>
      </c>
      <c r="B174" s="173" t="s">
        <v>158</v>
      </c>
      <c r="C174" s="245"/>
      <c r="D174" s="245">
        <v>186.24</v>
      </c>
      <c r="E174" s="173"/>
      <c r="F174" s="245"/>
      <c r="G174" s="245">
        <v>73.98</v>
      </c>
      <c r="H174" s="245"/>
      <c r="I174" s="245">
        <v>27.66</v>
      </c>
      <c r="J174" s="245"/>
      <c r="K174" s="245">
        <v>28.7</v>
      </c>
      <c r="L174" s="173">
        <v>17</v>
      </c>
      <c r="M174" s="245"/>
      <c r="N174" s="245">
        <v>1.74</v>
      </c>
      <c r="O174" s="245">
        <v>-14.04</v>
      </c>
      <c r="P174" s="245"/>
      <c r="Q174" s="245"/>
      <c r="R174" s="245"/>
      <c r="S174" s="245"/>
      <c r="T174" s="245">
        <v>304.28</v>
      </c>
      <c r="U174" s="173">
        <f t="shared" si="47"/>
        <v>17</v>
      </c>
      <c r="V174" s="149">
        <v>618007</v>
      </c>
    </row>
    <row r="175" ht="35" customHeight="1" spans="1:21">
      <c r="A175" s="162"/>
      <c r="B175" s="78" t="s">
        <v>159</v>
      </c>
      <c r="C175" s="244"/>
      <c r="D175" s="78">
        <f>SUM(D176)</f>
        <v>103.08</v>
      </c>
      <c r="E175" s="78">
        <f>SUM(E176)</f>
        <v>0</v>
      </c>
      <c r="F175" s="78">
        <f t="shared" ref="F175:U175" si="49">SUM(F176)</f>
        <v>0</v>
      </c>
      <c r="G175" s="78">
        <f t="shared" si="49"/>
        <v>49.74</v>
      </c>
      <c r="H175" s="78">
        <f t="shared" si="49"/>
        <v>0</v>
      </c>
      <c r="I175" s="78">
        <f t="shared" si="49"/>
        <v>24.96</v>
      </c>
      <c r="J175" s="78">
        <f t="shared" si="49"/>
        <v>0</v>
      </c>
      <c r="K175" s="78">
        <f t="shared" si="49"/>
        <v>30.2</v>
      </c>
      <c r="L175" s="78">
        <f t="shared" si="49"/>
        <v>22</v>
      </c>
      <c r="M175" s="78">
        <f t="shared" si="49"/>
        <v>0</v>
      </c>
      <c r="N175" s="78">
        <f t="shared" si="49"/>
        <v>1.02</v>
      </c>
      <c r="O175" s="78">
        <f t="shared" si="49"/>
        <v>-21.6</v>
      </c>
      <c r="P175" s="78">
        <f t="shared" si="49"/>
        <v>0</v>
      </c>
      <c r="Q175" s="78">
        <f t="shared" si="49"/>
        <v>0</v>
      </c>
      <c r="R175" s="78">
        <f t="shared" si="49"/>
        <v>0</v>
      </c>
      <c r="S175" s="78">
        <f t="shared" si="49"/>
        <v>0</v>
      </c>
      <c r="T175" s="78">
        <f t="shared" si="49"/>
        <v>187.4</v>
      </c>
      <c r="U175" s="78">
        <f t="shared" si="49"/>
        <v>22</v>
      </c>
    </row>
    <row r="176" ht="35" customHeight="1" spans="1:22">
      <c r="A176" s="160">
        <v>123</v>
      </c>
      <c r="B176" s="173" t="s">
        <v>159</v>
      </c>
      <c r="C176" s="245"/>
      <c r="D176" s="245">
        <v>103.08</v>
      </c>
      <c r="E176" s="173"/>
      <c r="F176" s="245"/>
      <c r="G176" s="245">
        <v>49.74</v>
      </c>
      <c r="H176" s="245"/>
      <c r="I176" s="245">
        <v>24.96</v>
      </c>
      <c r="J176" s="245"/>
      <c r="K176" s="245">
        <v>30.2</v>
      </c>
      <c r="L176" s="173">
        <v>22</v>
      </c>
      <c r="M176" s="245"/>
      <c r="N176" s="245">
        <v>1.02</v>
      </c>
      <c r="O176" s="245">
        <v>-21.6</v>
      </c>
      <c r="P176" s="245"/>
      <c r="Q176" s="245"/>
      <c r="R176" s="245"/>
      <c r="S176" s="245"/>
      <c r="T176" s="245">
        <v>187.4</v>
      </c>
      <c r="U176" s="173">
        <f t="shared" si="47"/>
        <v>22</v>
      </c>
      <c r="V176" s="149">
        <v>618008</v>
      </c>
    </row>
    <row r="177" customHeight="1" spans="1:21">
      <c r="A177" s="162"/>
      <c r="B177" s="78" t="s">
        <v>160</v>
      </c>
      <c r="C177" s="244"/>
      <c r="D177" s="78">
        <f>SUM(D178)</f>
        <v>760.92</v>
      </c>
      <c r="E177" s="78">
        <f>SUM(E178)</f>
        <v>0</v>
      </c>
      <c r="F177" s="78">
        <f t="shared" ref="F177:U177" si="50">SUM(F178)</f>
        <v>0</v>
      </c>
      <c r="G177" s="78">
        <f t="shared" si="50"/>
        <v>467.58</v>
      </c>
      <c r="H177" s="78">
        <f t="shared" si="50"/>
        <v>0</v>
      </c>
      <c r="I177" s="78">
        <f t="shared" si="50"/>
        <v>156.18</v>
      </c>
      <c r="J177" s="78">
        <f t="shared" si="50"/>
        <v>0</v>
      </c>
      <c r="K177" s="78">
        <f t="shared" si="50"/>
        <v>136.3</v>
      </c>
      <c r="L177" s="78">
        <f t="shared" si="50"/>
        <v>100</v>
      </c>
      <c r="M177" s="78">
        <f t="shared" si="50"/>
        <v>0</v>
      </c>
      <c r="N177" s="78">
        <f t="shared" si="50"/>
        <v>32.4</v>
      </c>
      <c r="O177" s="78">
        <f t="shared" si="50"/>
        <v>-112.86</v>
      </c>
      <c r="P177" s="78">
        <f t="shared" si="50"/>
        <v>0</v>
      </c>
      <c r="Q177" s="78">
        <f t="shared" si="50"/>
        <v>0</v>
      </c>
      <c r="R177" s="78">
        <f t="shared" si="50"/>
        <v>0</v>
      </c>
      <c r="S177" s="78">
        <f t="shared" si="50"/>
        <v>0</v>
      </c>
      <c r="T177" s="78">
        <f t="shared" si="50"/>
        <v>1440.52</v>
      </c>
      <c r="U177" s="78">
        <f t="shared" si="50"/>
        <v>100</v>
      </c>
    </row>
    <row r="178" customHeight="1" spans="1:22">
      <c r="A178" s="160">
        <v>124</v>
      </c>
      <c r="B178" s="173" t="s">
        <v>160</v>
      </c>
      <c r="C178" s="245"/>
      <c r="D178" s="245">
        <v>760.92</v>
      </c>
      <c r="E178" s="173"/>
      <c r="F178" s="245"/>
      <c r="G178" s="245">
        <v>467.58</v>
      </c>
      <c r="H178" s="245"/>
      <c r="I178" s="245">
        <v>156.18</v>
      </c>
      <c r="J178" s="245"/>
      <c r="K178" s="245">
        <v>136.3</v>
      </c>
      <c r="L178" s="173">
        <v>100</v>
      </c>
      <c r="M178" s="245"/>
      <c r="N178" s="245">
        <v>32.4</v>
      </c>
      <c r="O178" s="245">
        <v>-112.86</v>
      </c>
      <c r="P178" s="245"/>
      <c r="Q178" s="245"/>
      <c r="R178" s="245"/>
      <c r="S178" s="245"/>
      <c r="T178" s="245">
        <v>1440.52</v>
      </c>
      <c r="U178" s="173">
        <f t="shared" si="47"/>
        <v>100</v>
      </c>
      <c r="V178" s="149">
        <v>618004</v>
      </c>
    </row>
    <row r="179" customHeight="1" spans="1:21">
      <c r="A179" s="162"/>
      <c r="B179" s="78" t="s">
        <v>161</v>
      </c>
      <c r="C179" s="244"/>
      <c r="D179" s="78">
        <f>SUM(D180:D182)</f>
        <v>304.68</v>
      </c>
      <c r="E179" s="78">
        <f>SUM(E180:E182)</f>
        <v>0</v>
      </c>
      <c r="F179" s="78">
        <f t="shared" ref="F179:U179" si="51">SUM(F180:F182)</f>
        <v>0</v>
      </c>
      <c r="G179" s="78">
        <f t="shared" si="51"/>
        <v>195.84</v>
      </c>
      <c r="H179" s="78">
        <f t="shared" si="51"/>
        <v>0</v>
      </c>
      <c r="I179" s="78">
        <f t="shared" si="51"/>
        <v>166.56</v>
      </c>
      <c r="J179" s="78">
        <f t="shared" si="51"/>
        <v>0</v>
      </c>
      <c r="K179" s="78">
        <f t="shared" si="51"/>
        <v>141.6</v>
      </c>
      <c r="L179" s="78">
        <f t="shared" si="51"/>
        <v>0</v>
      </c>
      <c r="M179" s="78">
        <f t="shared" si="51"/>
        <v>-3.30000000000001</v>
      </c>
      <c r="N179" s="78">
        <f t="shared" si="51"/>
        <v>40.98</v>
      </c>
      <c r="O179" s="78">
        <f t="shared" si="51"/>
        <v>-59.22</v>
      </c>
      <c r="P179" s="78">
        <f t="shared" si="51"/>
        <v>0</v>
      </c>
      <c r="Q179" s="78">
        <f t="shared" si="51"/>
        <v>0</v>
      </c>
      <c r="R179" s="78">
        <f t="shared" si="51"/>
        <v>0</v>
      </c>
      <c r="S179" s="78">
        <f t="shared" si="51"/>
        <v>0</v>
      </c>
      <c r="T179" s="78">
        <f t="shared" si="51"/>
        <v>787.14</v>
      </c>
      <c r="U179" s="78">
        <f t="shared" si="51"/>
        <v>0</v>
      </c>
    </row>
    <row r="180" customHeight="1" spans="1:22">
      <c r="A180" s="160">
        <v>125</v>
      </c>
      <c r="B180" s="173" t="s">
        <v>162</v>
      </c>
      <c r="C180" s="245"/>
      <c r="D180" s="245">
        <v>0.42</v>
      </c>
      <c r="E180" s="173"/>
      <c r="F180" s="245"/>
      <c r="G180" s="245">
        <v>1.02</v>
      </c>
      <c r="H180" s="245"/>
      <c r="I180" s="245">
        <v>35.1</v>
      </c>
      <c r="J180" s="245"/>
      <c r="K180" s="245">
        <v>49.05</v>
      </c>
      <c r="L180" s="173"/>
      <c r="M180" s="245"/>
      <c r="N180" s="245">
        <v>40.98</v>
      </c>
      <c r="O180" s="245">
        <v>-1.08</v>
      </c>
      <c r="P180" s="245"/>
      <c r="Q180" s="245"/>
      <c r="R180" s="245"/>
      <c r="S180" s="245"/>
      <c r="T180" s="245">
        <v>125.49</v>
      </c>
      <c r="U180" s="173"/>
      <c r="V180" s="149">
        <v>619001</v>
      </c>
    </row>
    <row r="181" customHeight="1" spans="1:22">
      <c r="A181" s="160">
        <v>126</v>
      </c>
      <c r="B181" s="173" t="s">
        <v>163</v>
      </c>
      <c r="C181" s="245"/>
      <c r="D181" s="245">
        <v>60.84</v>
      </c>
      <c r="E181" s="173"/>
      <c r="F181" s="245"/>
      <c r="G181" s="245">
        <v>31.02</v>
      </c>
      <c r="H181" s="245"/>
      <c r="I181" s="245">
        <v>9.96</v>
      </c>
      <c r="J181" s="245"/>
      <c r="K181" s="245">
        <v>1.8</v>
      </c>
      <c r="L181" s="173"/>
      <c r="M181" s="245">
        <v>-2.4</v>
      </c>
      <c r="N181" s="245"/>
      <c r="O181" s="245">
        <v>-13.5</v>
      </c>
      <c r="P181" s="245"/>
      <c r="Q181" s="245"/>
      <c r="R181" s="245"/>
      <c r="S181" s="245"/>
      <c r="T181" s="245">
        <v>87.72</v>
      </c>
      <c r="U181" s="173"/>
      <c r="V181" s="149">
        <v>619002</v>
      </c>
    </row>
    <row r="182" customHeight="1" spans="1:22">
      <c r="A182" s="160">
        <v>127</v>
      </c>
      <c r="B182" s="173" t="s">
        <v>164</v>
      </c>
      <c r="C182" s="245"/>
      <c r="D182" s="245">
        <v>243.42</v>
      </c>
      <c r="E182" s="173"/>
      <c r="F182" s="245"/>
      <c r="G182" s="245">
        <v>163.8</v>
      </c>
      <c r="H182" s="245"/>
      <c r="I182" s="245">
        <v>121.5</v>
      </c>
      <c r="J182" s="245"/>
      <c r="K182" s="245">
        <v>90.75</v>
      </c>
      <c r="L182" s="173"/>
      <c r="M182" s="245">
        <v>-0.900000000000006</v>
      </c>
      <c r="N182" s="245"/>
      <c r="O182" s="245">
        <v>-44.64</v>
      </c>
      <c r="P182" s="245"/>
      <c r="Q182" s="245"/>
      <c r="R182" s="245"/>
      <c r="S182" s="245"/>
      <c r="T182" s="245">
        <v>573.93</v>
      </c>
      <c r="U182" s="173"/>
      <c r="V182" s="149">
        <v>619004</v>
      </c>
    </row>
    <row r="183" customHeight="1" spans="1:21">
      <c r="A183" s="162"/>
      <c r="B183" s="78" t="s">
        <v>165</v>
      </c>
      <c r="C183" s="244"/>
      <c r="D183" s="78">
        <f>SUM(D184)</f>
        <v>370.74</v>
      </c>
      <c r="E183" s="78">
        <f>SUM(E184)</f>
        <v>0</v>
      </c>
      <c r="F183" s="78">
        <f t="shared" ref="F183:U183" si="52">SUM(F184)</f>
        <v>0</v>
      </c>
      <c r="G183" s="78">
        <f t="shared" si="52"/>
        <v>145.02</v>
      </c>
      <c r="H183" s="78">
        <f t="shared" si="52"/>
        <v>0</v>
      </c>
      <c r="I183" s="78">
        <f t="shared" si="52"/>
        <v>62.16</v>
      </c>
      <c r="J183" s="78">
        <f t="shared" si="52"/>
        <v>0</v>
      </c>
      <c r="K183" s="78">
        <f t="shared" si="52"/>
        <v>59.5</v>
      </c>
      <c r="L183" s="78">
        <f t="shared" si="52"/>
        <v>0</v>
      </c>
      <c r="M183" s="78">
        <f t="shared" si="52"/>
        <v>0</v>
      </c>
      <c r="N183" s="78">
        <f t="shared" si="52"/>
        <v>32.76</v>
      </c>
      <c r="O183" s="78">
        <f t="shared" si="52"/>
        <v>-81.54</v>
      </c>
      <c r="P183" s="78">
        <f t="shared" si="52"/>
        <v>0</v>
      </c>
      <c r="Q183" s="78">
        <f t="shared" si="52"/>
        <v>0</v>
      </c>
      <c r="R183" s="78">
        <f t="shared" si="52"/>
        <v>0</v>
      </c>
      <c r="S183" s="78">
        <f t="shared" si="52"/>
        <v>0</v>
      </c>
      <c r="T183" s="78">
        <f t="shared" si="52"/>
        <v>588.64</v>
      </c>
      <c r="U183" s="78">
        <f t="shared" si="52"/>
        <v>0</v>
      </c>
    </row>
    <row r="184" customHeight="1" spans="1:22">
      <c r="A184" s="160">
        <v>128</v>
      </c>
      <c r="B184" s="173" t="s">
        <v>165</v>
      </c>
      <c r="C184" s="245"/>
      <c r="D184" s="245">
        <v>370.74</v>
      </c>
      <c r="E184" s="173"/>
      <c r="F184" s="245"/>
      <c r="G184" s="245">
        <v>145.02</v>
      </c>
      <c r="H184" s="245"/>
      <c r="I184" s="245">
        <v>62.16</v>
      </c>
      <c r="J184" s="245"/>
      <c r="K184" s="245">
        <v>59.5</v>
      </c>
      <c r="L184" s="173"/>
      <c r="M184" s="245"/>
      <c r="N184" s="245">
        <v>32.76</v>
      </c>
      <c r="O184" s="245">
        <v>-81.54</v>
      </c>
      <c r="P184" s="245"/>
      <c r="Q184" s="245"/>
      <c r="R184" s="245"/>
      <c r="S184" s="245"/>
      <c r="T184" s="245">
        <v>588.64</v>
      </c>
      <c r="U184" s="173"/>
      <c r="V184" s="149">
        <v>619003</v>
      </c>
    </row>
    <row r="185" customHeight="1" spans="1:21">
      <c r="A185" s="162"/>
      <c r="B185" s="78" t="s">
        <v>166</v>
      </c>
      <c r="C185" s="244">
        <f>VLOOKUP(B185,[1]小学!$A:$Y,23,0)</f>
        <v>-36.66</v>
      </c>
      <c r="D185" s="78">
        <f>SUM(D186:D188)</f>
        <v>502.62</v>
      </c>
      <c r="E185" s="78">
        <f>SUM(E186:E188)</f>
        <v>0</v>
      </c>
      <c r="F185" s="78">
        <f t="shared" ref="F185:U185" si="53">SUM(F186:F188)</f>
        <v>-20.22</v>
      </c>
      <c r="G185" s="78">
        <f t="shared" si="53"/>
        <v>312.6</v>
      </c>
      <c r="H185" s="78">
        <f t="shared" si="53"/>
        <v>0</v>
      </c>
      <c r="I185" s="78">
        <f t="shared" si="53"/>
        <v>144.42</v>
      </c>
      <c r="J185" s="78">
        <f t="shared" si="53"/>
        <v>0</v>
      </c>
      <c r="K185" s="78">
        <f t="shared" si="53"/>
        <v>165.1</v>
      </c>
      <c r="L185" s="78">
        <f t="shared" si="53"/>
        <v>0</v>
      </c>
      <c r="M185" s="78">
        <f t="shared" si="53"/>
        <v>0</v>
      </c>
      <c r="N185" s="78">
        <f t="shared" si="53"/>
        <v>33.6</v>
      </c>
      <c r="O185" s="78">
        <f t="shared" si="53"/>
        <v>-90.72</v>
      </c>
      <c r="P185" s="78">
        <f t="shared" si="53"/>
        <v>0</v>
      </c>
      <c r="Q185" s="78">
        <f t="shared" si="53"/>
        <v>0</v>
      </c>
      <c r="R185" s="78">
        <f t="shared" si="53"/>
        <v>230.98</v>
      </c>
      <c r="S185" s="78">
        <f t="shared" si="53"/>
        <v>0</v>
      </c>
      <c r="T185" s="78">
        <f t="shared" si="53"/>
        <v>1241.72</v>
      </c>
      <c r="U185" s="78">
        <f t="shared" si="53"/>
        <v>0</v>
      </c>
    </row>
    <row r="186" customHeight="1" spans="1:22">
      <c r="A186" s="160">
        <v>129</v>
      </c>
      <c r="B186" s="173" t="s">
        <v>167</v>
      </c>
      <c r="C186" s="245">
        <v>-36.66</v>
      </c>
      <c r="D186" s="245"/>
      <c r="E186" s="173"/>
      <c r="F186" s="245">
        <v>-20.22</v>
      </c>
      <c r="G186" s="245"/>
      <c r="H186" s="245"/>
      <c r="I186" s="245">
        <v>4.86</v>
      </c>
      <c r="J186" s="245"/>
      <c r="K186" s="245">
        <v>12.5</v>
      </c>
      <c r="L186" s="173"/>
      <c r="M186" s="245"/>
      <c r="N186" s="245">
        <v>18.42</v>
      </c>
      <c r="O186" s="245">
        <v>-1.62</v>
      </c>
      <c r="P186" s="245"/>
      <c r="Q186" s="245"/>
      <c r="R186" s="245">
        <v>230.98</v>
      </c>
      <c r="S186" s="245"/>
      <c r="T186" s="245">
        <v>208.26</v>
      </c>
      <c r="U186" s="173"/>
      <c r="V186" s="149">
        <v>620001</v>
      </c>
    </row>
    <row r="187" ht="35" customHeight="1" spans="1:22">
      <c r="A187" s="160">
        <v>130</v>
      </c>
      <c r="B187" s="173" t="s">
        <v>168</v>
      </c>
      <c r="C187" s="245"/>
      <c r="D187" s="245">
        <v>242.34</v>
      </c>
      <c r="E187" s="173"/>
      <c r="F187" s="245"/>
      <c r="G187" s="245">
        <v>157.32</v>
      </c>
      <c r="H187" s="245"/>
      <c r="I187" s="245">
        <v>72.66</v>
      </c>
      <c r="J187" s="245"/>
      <c r="K187" s="245">
        <v>66.25</v>
      </c>
      <c r="L187" s="173"/>
      <c r="M187" s="245"/>
      <c r="N187" s="245">
        <v>11.46</v>
      </c>
      <c r="O187" s="245">
        <v>-25.74</v>
      </c>
      <c r="P187" s="245"/>
      <c r="Q187" s="245"/>
      <c r="R187" s="245"/>
      <c r="S187" s="245"/>
      <c r="T187" s="245">
        <v>524.29</v>
      </c>
      <c r="U187" s="173"/>
      <c r="V187" s="149">
        <v>620002</v>
      </c>
    </row>
    <row r="188" ht="35" customHeight="1" spans="1:22">
      <c r="A188" s="160">
        <v>131</v>
      </c>
      <c r="B188" s="230" t="s">
        <v>169</v>
      </c>
      <c r="C188" s="246"/>
      <c r="D188" s="246">
        <v>260.28</v>
      </c>
      <c r="E188" s="230"/>
      <c r="F188" s="246"/>
      <c r="G188" s="246">
        <v>155.28</v>
      </c>
      <c r="H188" s="246"/>
      <c r="I188" s="246">
        <v>66.9</v>
      </c>
      <c r="J188" s="246"/>
      <c r="K188" s="246">
        <v>86.35</v>
      </c>
      <c r="L188" s="230"/>
      <c r="M188" s="246"/>
      <c r="N188" s="246">
        <v>3.72</v>
      </c>
      <c r="O188" s="246">
        <v>-63.36</v>
      </c>
      <c r="P188" s="246"/>
      <c r="Q188" s="246"/>
      <c r="R188" s="246"/>
      <c r="S188" s="246"/>
      <c r="T188" s="246">
        <v>509.17</v>
      </c>
      <c r="U188" s="230"/>
      <c r="V188" s="149">
        <v>620003</v>
      </c>
    </row>
    <row r="189" customHeight="1" spans="1:21">
      <c r="A189" s="162"/>
      <c r="B189" s="78" t="s">
        <v>170</v>
      </c>
      <c r="C189" s="244"/>
      <c r="D189" s="78">
        <f>SUM(D190)</f>
        <v>213.9</v>
      </c>
      <c r="E189" s="78">
        <f>SUM(E190)</f>
        <v>0</v>
      </c>
      <c r="F189" s="78">
        <f t="shared" ref="F189:U189" si="54">SUM(F190)</f>
        <v>0</v>
      </c>
      <c r="G189" s="78">
        <f t="shared" si="54"/>
        <v>108</v>
      </c>
      <c r="H189" s="78">
        <f t="shared" si="54"/>
        <v>0</v>
      </c>
      <c r="I189" s="78">
        <f t="shared" si="54"/>
        <v>29.82</v>
      </c>
      <c r="J189" s="78">
        <f t="shared" si="54"/>
        <v>0</v>
      </c>
      <c r="K189" s="78">
        <f t="shared" si="54"/>
        <v>101.5</v>
      </c>
      <c r="L189" s="78">
        <f t="shared" si="54"/>
        <v>0</v>
      </c>
      <c r="M189" s="78">
        <f t="shared" si="54"/>
        <v>0</v>
      </c>
      <c r="N189" s="78">
        <f t="shared" si="54"/>
        <v>22.38</v>
      </c>
      <c r="O189" s="78">
        <f t="shared" si="54"/>
        <v>-13.5</v>
      </c>
      <c r="P189" s="78">
        <f t="shared" si="54"/>
        <v>0</v>
      </c>
      <c r="Q189" s="78">
        <f t="shared" si="54"/>
        <v>0</v>
      </c>
      <c r="R189" s="78">
        <f t="shared" si="54"/>
        <v>0</v>
      </c>
      <c r="S189" s="78">
        <f t="shared" si="54"/>
        <v>0</v>
      </c>
      <c r="T189" s="78">
        <f t="shared" si="54"/>
        <v>462.1</v>
      </c>
      <c r="U189" s="78">
        <f t="shared" si="54"/>
        <v>0</v>
      </c>
    </row>
    <row r="190" ht="35" customHeight="1" spans="1:22">
      <c r="A190" s="160">
        <v>132</v>
      </c>
      <c r="B190" s="173" t="s">
        <v>171</v>
      </c>
      <c r="C190" s="245"/>
      <c r="D190" s="245">
        <v>213.9</v>
      </c>
      <c r="E190" s="173"/>
      <c r="F190" s="245"/>
      <c r="G190" s="245">
        <v>108</v>
      </c>
      <c r="H190" s="245"/>
      <c r="I190" s="245">
        <v>29.82</v>
      </c>
      <c r="J190" s="245"/>
      <c r="K190" s="245">
        <v>101.5</v>
      </c>
      <c r="L190" s="173"/>
      <c r="M190" s="245"/>
      <c r="N190" s="245">
        <v>22.38</v>
      </c>
      <c r="O190" s="245">
        <v>-13.5</v>
      </c>
      <c r="P190" s="245"/>
      <c r="Q190" s="245"/>
      <c r="R190" s="245"/>
      <c r="S190" s="245"/>
      <c r="T190" s="245">
        <v>462.1</v>
      </c>
      <c r="U190" s="173"/>
      <c r="V190" s="149">
        <v>620004</v>
      </c>
    </row>
    <row r="191" customHeight="1" spans="1:21">
      <c r="A191" s="162"/>
      <c r="B191" s="78" t="s">
        <v>172</v>
      </c>
      <c r="C191" s="244"/>
      <c r="D191" s="78">
        <f>SUM(D192)</f>
        <v>420.06</v>
      </c>
      <c r="E191" s="78">
        <f>SUM(E192)</f>
        <v>0</v>
      </c>
      <c r="F191" s="78">
        <f t="shared" ref="F191:U191" si="55">SUM(F192)</f>
        <v>0</v>
      </c>
      <c r="G191" s="78">
        <f t="shared" si="55"/>
        <v>298.02</v>
      </c>
      <c r="H191" s="78">
        <f t="shared" si="55"/>
        <v>0</v>
      </c>
      <c r="I191" s="78">
        <f t="shared" si="55"/>
        <v>161.7</v>
      </c>
      <c r="J191" s="78">
        <f t="shared" si="55"/>
        <v>0</v>
      </c>
      <c r="K191" s="78">
        <f t="shared" si="55"/>
        <v>181.9</v>
      </c>
      <c r="L191" s="78">
        <f t="shared" si="55"/>
        <v>0</v>
      </c>
      <c r="M191" s="78">
        <f t="shared" si="55"/>
        <v>-42.18</v>
      </c>
      <c r="N191" s="78">
        <f t="shared" si="55"/>
        <v>0</v>
      </c>
      <c r="O191" s="78">
        <f t="shared" si="55"/>
        <v>-107.1</v>
      </c>
      <c r="P191" s="78">
        <f t="shared" si="55"/>
        <v>0</v>
      </c>
      <c r="Q191" s="78">
        <f t="shared" si="55"/>
        <v>0</v>
      </c>
      <c r="R191" s="78">
        <f t="shared" si="55"/>
        <v>0</v>
      </c>
      <c r="S191" s="78">
        <f t="shared" si="55"/>
        <v>0</v>
      </c>
      <c r="T191" s="78">
        <f t="shared" si="55"/>
        <v>912.4</v>
      </c>
      <c r="U191" s="78">
        <f t="shared" si="55"/>
        <v>0</v>
      </c>
    </row>
    <row r="192" customHeight="1" spans="1:22">
      <c r="A192" s="160">
        <v>133</v>
      </c>
      <c r="B192" s="173" t="s">
        <v>172</v>
      </c>
      <c r="C192" s="245"/>
      <c r="D192" s="245">
        <v>420.06</v>
      </c>
      <c r="E192" s="173"/>
      <c r="F192" s="245"/>
      <c r="G192" s="245">
        <v>298.02</v>
      </c>
      <c r="H192" s="245"/>
      <c r="I192" s="245">
        <v>161.7</v>
      </c>
      <c r="J192" s="245"/>
      <c r="K192" s="245">
        <v>181.9</v>
      </c>
      <c r="L192" s="173"/>
      <c r="M192" s="245">
        <v>-42.18</v>
      </c>
      <c r="N192" s="245"/>
      <c r="O192" s="245">
        <v>-107.1</v>
      </c>
      <c r="P192" s="245"/>
      <c r="Q192" s="245"/>
      <c r="R192" s="245"/>
      <c r="S192" s="245"/>
      <c r="T192" s="245">
        <v>912.4</v>
      </c>
      <c r="U192" s="173"/>
      <c r="V192" s="149">
        <v>620005</v>
      </c>
    </row>
    <row r="193" customHeight="1" spans="1:21">
      <c r="A193" s="162"/>
      <c r="B193" s="78" t="s">
        <v>173</v>
      </c>
      <c r="C193" s="244"/>
      <c r="D193" s="78">
        <f>SUM(D194)</f>
        <v>746.64</v>
      </c>
      <c r="E193" s="78">
        <f>SUM(E194)</f>
        <v>0</v>
      </c>
      <c r="F193" s="78">
        <f t="shared" ref="F193:U193" si="56">SUM(F194)</f>
        <v>0</v>
      </c>
      <c r="G193" s="78">
        <f t="shared" si="56"/>
        <v>455.34</v>
      </c>
      <c r="H193" s="78">
        <f t="shared" si="56"/>
        <v>0</v>
      </c>
      <c r="I193" s="78">
        <f t="shared" si="56"/>
        <v>99.9</v>
      </c>
      <c r="J193" s="78">
        <f t="shared" si="56"/>
        <v>0</v>
      </c>
      <c r="K193" s="78">
        <f t="shared" si="56"/>
        <v>215.35</v>
      </c>
      <c r="L193" s="78">
        <f t="shared" si="56"/>
        <v>0</v>
      </c>
      <c r="M193" s="78">
        <f t="shared" si="56"/>
        <v>-11.58</v>
      </c>
      <c r="N193" s="78">
        <f t="shared" si="56"/>
        <v>0</v>
      </c>
      <c r="O193" s="78">
        <f t="shared" si="56"/>
        <v>-69.48</v>
      </c>
      <c r="P193" s="78">
        <f t="shared" si="56"/>
        <v>0</v>
      </c>
      <c r="Q193" s="78">
        <f t="shared" si="56"/>
        <v>0</v>
      </c>
      <c r="R193" s="78">
        <f t="shared" si="56"/>
        <v>0</v>
      </c>
      <c r="S193" s="78">
        <f t="shared" si="56"/>
        <v>0</v>
      </c>
      <c r="T193" s="78">
        <f t="shared" si="56"/>
        <v>1436.17</v>
      </c>
      <c r="U193" s="78">
        <f t="shared" si="56"/>
        <v>0</v>
      </c>
    </row>
    <row r="194" ht="54" customHeight="1" spans="1:22">
      <c r="A194" s="160">
        <v>134</v>
      </c>
      <c r="B194" s="173" t="s">
        <v>174</v>
      </c>
      <c r="C194" s="245"/>
      <c r="D194" s="245">
        <v>746.64</v>
      </c>
      <c r="E194" s="173"/>
      <c r="F194" s="245"/>
      <c r="G194" s="245">
        <v>455.34</v>
      </c>
      <c r="H194" s="245"/>
      <c r="I194" s="245">
        <v>99.9</v>
      </c>
      <c r="J194" s="245"/>
      <c r="K194" s="245">
        <v>215.35</v>
      </c>
      <c r="L194" s="173"/>
      <c r="M194" s="245">
        <v>-11.58</v>
      </c>
      <c r="N194" s="245"/>
      <c r="O194" s="245">
        <v>-69.48</v>
      </c>
      <c r="P194" s="245"/>
      <c r="Q194" s="245"/>
      <c r="R194" s="245"/>
      <c r="S194" s="245"/>
      <c r="T194" s="245">
        <v>1436.17</v>
      </c>
      <c r="U194" s="173"/>
      <c r="V194" s="149">
        <v>620006</v>
      </c>
    </row>
    <row r="195" customHeight="1" spans="1:21">
      <c r="A195" s="162"/>
      <c r="B195" s="78" t="s">
        <v>175</v>
      </c>
      <c r="C195" s="244"/>
      <c r="D195" s="78">
        <f>SUM(D196:D199)</f>
        <v>965.64</v>
      </c>
      <c r="E195" s="78">
        <f>SUM(E196:E199)</f>
        <v>0</v>
      </c>
      <c r="F195" s="78">
        <f t="shared" ref="F195:U195" si="57">SUM(F196:F199)</f>
        <v>0</v>
      </c>
      <c r="G195" s="78">
        <f t="shared" si="57"/>
        <v>458.82</v>
      </c>
      <c r="H195" s="78">
        <f t="shared" si="57"/>
        <v>0</v>
      </c>
      <c r="I195" s="78">
        <f t="shared" si="57"/>
        <v>170.76</v>
      </c>
      <c r="J195" s="78">
        <f t="shared" si="57"/>
        <v>0</v>
      </c>
      <c r="K195" s="78">
        <f t="shared" si="57"/>
        <v>155.95</v>
      </c>
      <c r="L195" s="78">
        <f t="shared" si="57"/>
        <v>0</v>
      </c>
      <c r="M195" s="78">
        <f t="shared" si="57"/>
        <v>-18.66</v>
      </c>
      <c r="N195" s="78">
        <f t="shared" si="57"/>
        <v>134.52</v>
      </c>
      <c r="O195" s="78">
        <f t="shared" si="57"/>
        <v>-124.56</v>
      </c>
      <c r="P195" s="78">
        <f t="shared" si="57"/>
        <v>0</v>
      </c>
      <c r="Q195" s="78">
        <f t="shared" si="57"/>
        <v>0</v>
      </c>
      <c r="R195" s="78">
        <f t="shared" si="57"/>
        <v>0</v>
      </c>
      <c r="S195" s="78">
        <f t="shared" si="57"/>
        <v>0</v>
      </c>
      <c r="T195" s="78">
        <f t="shared" si="57"/>
        <v>1742.47</v>
      </c>
      <c r="U195" s="78">
        <f t="shared" si="57"/>
        <v>0</v>
      </c>
    </row>
    <row r="196" customHeight="1" spans="1:22">
      <c r="A196" s="160">
        <v>135</v>
      </c>
      <c r="B196" s="173" t="s">
        <v>176</v>
      </c>
      <c r="C196" s="245"/>
      <c r="D196" s="245">
        <v>4.98</v>
      </c>
      <c r="E196" s="173"/>
      <c r="F196" s="245"/>
      <c r="G196" s="245">
        <v>10.56</v>
      </c>
      <c r="H196" s="245"/>
      <c r="I196" s="245">
        <v>19.2</v>
      </c>
      <c r="J196" s="245"/>
      <c r="K196" s="245">
        <v>26.25</v>
      </c>
      <c r="L196" s="173"/>
      <c r="M196" s="245"/>
      <c r="N196" s="245">
        <v>116.58</v>
      </c>
      <c r="O196" s="245">
        <v>-3.24</v>
      </c>
      <c r="P196" s="245"/>
      <c r="Q196" s="245"/>
      <c r="R196" s="245"/>
      <c r="S196" s="245"/>
      <c r="T196" s="245">
        <v>174.33</v>
      </c>
      <c r="U196" s="173"/>
      <c r="V196" s="149">
        <v>621001</v>
      </c>
    </row>
    <row r="197" customHeight="1" spans="1:22">
      <c r="A197" s="160">
        <v>136</v>
      </c>
      <c r="B197" s="173" t="s">
        <v>177</v>
      </c>
      <c r="C197" s="245"/>
      <c r="D197" s="245">
        <v>205.56</v>
      </c>
      <c r="E197" s="173"/>
      <c r="F197" s="245"/>
      <c r="G197" s="245">
        <v>103.98</v>
      </c>
      <c r="H197" s="245"/>
      <c r="I197" s="245">
        <v>28.92</v>
      </c>
      <c r="J197" s="245"/>
      <c r="K197" s="245">
        <v>34.9</v>
      </c>
      <c r="L197" s="173"/>
      <c r="M197" s="245">
        <v>-6.42</v>
      </c>
      <c r="N197" s="245"/>
      <c r="O197" s="245">
        <v>-17.82</v>
      </c>
      <c r="P197" s="245"/>
      <c r="Q197" s="245"/>
      <c r="R197" s="245"/>
      <c r="S197" s="245"/>
      <c r="T197" s="245">
        <v>349.12</v>
      </c>
      <c r="U197" s="173"/>
      <c r="V197" s="149">
        <v>621002</v>
      </c>
    </row>
    <row r="198" customHeight="1" spans="1:22">
      <c r="A198" s="160">
        <v>137</v>
      </c>
      <c r="B198" s="173" t="s">
        <v>178</v>
      </c>
      <c r="C198" s="245"/>
      <c r="D198" s="245">
        <v>330.06</v>
      </c>
      <c r="E198" s="173"/>
      <c r="F198" s="245"/>
      <c r="G198" s="245">
        <v>150.18</v>
      </c>
      <c r="H198" s="245"/>
      <c r="I198" s="245">
        <v>43.32</v>
      </c>
      <c r="J198" s="245"/>
      <c r="K198" s="245">
        <v>30.5</v>
      </c>
      <c r="L198" s="173"/>
      <c r="M198" s="245">
        <v>-12.24</v>
      </c>
      <c r="N198" s="245"/>
      <c r="O198" s="245">
        <v>-52.56</v>
      </c>
      <c r="P198" s="245"/>
      <c r="Q198" s="245"/>
      <c r="R198" s="245"/>
      <c r="S198" s="245"/>
      <c r="T198" s="245">
        <v>489.26</v>
      </c>
      <c r="U198" s="173"/>
      <c r="V198" s="149">
        <v>621006</v>
      </c>
    </row>
    <row r="199" customHeight="1" spans="1:22">
      <c r="A199" s="160">
        <v>138</v>
      </c>
      <c r="B199" s="173" t="s">
        <v>179</v>
      </c>
      <c r="C199" s="245"/>
      <c r="D199" s="245">
        <v>425.04</v>
      </c>
      <c r="E199" s="173"/>
      <c r="F199" s="245"/>
      <c r="G199" s="245">
        <v>194.1</v>
      </c>
      <c r="H199" s="245"/>
      <c r="I199" s="245">
        <v>79.32</v>
      </c>
      <c r="J199" s="245"/>
      <c r="K199" s="245">
        <v>64.3</v>
      </c>
      <c r="L199" s="173"/>
      <c r="M199" s="245"/>
      <c r="N199" s="245">
        <v>17.94</v>
      </c>
      <c r="O199" s="245">
        <v>-50.94</v>
      </c>
      <c r="P199" s="245"/>
      <c r="Q199" s="245"/>
      <c r="R199" s="245"/>
      <c r="S199" s="245"/>
      <c r="T199" s="245">
        <v>729.76</v>
      </c>
      <c r="U199" s="173"/>
      <c r="V199" s="149">
        <v>621005</v>
      </c>
    </row>
    <row r="200" customHeight="1" spans="1:21">
      <c r="A200" s="162"/>
      <c r="B200" s="78" t="s">
        <v>180</v>
      </c>
      <c r="C200" s="244"/>
      <c r="D200" s="78">
        <f>SUM(D201)</f>
        <v>222.6</v>
      </c>
      <c r="E200" s="78">
        <f>SUM(E201)</f>
        <v>0</v>
      </c>
      <c r="F200" s="78">
        <f t="shared" ref="F200:U200" si="58">SUM(F201)</f>
        <v>0</v>
      </c>
      <c r="G200" s="78">
        <f t="shared" si="58"/>
        <v>132.3</v>
      </c>
      <c r="H200" s="78">
        <f t="shared" si="58"/>
        <v>0</v>
      </c>
      <c r="I200" s="78">
        <f t="shared" si="58"/>
        <v>101.88</v>
      </c>
      <c r="J200" s="78">
        <f t="shared" si="58"/>
        <v>0</v>
      </c>
      <c r="K200" s="78">
        <f t="shared" si="58"/>
        <v>87.35</v>
      </c>
      <c r="L200" s="78">
        <f t="shared" si="58"/>
        <v>0</v>
      </c>
      <c r="M200" s="78">
        <f t="shared" si="58"/>
        <v>0</v>
      </c>
      <c r="N200" s="78">
        <f t="shared" si="58"/>
        <v>13.08</v>
      </c>
      <c r="O200" s="78">
        <f t="shared" si="58"/>
        <v>-64.8</v>
      </c>
      <c r="P200" s="78">
        <f t="shared" si="58"/>
        <v>0</v>
      </c>
      <c r="Q200" s="78">
        <f t="shared" si="58"/>
        <v>0</v>
      </c>
      <c r="R200" s="78">
        <f t="shared" si="58"/>
        <v>0</v>
      </c>
      <c r="S200" s="78">
        <f t="shared" si="58"/>
        <v>0</v>
      </c>
      <c r="T200" s="78">
        <f t="shared" si="58"/>
        <v>492.41</v>
      </c>
      <c r="U200" s="78">
        <f t="shared" si="58"/>
        <v>0</v>
      </c>
    </row>
    <row r="201" customHeight="1" spans="1:22">
      <c r="A201" s="160">
        <v>139</v>
      </c>
      <c r="B201" s="173" t="s">
        <v>180</v>
      </c>
      <c r="C201" s="245"/>
      <c r="D201" s="245">
        <v>222.6</v>
      </c>
      <c r="E201" s="173"/>
      <c r="F201" s="245"/>
      <c r="G201" s="245">
        <v>132.3</v>
      </c>
      <c r="H201" s="245"/>
      <c r="I201" s="245">
        <v>101.88</v>
      </c>
      <c r="J201" s="245"/>
      <c r="K201" s="245">
        <v>87.35</v>
      </c>
      <c r="L201" s="173"/>
      <c r="M201" s="245"/>
      <c r="N201" s="245">
        <v>13.08</v>
      </c>
      <c r="O201" s="245">
        <v>-64.8</v>
      </c>
      <c r="P201" s="245"/>
      <c r="Q201" s="245"/>
      <c r="R201" s="245"/>
      <c r="S201" s="245"/>
      <c r="T201" s="245">
        <v>492.41</v>
      </c>
      <c r="U201" s="173"/>
      <c r="V201" s="149">
        <v>621004</v>
      </c>
    </row>
    <row r="202" customHeight="1" spans="1:21">
      <c r="A202" s="162"/>
      <c r="B202" s="78" t="s">
        <v>181</v>
      </c>
      <c r="C202" s="244"/>
      <c r="D202" s="78">
        <f>SUM(D203)</f>
        <v>1250.34</v>
      </c>
      <c r="E202" s="78">
        <f>SUM(E203)</f>
        <v>0</v>
      </c>
      <c r="F202" s="78">
        <f t="shared" ref="F202:U202" si="59">SUM(F203)</f>
        <v>0</v>
      </c>
      <c r="G202" s="78">
        <f t="shared" si="59"/>
        <v>721.8</v>
      </c>
      <c r="H202" s="78">
        <f t="shared" si="59"/>
        <v>0</v>
      </c>
      <c r="I202" s="78">
        <f t="shared" si="59"/>
        <v>261.54</v>
      </c>
      <c r="J202" s="78">
        <f t="shared" si="59"/>
        <v>0</v>
      </c>
      <c r="K202" s="78">
        <f t="shared" si="59"/>
        <v>266.2</v>
      </c>
      <c r="L202" s="78">
        <f t="shared" si="59"/>
        <v>0</v>
      </c>
      <c r="M202" s="78">
        <f t="shared" si="59"/>
        <v>0</v>
      </c>
      <c r="N202" s="78">
        <f t="shared" si="59"/>
        <v>59.76</v>
      </c>
      <c r="O202" s="78">
        <f t="shared" si="59"/>
        <v>-194.58</v>
      </c>
      <c r="P202" s="78">
        <f t="shared" si="59"/>
        <v>0</v>
      </c>
      <c r="Q202" s="78">
        <f t="shared" si="59"/>
        <v>0</v>
      </c>
      <c r="R202" s="78">
        <f t="shared" si="59"/>
        <v>526.02</v>
      </c>
      <c r="S202" s="78">
        <f t="shared" si="59"/>
        <v>0</v>
      </c>
      <c r="T202" s="78">
        <f t="shared" si="59"/>
        <v>2891.08</v>
      </c>
      <c r="U202" s="78">
        <f t="shared" si="59"/>
        <v>0</v>
      </c>
    </row>
    <row r="203" customHeight="1" spans="1:22">
      <c r="A203" s="160">
        <v>140</v>
      </c>
      <c r="B203" s="173" t="s">
        <v>181</v>
      </c>
      <c r="C203" s="245"/>
      <c r="D203" s="245">
        <v>1250.34</v>
      </c>
      <c r="E203" s="173"/>
      <c r="F203" s="245"/>
      <c r="G203" s="245">
        <v>721.8</v>
      </c>
      <c r="H203" s="245"/>
      <c r="I203" s="245">
        <v>261.54</v>
      </c>
      <c r="J203" s="245"/>
      <c r="K203" s="245">
        <v>266.2</v>
      </c>
      <c r="L203" s="173"/>
      <c r="M203" s="245"/>
      <c r="N203" s="245">
        <v>59.76</v>
      </c>
      <c r="O203" s="245">
        <v>-194.58</v>
      </c>
      <c r="P203" s="245"/>
      <c r="Q203" s="245"/>
      <c r="R203" s="245">
        <v>526.02</v>
      </c>
      <c r="S203" s="245"/>
      <c r="T203" s="245">
        <v>2891.08</v>
      </c>
      <c r="U203" s="173"/>
      <c r="V203" s="149">
        <v>621003</v>
      </c>
    </row>
  </sheetData>
  <mergeCells count="12">
    <mergeCell ref="A1:B1"/>
    <mergeCell ref="A2:U2"/>
    <mergeCell ref="C4:E4"/>
    <mergeCell ref="F4:G4"/>
    <mergeCell ref="H4:I4"/>
    <mergeCell ref="J4:L4"/>
    <mergeCell ref="M4:N4"/>
    <mergeCell ref="O4:P4"/>
    <mergeCell ref="Q4:R4"/>
    <mergeCell ref="S4:U4"/>
    <mergeCell ref="A4:A5"/>
    <mergeCell ref="B4:B5"/>
  </mergeCells>
  <conditionalFormatting sqref="B4">
    <cfRule type="duplicateValues" dxfId="0" priority="4"/>
  </conditionalFormatting>
  <pageMargins left="0.0777777777777778" right="0.15625" top="0.393055555555556" bottom="0.313888888888889" header="0.313888888888889" footer="0.15625"/>
  <pageSetup paperSize="9" scale="58" fitToHeight="12" orientation="landscape" horizontalDpi="600"/>
  <headerFooter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N44"/>
  <sheetViews>
    <sheetView view="pageBreakPreview" zoomScaleNormal="100" zoomScaleSheetLayoutView="100" workbookViewId="0">
      <pane xSplit="2" ySplit="7" topLeftCell="C38" activePane="bottomRight" state="frozen"/>
      <selection/>
      <selection pane="topRight"/>
      <selection pane="bottomLeft"/>
      <selection pane="bottomRight" activeCell="A2" sqref="A2:N2"/>
    </sheetView>
  </sheetViews>
  <sheetFormatPr defaultColWidth="29.25" defaultRowHeight="13.5"/>
  <cols>
    <col min="1" max="1" width="6" style="62" customWidth="1"/>
    <col min="2" max="2" width="34.125" style="62" customWidth="1"/>
    <col min="3" max="3" width="10.875" style="62" customWidth="1"/>
    <col min="4" max="4" width="8.625" style="62" customWidth="1"/>
    <col min="5" max="5" width="9.75" style="62" customWidth="1"/>
    <col min="6" max="6" width="11.375" style="62" customWidth="1"/>
    <col min="7" max="7" width="8.19166666666667" style="62" customWidth="1"/>
    <col min="8" max="11" width="9" style="62" customWidth="1"/>
    <col min="12" max="14" width="9" style="63" customWidth="1"/>
    <col min="15" max="29" width="9" style="62" customWidth="1"/>
    <col min="30" max="16384" width="29.25" style="62"/>
  </cols>
  <sheetData>
    <row r="1" ht="23.25" customHeight="1" spans="1:2">
      <c r="A1" s="64" t="s">
        <v>559</v>
      </c>
      <c r="B1" s="64"/>
    </row>
    <row r="2" ht="33.75" customHeight="1" spans="1:14">
      <c r="A2" s="65" t="s">
        <v>560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82"/>
      <c r="M2" s="82"/>
      <c r="N2" s="82"/>
    </row>
    <row r="3" ht="21.75" customHeight="1" spans="14:14">
      <c r="N3" s="83" t="s">
        <v>2</v>
      </c>
    </row>
    <row r="4" s="61" customFormat="1" ht="24" customHeight="1" spans="1:14">
      <c r="A4" s="66" t="s">
        <v>3</v>
      </c>
      <c r="B4" s="67" t="s">
        <v>561</v>
      </c>
      <c r="C4" s="68" t="s">
        <v>562</v>
      </c>
      <c r="D4" s="68"/>
      <c r="E4" s="68"/>
      <c r="F4" s="68"/>
      <c r="G4" s="68"/>
      <c r="H4" s="68" t="s">
        <v>563</v>
      </c>
      <c r="I4" s="68"/>
      <c r="J4" s="68"/>
      <c r="K4" s="68"/>
      <c r="L4" s="3" t="s">
        <v>311</v>
      </c>
      <c r="M4" s="84" t="s">
        <v>12</v>
      </c>
      <c r="N4" s="85"/>
    </row>
    <row r="5" ht="59.25" customHeight="1" spans="1:14">
      <c r="A5" s="69"/>
      <c r="B5" s="70"/>
      <c r="C5" s="71" t="s">
        <v>564</v>
      </c>
      <c r="D5" s="72" t="s">
        <v>565</v>
      </c>
      <c r="E5" s="72" t="s">
        <v>435</v>
      </c>
      <c r="F5" s="72" t="s">
        <v>436</v>
      </c>
      <c r="G5" s="72" t="s">
        <v>566</v>
      </c>
      <c r="H5" s="72" t="s">
        <v>438</v>
      </c>
      <c r="I5" s="72" t="s">
        <v>435</v>
      </c>
      <c r="J5" s="72" t="s">
        <v>202</v>
      </c>
      <c r="K5" s="72" t="s">
        <v>437</v>
      </c>
      <c r="L5" s="3"/>
      <c r="M5" s="3" t="s">
        <v>16</v>
      </c>
      <c r="N5" s="3" t="s">
        <v>17</v>
      </c>
    </row>
    <row r="6" ht="30" customHeight="1" spans="1:14">
      <c r="A6" s="73"/>
      <c r="B6" s="74"/>
      <c r="C6" s="75" t="s">
        <v>206</v>
      </c>
      <c r="D6" s="75" t="s">
        <v>207</v>
      </c>
      <c r="E6" s="75" t="s">
        <v>567</v>
      </c>
      <c r="F6" s="75" t="s">
        <v>209</v>
      </c>
      <c r="G6" s="75" t="s">
        <v>568</v>
      </c>
      <c r="H6" s="75" t="s">
        <v>211</v>
      </c>
      <c r="I6" s="75" t="s">
        <v>569</v>
      </c>
      <c r="J6" s="75" t="s">
        <v>213</v>
      </c>
      <c r="K6" s="75" t="s">
        <v>570</v>
      </c>
      <c r="L6" s="86" t="s">
        <v>571</v>
      </c>
      <c r="M6" s="87" t="s">
        <v>260</v>
      </c>
      <c r="N6" s="87" t="s">
        <v>261</v>
      </c>
    </row>
    <row r="7" ht="20.1" customHeight="1" spans="1:14">
      <c r="A7" s="76"/>
      <c r="B7" s="77" t="s">
        <v>485</v>
      </c>
      <c r="C7" s="78">
        <f t="shared" ref="C7:N7" si="0">SUM(C8:C44)</f>
        <v>180</v>
      </c>
      <c r="D7" s="79">
        <f t="shared" si="0"/>
        <v>1004</v>
      </c>
      <c r="E7" s="79">
        <f t="shared" si="0"/>
        <v>355.45</v>
      </c>
      <c r="F7" s="79">
        <f t="shared" si="0"/>
        <v>283.68</v>
      </c>
      <c r="G7" s="79">
        <f t="shared" si="0"/>
        <v>71.77</v>
      </c>
      <c r="H7" s="79">
        <f t="shared" si="0"/>
        <v>1362</v>
      </c>
      <c r="I7" s="79">
        <f t="shared" si="0"/>
        <v>408.85</v>
      </c>
      <c r="J7" s="79">
        <f t="shared" si="0"/>
        <v>276.48</v>
      </c>
      <c r="K7" s="79">
        <f t="shared" si="0"/>
        <v>132.37</v>
      </c>
      <c r="L7" s="88">
        <f t="shared" si="0"/>
        <v>204.14</v>
      </c>
      <c r="M7" s="88">
        <f t="shared" si="0"/>
        <v>-19.14</v>
      </c>
      <c r="N7" s="88">
        <f t="shared" si="0"/>
        <v>223.28</v>
      </c>
    </row>
    <row r="8" ht="20.1" customHeight="1" spans="1:14">
      <c r="A8" s="80">
        <v>1</v>
      </c>
      <c r="B8" s="80" t="s">
        <v>572</v>
      </c>
      <c r="C8" s="80">
        <v>14</v>
      </c>
      <c r="D8" s="80">
        <v>86</v>
      </c>
      <c r="E8" s="80">
        <f t="shared" ref="E8:E25" si="1">(C8+D8)*0.3</f>
        <v>30</v>
      </c>
      <c r="F8" s="80">
        <v>21.24</v>
      </c>
      <c r="G8" s="80">
        <f t="shared" ref="G8:G17" si="2">E8-F8</f>
        <v>8.76</v>
      </c>
      <c r="H8" s="80">
        <v>106</v>
      </c>
      <c r="I8" s="80">
        <f t="shared" ref="I8:I34" si="3">H8*0.3</f>
        <v>31.8</v>
      </c>
      <c r="J8" s="80">
        <v>21.24</v>
      </c>
      <c r="K8" s="80">
        <f t="shared" ref="K8:K21" si="4">I8-J8</f>
        <v>10.56</v>
      </c>
      <c r="L8" s="89">
        <f t="shared" ref="L8:L44" si="5">G8+K8</f>
        <v>19.32</v>
      </c>
      <c r="M8" s="89"/>
      <c r="N8" s="89">
        <v>19.32</v>
      </c>
    </row>
    <row r="9" ht="20.1" customHeight="1" spans="1:14">
      <c r="A9" s="80">
        <v>2</v>
      </c>
      <c r="B9" s="80" t="s">
        <v>573</v>
      </c>
      <c r="C9" s="80">
        <v>26</v>
      </c>
      <c r="D9" s="80">
        <v>236</v>
      </c>
      <c r="E9" s="80">
        <f t="shared" si="1"/>
        <v>78.6</v>
      </c>
      <c r="F9" s="80">
        <v>65.16</v>
      </c>
      <c r="G9" s="80">
        <f t="shared" si="2"/>
        <v>13.44</v>
      </c>
      <c r="H9" s="80">
        <v>272</v>
      </c>
      <c r="I9" s="80">
        <f t="shared" si="3"/>
        <v>81.6</v>
      </c>
      <c r="J9" s="80">
        <v>65.16</v>
      </c>
      <c r="K9" s="80">
        <f t="shared" si="4"/>
        <v>16.44</v>
      </c>
      <c r="L9" s="89">
        <f t="shared" si="5"/>
        <v>29.88</v>
      </c>
      <c r="M9" s="89"/>
      <c r="N9" s="89">
        <v>29.88</v>
      </c>
    </row>
    <row r="10" ht="20.1" customHeight="1" spans="1:14">
      <c r="A10" s="80">
        <v>3</v>
      </c>
      <c r="B10" s="80" t="s">
        <v>574</v>
      </c>
      <c r="C10" s="80"/>
      <c r="D10" s="80">
        <v>1</v>
      </c>
      <c r="E10" s="80">
        <f t="shared" si="1"/>
        <v>0.3</v>
      </c>
      <c r="F10" s="80">
        <v>0.72</v>
      </c>
      <c r="G10" s="81">
        <f t="shared" si="2"/>
        <v>-0.42</v>
      </c>
      <c r="H10" s="80"/>
      <c r="I10" s="80"/>
      <c r="J10" s="80">
        <v>0.72</v>
      </c>
      <c r="K10" s="81">
        <f t="shared" si="4"/>
        <v>-0.72</v>
      </c>
      <c r="L10" s="89">
        <f t="shared" si="5"/>
        <v>-1.14</v>
      </c>
      <c r="M10" s="90">
        <v>-1.14</v>
      </c>
      <c r="N10" s="89"/>
    </row>
    <row r="11" ht="20.1" customHeight="1" spans="1:14">
      <c r="A11" s="80">
        <v>4</v>
      </c>
      <c r="B11" s="80" t="s">
        <v>575</v>
      </c>
      <c r="C11" s="80">
        <v>12</v>
      </c>
      <c r="D11" s="80">
        <v>68</v>
      </c>
      <c r="E11" s="80">
        <f t="shared" si="1"/>
        <v>24</v>
      </c>
      <c r="F11" s="80">
        <v>12.24</v>
      </c>
      <c r="G11" s="80">
        <f t="shared" si="2"/>
        <v>11.76</v>
      </c>
      <c r="H11" s="80">
        <v>111</v>
      </c>
      <c r="I11" s="80">
        <f t="shared" si="3"/>
        <v>33.3</v>
      </c>
      <c r="J11" s="80">
        <v>10.26</v>
      </c>
      <c r="K11" s="80">
        <f t="shared" si="4"/>
        <v>23.04</v>
      </c>
      <c r="L11" s="89">
        <f t="shared" si="5"/>
        <v>34.8</v>
      </c>
      <c r="M11" s="89"/>
      <c r="N11" s="89">
        <v>34.8</v>
      </c>
    </row>
    <row r="12" ht="20.1" customHeight="1" spans="1:14">
      <c r="A12" s="80">
        <v>5</v>
      </c>
      <c r="B12" s="80" t="s">
        <v>576</v>
      </c>
      <c r="C12" s="80">
        <v>3</v>
      </c>
      <c r="D12" s="80">
        <v>44</v>
      </c>
      <c r="E12" s="80">
        <f t="shared" si="1"/>
        <v>14.1</v>
      </c>
      <c r="F12" s="80">
        <v>11.88</v>
      </c>
      <c r="G12" s="80">
        <f t="shared" si="2"/>
        <v>2.22</v>
      </c>
      <c r="H12" s="80">
        <v>43</v>
      </c>
      <c r="I12" s="80">
        <f t="shared" si="3"/>
        <v>12.9</v>
      </c>
      <c r="J12" s="80">
        <v>11.88</v>
      </c>
      <c r="K12" s="80">
        <f t="shared" si="4"/>
        <v>1.02</v>
      </c>
      <c r="L12" s="89">
        <f t="shared" si="5"/>
        <v>3.24</v>
      </c>
      <c r="M12" s="89"/>
      <c r="N12" s="89">
        <v>3.24</v>
      </c>
    </row>
    <row r="13" ht="20.1" customHeight="1" spans="1:14">
      <c r="A13" s="80">
        <v>6</v>
      </c>
      <c r="B13" s="80" t="s">
        <v>577</v>
      </c>
      <c r="C13" s="80">
        <v>1</v>
      </c>
      <c r="D13" s="80">
        <v>28</v>
      </c>
      <c r="E13" s="80">
        <f t="shared" si="1"/>
        <v>8.7</v>
      </c>
      <c r="F13" s="80">
        <v>7.38</v>
      </c>
      <c r="G13" s="80">
        <f t="shared" si="2"/>
        <v>1.32</v>
      </c>
      <c r="H13" s="80">
        <v>29</v>
      </c>
      <c r="I13" s="80">
        <f t="shared" si="3"/>
        <v>8.7</v>
      </c>
      <c r="J13" s="80">
        <v>7.38</v>
      </c>
      <c r="K13" s="80">
        <f t="shared" si="4"/>
        <v>1.32</v>
      </c>
      <c r="L13" s="89">
        <f t="shared" si="5"/>
        <v>2.64</v>
      </c>
      <c r="M13" s="89"/>
      <c r="N13" s="89">
        <v>2.64</v>
      </c>
    </row>
    <row r="14" ht="20.1" customHeight="1" spans="1:14">
      <c r="A14" s="80">
        <v>7</v>
      </c>
      <c r="B14" s="80" t="s">
        <v>578</v>
      </c>
      <c r="C14" s="80">
        <v>8</v>
      </c>
      <c r="D14" s="80">
        <v>24</v>
      </c>
      <c r="E14" s="80">
        <f t="shared" si="1"/>
        <v>9.6</v>
      </c>
      <c r="F14" s="80">
        <v>8.28</v>
      </c>
      <c r="G14" s="80">
        <f t="shared" si="2"/>
        <v>1.32</v>
      </c>
      <c r="H14" s="80">
        <v>45</v>
      </c>
      <c r="I14" s="80">
        <f t="shared" si="3"/>
        <v>13.5</v>
      </c>
      <c r="J14" s="80">
        <v>8.28</v>
      </c>
      <c r="K14" s="80">
        <f t="shared" si="4"/>
        <v>5.22</v>
      </c>
      <c r="L14" s="89">
        <f t="shared" si="5"/>
        <v>6.54</v>
      </c>
      <c r="M14" s="89"/>
      <c r="N14" s="89">
        <v>6.54</v>
      </c>
    </row>
    <row r="15" ht="20.1" customHeight="1" spans="1:14">
      <c r="A15" s="80">
        <v>8</v>
      </c>
      <c r="B15" s="80" t="s">
        <v>579</v>
      </c>
      <c r="C15" s="80">
        <v>1</v>
      </c>
      <c r="D15" s="80">
        <v>24</v>
      </c>
      <c r="E15" s="80">
        <f t="shared" si="1"/>
        <v>7.5</v>
      </c>
      <c r="F15" s="80">
        <v>7.2</v>
      </c>
      <c r="G15" s="80">
        <f t="shared" si="2"/>
        <v>0.3</v>
      </c>
      <c r="H15" s="80">
        <v>28</v>
      </c>
      <c r="I15" s="80">
        <f t="shared" si="3"/>
        <v>8.4</v>
      </c>
      <c r="J15" s="80">
        <v>7.2</v>
      </c>
      <c r="K15" s="80">
        <f t="shared" si="4"/>
        <v>1.2</v>
      </c>
      <c r="L15" s="89">
        <f t="shared" si="5"/>
        <v>1.5</v>
      </c>
      <c r="M15" s="89"/>
      <c r="N15" s="89">
        <v>1.5</v>
      </c>
    </row>
    <row r="16" ht="20.1" customHeight="1" spans="1:14">
      <c r="A16" s="80">
        <v>9</v>
      </c>
      <c r="B16" s="80" t="s">
        <v>580</v>
      </c>
      <c r="C16" s="80">
        <v>15</v>
      </c>
      <c r="D16" s="80">
        <v>23</v>
      </c>
      <c r="E16" s="80">
        <f t="shared" si="1"/>
        <v>11.4</v>
      </c>
      <c r="F16" s="80">
        <v>10.26</v>
      </c>
      <c r="G16" s="80">
        <f t="shared" si="2"/>
        <v>1.14</v>
      </c>
      <c r="H16" s="80">
        <v>48</v>
      </c>
      <c r="I16" s="80">
        <f t="shared" si="3"/>
        <v>14.4</v>
      </c>
      <c r="J16" s="80">
        <v>10.26</v>
      </c>
      <c r="K16" s="80">
        <f t="shared" si="4"/>
        <v>4.14</v>
      </c>
      <c r="L16" s="89">
        <f t="shared" si="5"/>
        <v>5.28</v>
      </c>
      <c r="M16" s="89"/>
      <c r="N16" s="89">
        <v>5.28</v>
      </c>
    </row>
    <row r="17" ht="20.1" customHeight="1" spans="1:14">
      <c r="A17" s="80">
        <v>10</v>
      </c>
      <c r="B17" s="80" t="s">
        <v>581</v>
      </c>
      <c r="C17" s="80">
        <v>11</v>
      </c>
      <c r="D17" s="80">
        <v>40</v>
      </c>
      <c r="E17" s="80">
        <f t="shared" si="1"/>
        <v>15.3</v>
      </c>
      <c r="F17" s="80">
        <v>8.46</v>
      </c>
      <c r="G17" s="80">
        <f t="shared" si="2"/>
        <v>6.84</v>
      </c>
      <c r="H17" s="80">
        <v>50</v>
      </c>
      <c r="I17" s="80">
        <f t="shared" si="3"/>
        <v>15</v>
      </c>
      <c r="J17" s="80">
        <v>8.46</v>
      </c>
      <c r="K17" s="80">
        <f t="shared" si="4"/>
        <v>6.54</v>
      </c>
      <c r="L17" s="89">
        <f t="shared" si="5"/>
        <v>13.38</v>
      </c>
      <c r="M17" s="89"/>
      <c r="N17" s="89">
        <v>13.38</v>
      </c>
    </row>
    <row r="18" ht="20.1" customHeight="1" spans="1:14">
      <c r="A18" s="80">
        <v>11</v>
      </c>
      <c r="B18" s="80" t="s">
        <v>582</v>
      </c>
      <c r="C18" s="80"/>
      <c r="D18" s="80">
        <v>6</v>
      </c>
      <c r="E18" s="80">
        <f t="shared" si="1"/>
        <v>1.8</v>
      </c>
      <c r="F18" s="80">
        <v>1.8</v>
      </c>
      <c r="G18" s="80"/>
      <c r="H18" s="80">
        <v>15</v>
      </c>
      <c r="I18" s="80">
        <f t="shared" si="3"/>
        <v>4.5</v>
      </c>
      <c r="J18" s="80">
        <v>1.8</v>
      </c>
      <c r="K18" s="80">
        <f t="shared" si="4"/>
        <v>2.7</v>
      </c>
      <c r="L18" s="89">
        <f t="shared" si="5"/>
        <v>2.7</v>
      </c>
      <c r="M18" s="89"/>
      <c r="N18" s="89">
        <v>2.7</v>
      </c>
    </row>
    <row r="19" ht="20.1" customHeight="1" spans="1:14">
      <c r="A19" s="80">
        <v>12</v>
      </c>
      <c r="B19" s="80" t="s">
        <v>583</v>
      </c>
      <c r="C19" s="80">
        <v>4</v>
      </c>
      <c r="D19" s="80">
        <v>59</v>
      </c>
      <c r="E19" s="80">
        <f t="shared" si="1"/>
        <v>18.9</v>
      </c>
      <c r="F19" s="80">
        <v>16.92</v>
      </c>
      <c r="G19" s="80">
        <f t="shared" ref="G19:G25" si="6">E19-F19</f>
        <v>1.98</v>
      </c>
      <c r="H19" s="80">
        <v>58</v>
      </c>
      <c r="I19" s="80">
        <f t="shared" si="3"/>
        <v>17.4</v>
      </c>
      <c r="J19" s="80">
        <v>16.92</v>
      </c>
      <c r="K19" s="80">
        <f t="shared" si="4"/>
        <v>0.479999999999997</v>
      </c>
      <c r="L19" s="89">
        <f t="shared" si="5"/>
        <v>2.45999999999999</v>
      </c>
      <c r="M19" s="89"/>
      <c r="N19" s="89">
        <v>2.45999999999999</v>
      </c>
    </row>
    <row r="20" ht="20.1" customHeight="1" spans="1:14">
      <c r="A20" s="80">
        <v>13</v>
      </c>
      <c r="B20" s="80" t="s">
        <v>584</v>
      </c>
      <c r="C20" s="80">
        <v>4</v>
      </c>
      <c r="D20" s="80">
        <v>18</v>
      </c>
      <c r="E20" s="80">
        <f t="shared" si="1"/>
        <v>6.6</v>
      </c>
      <c r="F20" s="80">
        <v>5.22</v>
      </c>
      <c r="G20" s="80">
        <f t="shared" si="6"/>
        <v>1.38</v>
      </c>
      <c r="H20" s="80">
        <v>15</v>
      </c>
      <c r="I20" s="80">
        <f t="shared" si="3"/>
        <v>4.5</v>
      </c>
      <c r="J20" s="80">
        <v>5.22</v>
      </c>
      <c r="K20" s="81">
        <f t="shared" si="4"/>
        <v>-0.72</v>
      </c>
      <c r="L20" s="89">
        <f t="shared" si="5"/>
        <v>0.66</v>
      </c>
      <c r="M20" s="89"/>
      <c r="N20" s="89">
        <v>0.66</v>
      </c>
    </row>
    <row r="21" ht="20.1" customHeight="1" spans="1:14">
      <c r="A21" s="80">
        <v>14</v>
      </c>
      <c r="B21" s="80" t="s">
        <v>585</v>
      </c>
      <c r="C21" s="80">
        <v>8</v>
      </c>
      <c r="D21" s="80">
        <v>16</v>
      </c>
      <c r="E21" s="80">
        <f t="shared" si="1"/>
        <v>7.2</v>
      </c>
      <c r="F21" s="80">
        <v>7.2</v>
      </c>
      <c r="G21" s="80"/>
      <c r="H21" s="80">
        <v>30</v>
      </c>
      <c r="I21" s="80">
        <f t="shared" si="3"/>
        <v>9</v>
      </c>
      <c r="J21" s="80">
        <v>7.2</v>
      </c>
      <c r="K21" s="80">
        <f t="shared" si="4"/>
        <v>1.8</v>
      </c>
      <c r="L21" s="89">
        <f t="shared" si="5"/>
        <v>1.8</v>
      </c>
      <c r="M21" s="89"/>
      <c r="N21" s="89">
        <v>1.8</v>
      </c>
    </row>
    <row r="22" ht="20.1" customHeight="1" spans="1:14">
      <c r="A22" s="80">
        <v>15</v>
      </c>
      <c r="B22" s="80" t="s">
        <v>586</v>
      </c>
      <c r="C22" s="80">
        <v>1</v>
      </c>
      <c r="D22" s="80">
        <v>15</v>
      </c>
      <c r="E22" s="80">
        <f t="shared" si="1"/>
        <v>4.8</v>
      </c>
      <c r="F22" s="80">
        <v>3.6</v>
      </c>
      <c r="G22" s="80">
        <f t="shared" si="6"/>
        <v>1.2</v>
      </c>
      <c r="H22" s="80">
        <v>12</v>
      </c>
      <c r="I22" s="80">
        <f t="shared" si="3"/>
        <v>3.6</v>
      </c>
      <c r="J22" s="80">
        <v>3.6</v>
      </c>
      <c r="K22" s="80"/>
      <c r="L22" s="89">
        <f t="shared" si="5"/>
        <v>1.2</v>
      </c>
      <c r="M22" s="89"/>
      <c r="N22" s="89">
        <v>1.2</v>
      </c>
    </row>
    <row r="23" ht="20.1" customHeight="1" spans="1:14">
      <c r="A23" s="80">
        <v>16</v>
      </c>
      <c r="B23" s="80" t="s">
        <v>587</v>
      </c>
      <c r="C23" s="80">
        <v>3</v>
      </c>
      <c r="D23" s="80">
        <v>15</v>
      </c>
      <c r="E23" s="80">
        <f t="shared" si="1"/>
        <v>5.4</v>
      </c>
      <c r="F23" s="80">
        <v>3.42</v>
      </c>
      <c r="G23" s="80">
        <f t="shared" si="6"/>
        <v>1.98</v>
      </c>
      <c r="H23" s="80">
        <v>21</v>
      </c>
      <c r="I23" s="80">
        <f t="shared" si="3"/>
        <v>6.3</v>
      </c>
      <c r="J23" s="80">
        <v>3.42</v>
      </c>
      <c r="K23" s="80">
        <f t="shared" ref="K23:K44" si="7">I23-J23</f>
        <v>2.88</v>
      </c>
      <c r="L23" s="89">
        <f t="shared" si="5"/>
        <v>4.86</v>
      </c>
      <c r="M23" s="89"/>
      <c r="N23" s="89">
        <v>4.86</v>
      </c>
    </row>
    <row r="24" ht="20.1" customHeight="1" spans="1:14">
      <c r="A24" s="80">
        <v>17</v>
      </c>
      <c r="B24" s="80" t="s">
        <v>588</v>
      </c>
      <c r="C24" s="80">
        <v>7</v>
      </c>
      <c r="D24" s="80">
        <v>31</v>
      </c>
      <c r="E24" s="80">
        <f t="shared" si="1"/>
        <v>11.4</v>
      </c>
      <c r="F24" s="80">
        <v>5.58</v>
      </c>
      <c r="G24" s="80">
        <f t="shared" si="6"/>
        <v>5.82</v>
      </c>
      <c r="H24" s="80">
        <v>37</v>
      </c>
      <c r="I24" s="80">
        <f t="shared" si="3"/>
        <v>11.1</v>
      </c>
      <c r="J24" s="80">
        <v>5.4</v>
      </c>
      <c r="K24" s="80">
        <f t="shared" si="7"/>
        <v>5.7</v>
      </c>
      <c r="L24" s="89">
        <f t="shared" si="5"/>
        <v>11.52</v>
      </c>
      <c r="M24" s="89"/>
      <c r="N24" s="89">
        <v>11.52</v>
      </c>
    </row>
    <row r="25" ht="20.1" customHeight="1" spans="1:14">
      <c r="A25" s="80">
        <v>18</v>
      </c>
      <c r="B25" s="80" t="s">
        <v>589</v>
      </c>
      <c r="C25" s="80">
        <v>16</v>
      </c>
      <c r="D25" s="80">
        <v>1</v>
      </c>
      <c r="E25" s="80">
        <f t="shared" si="1"/>
        <v>5.1</v>
      </c>
      <c r="F25" s="80">
        <v>8.82</v>
      </c>
      <c r="G25" s="81">
        <f t="shared" si="6"/>
        <v>-3.72</v>
      </c>
      <c r="H25" s="80">
        <v>33</v>
      </c>
      <c r="I25" s="80">
        <f t="shared" si="3"/>
        <v>9.9</v>
      </c>
      <c r="J25" s="80">
        <v>8.82</v>
      </c>
      <c r="K25" s="80">
        <f t="shared" si="7"/>
        <v>1.08</v>
      </c>
      <c r="L25" s="89">
        <f t="shared" si="5"/>
        <v>-2.64</v>
      </c>
      <c r="M25" s="90">
        <v>-2.64</v>
      </c>
      <c r="N25" s="89"/>
    </row>
    <row r="26" ht="20.1" customHeight="1" spans="1:14">
      <c r="A26" s="80">
        <v>19</v>
      </c>
      <c r="B26" s="80" t="s">
        <v>505</v>
      </c>
      <c r="C26" s="80"/>
      <c r="D26" s="80"/>
      <c r="E26" s="80"/>
      <c r="F26" s="80"/>
      <c r="G26" s="80"/>
      <c r="H26" s="80">
        <v>1</v>
      </c>
      <c r="I26" s="80">
        <f t="shared" si="3"/>
        <v>0.3</v>
      </c>
      <c r="J26" s="80"/>
      <c r="K26" s="80">
        <f t="shared" si="7"/>
        <v>0.3</v>
      </c>
      <c r="L26" s="89">
        <f t="shared" si="5"/>
        <v>0.3</v>
      </c>
      <c r="M26" s="89"/>
      <c r="N26" s="89">
        <v>0.3</v>
      </c>
    </row>
    <row r="27" ht="20.1" customHeight="1" spans="1:14">
      <c r="A27" s="80">
        <v>20</v>
      </c>
      <c r="B27" s="80" t="s">
        <v>590</v>
      </c>
      <c r="C27" s="80">
        <v>2</v>
      </c>
      <c r="D27" s="80">
        <v>36</v>
      </c>
      <c r="E27" s="80">
        <f t="shared" ref="E27:E34" si="8">(C27+D27)*0.3</f>
        <v>11.4</v>
      </c>
      <c r="F27" s="80">
        <v>6.48</v>
      </c>
      <c r="G27" s="80">
        <f t="shared" ref="G27:G44" si="9">E27-F27</f>
        <v>4.92</v>
      </c>
      <c r="H27" s="80">
        <v>27</v>
      </c>
      <c r="I27" s="80">
        <f t="shared" si="3"/>
        <v>8.1</v>
      </c>
      <c r="J27" s="80">
        <v>3.42</v>
      </c>
      <c r="K27" s="80">
        <f t="shared" si="7"/>
        <v>4.68</v>
      </c>
      <c r="L27" s="89">
        <f t="shared" si="5"/>
        <v>9.6</v>
      </c>
      <c r="M27" s="89"/>
      <c r="N27" s="89">
        <v>9.6</v>
      </c>
    </row>
    <row r="28" ht="20.1" customHeight="1" spans="1:14">
      <c r="A28" s="80">
        <v>21</v>
      </c>
      <c r="B28" s="80" t="s">
        <v>591</v>
      </c>
      <c r="C28" s="80"/>
      <c r="D28" s="80">
        <v>75</v>
      </c>
      <c r="E28" s="80">
        <f t="shared" si="8"/>
        <v>22.5</v>
      </c>
      <c r="F28" s="80">
        <v>24.3</v>
      </c>
      <c r="G28" s="81">
        <f t="shared" si="9"/>
        <v>-1.8</v>
      </c>
      <c r="H28" s="80">
        <v>144</v>
      </c>
      <c r="I28" s="80">
        <f t="shared" si="3"/>
        <v>43.2</v>
      </c>
      <c r="J28" s="80">
        <v>24.3</v>
      </c>
      <c r="K28" s="80">
        <f t="shared" si="7"/>
        <v>18.9</v>
      </c>
      <c r="L28" s="89">
        <f t="shared" si="5"/>
        <v>17.1</v>
      </c>
      <c r="M28" s="89"/>
      <c r="N28" s="89">
        <v>17.1</v>
      </c>
    </row>
    <row r="29" ht="20.1" customHeight="1" spans="1:14">
      <c r="A29" s="80">
        <v>22</v>
      </c>
      <c r="B29" s="80" t="s">
        <v>592</v>
      </c>
      <c r="C29" s="80">
        <v>5</v>
      </c>
      <c r="D29" s="80">
        <v>31</v>
      </c>
      <c r="E29" s="80">
        <f t="shared" si="8"/>
        <v>10.8</v>
      </c>
      <c r="F29" s="80">
        <v>7.38</v>
      </c>
      <c r="G29" s="80">
        <f t="shared" si="9"/>
        <v>3.42</v>
      </c>
      <c r="H29" s="80">
        <v>30</v>
      </c>
      <c r="I29" s="80">
        <f t="shared" si="3"/>
        <v>9</v>
      </c>
      <c r="J29" s="80">
        <v>7.38</v>
      </c>
      <c r="K29" s="80">
        <f t="shared" si="7"/>
        <v>1.62</v>
      </c>
      <c r="L29" s="89">
        <f t="shared" si="5"/>
        <v>5.04</v>
      </c>
      <c r="M29" s="89"/>
      <c r="N29" s="89">
        <v>5.04</v>
      </c>
    </row>
    <row r="30" ht="20.1" customHeight="1" spans="1:14">
      <c r="A30" s="80">
        <v>23</v>
      </c>
      <c r="B30" s="80" t="s">
        <v>593</v>
      </c>
      <c r="C30" s="80">
        <v>1</v>
      </c>
      <c r="D30" s="80">
        <v>25</v>
      </c>
      <c r="E30" s="80">
        <f t="shared" si="8"/>
        <v>7.8</v>
      </c>
      <c r="F30" s="80">
        <v>4.5</v>
      </c>
      <c r="G30" s="80">
        <f t="shared" si="9"/>
        <v>3.3</v>
      </c>
      <c r="H30" s="80">
        <v>15</v>
      </c>
      <c r="I30" s="80">
        <f t="shared" si="3"/>
        <v>4.5</v>
      </c>
      <c r="J30" s="80">
        <v>3.78</v>
      </c>
      <c r="K30" s="80">
        <f t="shared" si="7"/>
        <v>0.72</v>
      </c>
      <c r="L30" s="89">
        <f t="shared" si="5"/>
        <v>4.02</v>
      </c>
      <c r="M30" s="89"/>
      <c r="N30" s="89">
        <v>4.02</v>
      </c>
    </row>
    <row r="31" ht="20.1" customHeight="1" spans="1:14">
      <c r="A31" s="80">
        <v>24</v>
      </c>
      <c r="B31" s="80" t="s">
        <v>594</v>
      </c>
      <c r="C31" s="80">
        <v>2</v>
      </c>
      <c r="D31" s="80">
        <v>10</v>
      </c>
      <c r="E31" s="80">
        <f t="shared" si="8"/>
        <v>3.6</v>
      </c>
      <c r="F31" s="80">
        <v>10.8</v>
      </c>
      <c r="G31" s="81">
        <f t="shared" si="9"/>
        <v>-7.2</v>
      </c>
      <c r="H31" s="80">
        <v>10</v>
      </c>
      <c r="I31" s="80">
        <f t="shared" si="3"/>
        <v>3</v>
      </c>
      <c r="J31" s="80">
        <v>10.8</v>
      </c>
      <c r="K31" s="81">
        <f t="shared" si="7"/>
        <v>-7.8</v>
      </c>
      <c r="L31" s="89">
        <f t="shared" si="5"/>
        <v>-15</v>
      </c>
      <c r="M31" s="90">
        <v>-15</v>
      </c>
      <c r="N31" s="89"/>
    </row>
    <row r="32" ht="20.1" customHeight="1" spans="1:14">
      <c r="A32" s="80">
        <v>25</v>
      </c>
      <c r="B32" s="80" t="s">
        <v>595</v>
      </c>
      <c r="C32" s="80">
        <v>1</v>
      </c>
      <c r="D32" s="80">
        <v>2</v>
      </c>
      <c r="E32" s="80">
        <f t="shared" si="8"/>
        <v>0.9</v>
      </c>
      <c r="F32" s="80">
        <v>0.36</v>
      </c>
      <c r="G32" s="80">
        <f t="shared" si="9"/>
        <v>0.54</v>
      </c>
      <c r="H32" s="80">
        <v>5</v>
      </c>
      <c r="I32" s="80">
        <f t="shared" si="3"/>
        <v>1.5</v>
      </c>
      <c r="J32" s="80">
        <v>0.18</v>
      </c>
      <c r="K32" s="80">
        <f t="shared" si="7"/>
        <v>1.32</v>
      </c>
      <c r="L32" s="89">
        <f t="shared" si="5"/>
        <v>1.86</v>
      </c>
      <c r="M32" s="89"/>
      <c r="N32" s="89">
        <v>1.86</v>
      </c>
    </row>
    <row r="33" ht="20.1" customHeight="1" spans="1:14">
      <c r="A33" s="80">
        <v>26</v>
      </c>
      <c r="B33" s="80" t="s">
        <v>596</v>
      </c>
      <c r="C33" s="80"/>
      <c r="D33" s="80">
        <v>1</v>
      </c>
      <c r="E33" s="80">
        <f t="shared" si="8"/>
        <v>0.3</v>
      </c>
      <c r="F33" s="80">
        <v>0.18</v>
      </c>
      <c r="G33" s="80">
        <f t="shared" si="9"/>
        <v>0.12</v>
      </c>
      <c r="H33" s="80">
        <v>2</v>
      </c>
      <c r="I33" s="80">
        <f t="shared" si="3"/>
        <v>0.6</v>
      </c>
      <c r="J33" s="80">
        <v>0.18</v>
      </c>
      <c r="K33" s="80">
        <f t="shared" si="7"/>
        <v>0.42</v>
      </c>
      <c r="L33" s="89">
        <f t="shared" si="5"/>
        <v>0.54</v>
      </c>
      <c r="M33" s="89"/>
      <c r="N33" s="89">
        <v>0.54</v>
      </c>
    </row>
    <row r="34" ht="20.1" customHeight="1" spans="1:14">
      <c r="A34" s="80">
        <v>27</v>
      </c>
      <c r="B34" s="80" t="s">
        <v>597</v>
      </c>
      <c r="C34" s="80"/>
      <c r="D34" s="80">
        <v>1</v>
      </c>
      <c r="E34" s="80">
        <f t="shared" si="8"/>
        <v>0.3</v>
      </c>
      <c r="F34" s="80">
        <v>0.18</v>
      </c>
      <c r="G34" s="80">
        <f t="shared" si="9"/>
        <v>0.12</v>
      </c>
      <c r="H34" s="80">
        <v>1</v>
      </c>
      <c r="I34" s="80">
        <f t="shared" si="3"/>
        <v>0.3</v>
      </c>
      <c r="J34" s="80"/>
      <c r="K34" s="80">
        <f t="shared" si="7"/>
        <v>0.3</v>
      </c>
      <c r="L34" s="89">
        <f t="shared" si="5"/>
        <v>0.42</v>
      </c>
      <c r="M34" s="89"/>
      <c r="N34" s="89">
        <v>0.42</v>
      </c>
    </row>
    <row r="35" ht="20.1" customHeight="1" spans="1:14">
      <c r="A35" s="80">
        <v>28</v>
      </c>
      <c r="B35" s="80" t="s">
        <v>598</v>
      </c>
      <c r="C35" s="80"/>
      <c r="D35" s="80"/>
      <c r="E35" s="80"/>
      <c r="F35" s="80">
        <v>0.18</v>
      </c>
      <c r="G35" s="81">
        <f t="shared" si="9"/>
        <v>-0.18</v>
      </c>
      <c r="H35" s="80"/>
      <c r="I35" s="80"/>
      <c r="J35" s="80">
        <v>0.18</v>
      </c>
      <c r="K35" s="81">
        <f t="shared" si="7"/>
        <v>-0.18</v>
      </c>
      <c r="L35" s="89">
        <f t="shared" si="5"/>
        <v>-0.36</v>
      </c>
      <c r="M35" s="90">
        <v>-0.36</v>
      </c>
      <c r="N35" s="89"/>
    </row>
    <row r="36" ht="20.1" customHeight="1" spans="1:14">
      <c r="A36" s="80">
        <v>29</v>
      </c>
      <c r="B36" s="80" t="s">
        <v>599</v>
      </c>
      <c r="C36" s="80">
        <v>4</v>
      </c>
      <c r="D36" s="80">
        <v>4</v>
      </c>
      <c r="E36" s="80">
        <f t="shared" ref="E36:E38" si="10">(C36+D36)*0.3</f>
        <v>2.4</v>
      </c>
      <c r="F36" s="80">
        <v>0.72</v>
      </c>
      <c r="G36" s="80">
        <f t="shared" si="9"/>
        <v>1.68</v>
      </c>
      <c r="H36" s="80">
        <v>3</v>
      </c>
      <c r="I36" s="80">
        <f t="shared" ref="I36:I43" si="11">H36*0.3</f>
        <v>0.9</v>
      </c>
      <c r="J36" s="80">
        <v>0.72</v>
      </c>
      <c r="K36" s="80">
        <f t="shared" si="7"/>
        <v>0.18</v>
      </c>
      <c r="L36" s="89">
        <f t="shared" si="5"/>
        <v>1.86</v>
      </c>
      <c r="M36" s="89"/>
      <c r="N36" s="89">
        <v>1.86</v>
      </c>
    </row>
    <row r="37" ht="20.1" customHeight="1" spans="1:14">
      <c r="A37" s="80">
        <v>30</v>
      </c>
      <c r="B37" s="80" t="s">
        <v>600</v>
      </c>
      <c r="C37" s="80">
        <v>1</v>
      </c>
      <c r="D37" s="80">
        <v>4</v>
      </c>
      <c r="E37" s="80">
        <f t="shared" si="10"/>
        <v>1.5</v>
      </c>
      <c r="F37" s="80">
        <v>1.08</v>
      </c>
      <c r="G37" s="80">
        <f t="shared" si="9"/>
        <v>0.42</v>
      </c>
      <c r="H37" s="80">
        <v>4</v>
      </c>
      <c r="I37" s="80">
        <f t="shared" si="11"/>
        <v>1.2</v>
      </c>
      <c r="J37" s="80">
        <v>1.08</v>
      </c>
      <c r="K37" s="80">
        <f t="shared" si="7"/>
        <v>0.12</v>
      </c>
      <c r="L37" s="89">
        <f t="shared" si="5"/>
        <v>0.54</v>
      </c>
      <c r="M37" s="89"/>
      <c r="N37" s="89">
        <v>0.54</v>
      </c>
    </row>
    <row r="38" ht="20.1" customHeight="1" spans="1:14">
      <c r="A38" s="80">
        <v>31</v>
      </c>
      <c r="B38" s="80" t="s">
        <v>601</v>
      </c>
      <c r="C38" s="80">
        <v>19</v>
      </c>
      <c r="D38" s="80">
        <v>40</v>
      </c>
      <c r="E38" s="80">
        <f t="shared" si="10"/>
        <v>17.7</v>
      </c>
      <c r="F38" s="80">
        <v>10.98</v>
      </c>
      <c r="G38" s="80">
        <f t="shared" si="9"/>
        <v>6.72</v>
      </c>
      <c r="H38" s="80">
        <v>93</v>
      </c>
      <c r="I38" s="80">
        <f t="shared" si="11"/>
        <v>27.9</v>
      </c>
      <c r="J38" s="80">
        <v>10.98</v>
      </c>
      <c r="K38" s="80">
        <f t="shared" si="7"/>
        <v>16.92</v>
      </c>
      <c r="L38" s="89">
        <f t="shared" si="5"/>
        <v>23.64</v>
      </c>
      <c r="M38" s="89"/>
      <c r="N38" s="89">
        <v>23.64</v>
      </c>
    </row>
    <row r="39" ht="20.1" customHeight="1" spans="1:14">
      <c r="A39" s="80">
        <v>32</v>
      </c>
      <c r="B39" s="80" t="s">
        <v>539</v>
      </c>
      <c r="C39" s="80"/>
      <c r="D39" s="80"/>
      <c r="E39" s="80"/>
      <c r="F39" s="80">
        <v>0.18</v>
      </c>
      <c r="G39" s="81">
        <f t="shared" si="9"/>
        <v>-0.18</v>
      </c>
      <c r="H39" s="80">
        <v>5</v>
      </c>
      <c r="I39" s="80">
        <f t="shared" si="11"/>
        <v>1.5</v>
      </c>
      <c r="J39" s="80">
        <v>0.18</v>
      </c>
      <c r="K39" s="80">
        <f t="shared" si="7"/>
        <v>1.32</v>
      </c>
      <c r="L39" s="89">
        <f t="shared" si="5"/>
        <v>1.14</v>
      </c>
      <c r="M39" s="89"/>
      <c r="N39" s="89">
        <v>1.14</v>
      </c>
    </row>
    <row r="40" ht="20.1" customHeight="1" spans="1:14">
      <c r="A40" s="80">
        <v>33</v>
      </c>
      <c r="B40" s="80" t="s">
        <v>602</v>
      </c>
      <c r="C40" s="80">
        <v>5</v>
      </c>
      <c r="D40" s="80">
        <v>18</v>
      </c>
      <c r="E40" s="80">
        <f t="shared" ref="E40:E43" si="12">(C40+D40)*0.3</f>
        <v>6.9</v>
      </c>
      <c r="F40" s="80">
        <v>5.22</v>
      </c>
      <c r="G40" s="80">
        <f t="shared" si="9"/>
        <v>1.68</v>
      </c>
      <c r="H40" s="80">
        <v>27</v>
      </c>
      <c r="I40" s="80">
        <f t="shared" si="11"/>
        <v>8.1</v>
      </c>
      <c r="J40" s="80">
        <v>5.22</v>
      </c>
      <c r="K40" s="80">
        <f t="shared" si="7"/>
        <v>2.88</v>
      </c>
      <c r="L40" s="89">
        <f t="shared" si="5"/>
        <v>4.56</v>
      </c>
      <c r="M40" s="89"/>
      <c r="N40" s="89">
        <v>4.56</v>
      </c>
    </row>
    <row r="41" ht="20.1" customHeight="1" spans="1:14">
      <c r="A41" s="80">
        <v>34</v>
      </c>
      <c r="B41" s="80" t="s">
        <v>603</v>
      </c>
      <c r="C41" s="80">
        <v>6</v>
      </c>
      <c r="D41" s="80">
        <v>17</v>
      </c>
      <c r="E41" s="80">
        <f t="shared" si="12"/>
        <v>6.9</v>
      </c>
      <c r="F41" s="80">
        <v>4.86</v>
      </c>
      <c r="G41" s="80">
        <f t="shared" si="9"/>
        <v>2.04</v>
      </c>
      <c r="H41" s="80">
        <v>34</v>
      </c>
      <c r="I41" s="80">
        <f t="shared" si="11"/>
        <v>10.2</v>
      </c>
      <c r="J41" s="80">
        <v>4.86</v>
      </c>
      <c r="K41" s="80">
        <f t="shared" si="7"/>
        <v>5.34</v>
      </c>
      <c r="L41" s="89">
        <f t="shared" si="5"/>
        <v>7.38</v>
      </c>
      <c r="M41" s="89"/>
      <c r="N41" s="89">
        <v>7.38</v>
      </c>
    </row>
    <row r="42" ht="20.1" customHeight="1" spans="1:14">
      <c r="A42" s="80">
        <v>35</v>
      </c>
      <c r="B42" s="80" t="s">
        <v>604</v>
      </c>
      <c r="C42" s="80"/>
      <c r="D42" s="80">
        <v>1</v>
      </c>
      <c r="E42" s="80">
        <f t="shared" si="12"/>
        <v>0.3</v>
      </c>
      <c r="F42" s="80">
        <v>0.18</v>
      </c>
      <c r="G42" s="80">
        <f t="shared" si="9"/>
        <v>0.12</v>
      </c>
      <c r="H42" s="80">
        <v>2</v>
      </c>
      <c r="I42" s="80">
        <f t="shared" si="11"/>
        <v>0.6</v>
      </c>
      <c r="J42" s="80"/>
      <c r="K42" s="80">
        <f t="shared" si="7"/>
        <v>0.6</v>
      </c>
      <c r="L42" s="89">
        <f t="shared" si="5"/>
        <v>0.72</v>
      </c>
      <c r="M42" s="89"/>
      <c r="N42" s="89">
        <v>0.72</v>
      </c>
    </row>
    <row r="43" ht="20.1" customHeight="1" spans="1:14">
      <c r="A43" s="80">
        <v>36</v>
      </c>
      <c r="B43" s="80" t="s">
        <v>605</v>
      </c>
      <c r="C43" s="80"/>
      <c r="D43" s="80">
        <v>3</v>
      </c>
      <c r="E43" s="80">
        <f t="shared" si="12"/>
        <v>0.9</v>
      </c>
      <c r="F43" s="80">
        <v>0.54</v>
      </c>
      <c r="G43" s="80">
        <f t="shared" si="9"/>
        <v>0.36</v>
      </c>
      <c r="H43" s="80">
        <v>5</v>
      </c>
      <c r="I43" s="80">
        <f t="shared" si="11"/>
        <v>1.5</v>
      </c>
      <c r="J43" s="80"/>
      <c r="K43" s="80">
        <f t="shared" si="7"/>
        <v>1.5</v>
      </c>
      <c r="L43" s="89">
        <f t="shared" si="5"/>
        <v>1.86</v>
      </c>
      <c r="M43" s="89"/>
      <c r="N43" s="89">
        <v>1.86</v>
      </c>
    </row>
    <row r="44" ht="20.1" customHeight="1" spans="1:14">
      <c r="A44" s="80">
        <v>36</v>
      </c>
      <c r="B44" s="80" t="s">
        <v>606</v>
      </c>
      <c r="C44" s="80"/>
      <c r="D44" s="80">
        <v>1</v>
      </c>
      <c r="E44" s="80">
        <f>(C44+D44)*0.55</f>
        <v>0.55</v>
      </c>
      <c r="F44" s="80">
        <v>0.18</v>
      </c>
      <c r="G44" s="80">
        <f t="shared" si="9"/>
        <v>0.37</v>
      </c>
      <c r="H44" s="80">
        <v>1</v>
      </c>
      <c r="I44" s="80">
        <f>H44*0.55</f>
        <v>0.55</v>
      </c>
      <c r="J44" s="80"/>
      <c r="K44" s="80">
        <f t="shared" si="7"/>
        <v>0.55</v>
      </c>
      <c r="L44" s="89">
        <f t="shared" si="5"/>
        <v>0.92</v>
      </c>
      <c r="M44" s="89"/>
      <c r="N44" s="89">
        <v>0.92</v>
      </c>
    </row>
  </sheetData>
  <autoFilter ref="A6:N44"/>
  <mergeCells count="8">
    <mergeCell ref="A1:B1"/>
    <mergeCell ref="A2:N2"/>
    <mergeCell ref="C4:G4"/>
    <mergeCell ref="H4:K4"/>
    <mergeCell ref="M4:N4"/>
    <mergeCell ref="A4:A6"/>
    <mergeCell ref="B4:B6"/>
    <mergeCell ref="L4:L5"/>
  </mergeCells>
  <printOptions horizontalCentered="1"/>
  <pageMargins left="0.235416666666667" right="0.196527777777778" top="0.313888888888889" bottom="0.313888888888889" header="0.15625" footer="0.15625"/>
  <pageSetup paperSize="9" scale="96" fitToHeight="7" orientation="landscape" horizontalDpi="600"/>
  <headerFooter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13"/>
  <sheetViews>
    <sheetView workbookViewId="0">
      <selection activeCell="B17" sqref="B17"/>
    </sheetView>
  </sheetViews>
  <sheetFormatPr defaultColWidth="16.75" defaultRowHeight="20.1" customHeight="1"/>
  <cols>
    <col min="1" max="1" width="47.25" style="2" customWidth="1"/>
    <col min="2" max="2" width="14.625" style="2" customWidth="1"/>
    <col min="3" max="3" width="17" style="2" hidden="1" customWidth="1"/>
    <col min="4" max="4" width="7" style="2" customWidth="1"/>
    <col min="5" max="5" width="32.75" style="2" customWidth="1"/>
    <col min="6" max="6" width="30.125" style="2" customWidth="1"/>
    <col min="7" max="7" width="17.75" style="2" customWidth="1"/>
    <col min="8" max="9" width="14.125" style="2" customWidth="1"/>
    <col min="10" max="10" width="8.625" style="2" customWidth="1"/>
    <col min="11" max="11" width="9.5" style="2" customWidth="1"/>
    <col min="12" max="16379" width="16.75" style="2" customWidth="1"/>
    <col min="16380" max="16384" width="16.75" style="2"/>
  </cols>
  <sheetData>
    <row r="1" customHeight="1" spans="1:1">
      <c r="A1" s="51" t="s">
        <v>607</v>
      </c>
    </row>
    <row r="2" ht="25" customHeight="1" spans="1:7">
      <c r="A2" s="52" t="s">
        <v>608</v>
      </c>
      <c r="B2" s="52"/>
      <c r="C2" s="52"/>
      <c r="D2" s="52"/>
      <c r="E2" s="52"/>
      <c r="F2" s="52"/>
      <c r="G2" s="52"/>
    </row>
    <row r="3" ht="25" customHeight="1" spans="1:7">
      <c r="A3" s="53"/>
      <c r="B3" s="53"/>
      <c r="C3" s="53"/>
      <c r="D3" s="53"/>
      <c r="E3" s="53"/>
      <c r="F3" s="53"/>
      <c r="G3" s="51" t="s">
        <v>609</v>
      </c>
    </row>
    <row r="4" s="22" customFormat="1" ht="30" customHeight="1" spans="1:9">
      <c r="A4" s="54" t="s">
        <v>610</v>
      </c>
      <c r="B4" s="54" t="s">
        <v>200</v>
      </c>
      <c r="C4" s="54" t="s">
        <v>611</v>
      </c>
      <c r="D4" s="54" t="s">
        <v>612</v>
      </c>
      <c r="E4" s="54" t="s">
        <v>613</v>
      </c>
      <c r="F4" s="54" t="s">
        <v>614</v>
      </c>
      <c r="G4" s="54" t="s">
        <v>615</v>
      </c>
      <c r="H4" s="4"/>
      <c r="I4" s="4"/>
    </row>
    <row r="5" s="22" customFormat="1" ht="30" customHeight="1" spans="1:9">
      <c r="A5" s="54" t="s">
        <v>257</v>
      </c>
      <c r="B5" s="54">
        <f>SUM(B6:B11)</f>
        <v>87130.51</v>
      </c>
      <c r="C5" s="54"/>
      <c r="D5" s="54"/>
      <c r="E5" s="54"/>
      <c r="F5" s="54"/>
      <c r="G5" s="54"/>
      <c r="H5" s="4"/>
      <c r="I5" s="4"/>
    </row>
    <row r="6" s="22" customFormat="1" ht="30" customHeight="1" spans="1:7">
      <c r="A6" s="55" t="s">
        <v>616</v>
      </c>
      <c r="B6" s="56">
        <v>2497</v>
      </c>
      <c r="C6" s="57">
        <v>-327.66</v>
      </c>
      <c r="D6" s="58" t="s">
        <v>617</v>
      </c>
      <c r="E6" s="59" t="s">
        <v>618</v>
      </c>
      <c r="F6" s="59"/>
      <c r="G6" s="59"/>
    </row>
    <row r="7" s="22" customFormat="1" ht="30" customHeight="1" spans="1:7">
      <c r="A7" s="55" t="s">
        <v>619</v>
      </c>
      <c r="B7" s="56">
        <v>846</v>
      </c>
      <c r="C7" s="57">
        <v>-90.96</v>
      </c>
      <c r="D7" s="58" t="s">
        <v>617</v>
      </c>
      <c r="E7" s="59" t="s">
        <v>620</v>
      </c>
      <c r="F7" s="59"/>
      <c r="G7" s="59"/>
    </row>
    <row r="8" s="22" customFormat="1" ht="30" customHeight="1" spans="1:7">
      <c r="A8" s="55" t="s">
        <v>621</v>
      </c>
      <c r="B8" s="56">
        <v>72415.83</v>
      </c>
      <c r="C8" s="57">
        <v>-113.58</v>
      </c>
      <c r="D8" s="58" t="s">
        <v>617</v>
      </c>
      <c r="E8" s="59" t="s">
        <v>622</v>
      </c>
      <c r="F8" s="59"/>
      <c r="G8" s="59"/>
    </row>
    <row r="9" s="22" customFormat="1" ht="30" customHeight="1" spans="1:7">
      <c r="A9" s="55" t="s">
        <v>623</v>
      </c>
      <c r="B9" s="56">
        <v>11148.4</v>
      </c>
      <c r="C9" s="57"/>
      <c r="D9" s="58" t="s">
        <v>624</v>
      </c>
      <c r="E9" s="59" t="s">
        <v>625</v>
      </c>
      <c r="F9" s="59" t="s">
        <v>626</v>
      </c>
      <c r="G9" s="59" t="s">
        <v>627</v>
      </c>
    </row>
    <row r="10" s="22" customFormat="1" ht="30" customHeight="1" spans="1:7">
      <c r="A10" s="60" t="s">
        <v>628</v>
      </c>
      <c r="B10" s="56">
        <v>222.36</v>
      </c>
      <c r="C10" s="57">
        <v>-19.14</v>
      </c>
      <c r="D10" s="58" t="s">
        <v>624</v>
      </c>
      <c r="E10" s="59" t="s">
        <v>629</v>
      </c>
      <c r="F10" s="59" t="s">
        <v>626</v>
      </c>
      <c r="G10" s="59" t="s">
        <v>627</v>
      </c>
    </row>
    <row r="11" s="22" customFormat="1" ht="30" customHeight="1" spans="1:7">
      <c r="A11" s="60" t="s">
        <v>630</v>
      </c>
      <c r="B11" s="56">
        <v>0.92</v>
      </c>
      <c r="C11" s="57"/>
      <c r="D11" s="58" t="s">
        <v>624</v>
      </c>
      <c r="E11" s="59" t="s">
        <v>631</v>
      </c>
      <c r="F11" s="59" t="s">
        <v>626</v>
      </c>
      <c r="G11" s="59" t="s">
        <v>627</v>
      </c>
    </row>
    <row r="13" customHeight="1" spans="1:2">
      <c r="A13" s="20"/>
      <c r="B13" s="20"/>
    </row>
  </sheetData>
  <mergeCells count="1">
    <mergeCell ref="A2:G2"/>
  </mergeCells>
  <pageMargins left="0.629166666666667" right="0.0388888888888889" top="1" bottom="1" header="0.511805555555556" footer="0.511805555555556"/>
  <pageSetup paperSize="9" scale="86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3"/>
  <sheetViews>
    <sheetView workbookViewId="0">
      <selection activeCell="C3" sqref="C3:C5"/>
    </sheetView>
  </sheetViews>
  <sheetFormatPr defaultColWidth="9" defaultRowHeight="13.5"/>
  <cols>
    <col min="1" max="1" width="14.875" customWidth="1"/>
    <col min="2" max="2" width="21.75" customWidth="1"/>
    <col min="3" max="3" width="29.5" customWidth="1"/>
    <col min="4" max="4" width="8.375" customWidth="1"/>
    <col min="5" max="5" width="5.5" customWidth="1"/>
    <col min="6" max="6" width="10.125" customWidth="1"/>
    <col min="7" max="7" width="9.25" customWidth="1"/>
    <col min="8" max="8" width="5.5" customWidth="1"/>
    <col min="9" max="9" width="10.375" customWidth="1"/>
    <col min="10" max="10" width="14" customWidth="1"/>
    <col min="11" max="11" width="23.375" customWidth="1"/>
  </cols>
  <sheetData>
    <row r="1" customFormat="1" ht="30" customHeight="1" spans="1:10">
      <c r="A1" s="29" t="s">
        <v>632</v>
      </c>
      <c r="B1" s="29" t="s">
        <v>633</v>
      </c>
      <c r="C1" s="29" t="s">
        <v>634</v>
      </c>
      <c r="D1" s="29" t="s">
        <v>635</v>
      </c>
      <c r="E1" s="29" t="s">
        <v>636</v>
      </c>
      <c r="F1" s="29" t="s">
        <v>637</v>
      </c>
      <c r="G1" s="29" t="s">
        <v>638</v>
      </c>
      <c r="H1" s="29" t="s">
        <v>639</v>
      </c>
      <c r="I1" s="29" t="s">
        <v>640</v>
      </c>
      <c r="J1" s="29" t="s">
        <v>641</v>
      </c>
    </row>
    <row r="2" customFormat="1" ht="30" customHeight="1" spans="1:10">
      <c r="A2" s="29" t="s">
        <v>257</v>
      </c>
      <c r="B2" s="29"/>
      <c r="C2" s="29"/>
      <c r="D2" s="29"/>
      <c r="E2" s="29"/>
      <c r="F2" s="29">
        <f>SUM(F3:F13)</f>
        <v>87130.51</v>
      </c>
      <c r="G2" s="29"/>
      <c r="H2" s="29"/>
      <c r="I2" s="29">
        <f>SUM(I3:I13)</f>
        <v>87130.51</v>
      </c>
      <c r="J2" s="29"/>
    </row>
    <row r="3" customFormat="1" ht="30" customHeight="1" spans="1:10">
      <c r="A3" s="30" t="s">
        <v>642</v>
      </c>
      <c r="B3" s="30" t="s">
        <v>643</v>
      </c>
      <c r="C3" s="31" t="s">
        <v>644</v>
      </c>
      <c r="D3" s="32">
        <v>2050204</v>
      </c>
      <c r="E3" s="30" t="s">
        <v>617</v>
      </c>
      <c r="F3" s="30">
        <v>11331</v>
      </c>
      <c r="G3" s="33">
        <v>2050204</v>
      </c>
      <c r="H3" s="34" t="s">
        <v>624</v>
      </c>
      <c r="I3" s="48">
        <v>0.92</v>
      </c>
      <c r="J3" s="49" t="s">
        <v>645</v>
      </c>
    </row>
    <row r="4" customFormat="1" ht="30" customHeight="1" spans="1:10">
      <c r="A4" s="35"/>
      <c r="B4" s="35"/>
      <c r="C4" s="36"/>
      <c r="D4" s="37"/>
      <c r="E4" s="35"/>
      <c r="F4" s="35"/>
      <c r="G4" s="38">
        <v>2050305</v>
      </c>
      <c r="H4" s="34" t="s">
        <v>624</v>
      </c>
      <c r="I4" s="48">
        <v>11148.4</v>
      </c>
      <c r="J4" s="49" t="s">
        <v>646</v>
      </c>
    </row>
    <row r="5" customFormat="1" ht="30" customHeight="1" spans="1:10">
      <c r="A5" s="39"/>
      <c r="B5" s="39"/>
      <c r="C5" s="40"/>
      <c r="D5" s="41"/>
      <c r="E5" s="39"/>
      <c r="F5" s="39"/>
      <c r="G5" s="38">
        <v>2300299</v>
      </c>
      <c r="H5" s="34" t="s">
        <v>617</v>
      </c>
      <c r="I5" s="48">
        <v>181.68</v>
      </c>
      <c r="J5" s="49" t="s">
        <v>647</v>
      </c>
    </row>
    <row r="6" customFormat="1" ht="30" customHeight="1" spans="1:10">
      <c r="A6" s="42" t="s">
        <v>642</v>
      </c>
      <c r="B6" s="42" t="s">
        <v>648</v>
      </c>
      <c r="C6" s="42" t="s">
        <v>644</v>
      </c>
      <c r="D6" s="33">
        <v>2050205</v>
      </c>
      <c r="E6" s="34" t="s">
        <v>624</v>
      </c>
      <c r="F6" s="34">
        <v>1224.7</v>
      </c>
      <c r="G6" s="38">
        <v>2300299</v>
      </c>
      <c r="H6" s="34" t="s">
        <v>617</v>
      </c>
      <c r="I6" s="50">
        <v>1224.7</v>
      </c>
      <c r="J6" s="49" t="s">
        <v>646</v>
      </c>
    </row>
    <row r="7" customFormat="1" ht="30" customHeight="1" spans="1:10">
      <c r="A7" s="43" t="s">
        <v>642</v>
      </c>
      <c r="B7" s="43" t="s">
        <v>649</v>
      </c>
      <c r="C7" s="44" t="s">
        <v>644</v>
      </c>
      <c r="D7" s="43">
        <v>2050302</v>
      </c>
      <c r="E7" s="43" t="s">
        <v>624</v>
      </c>
      <c r="F7" s="30">
        <v>3902</v>
      </c>
      <c r="G7" s="45">
        <v>2050302</v>
      </c>
      <c r="H7" s="45" t="s">
        <v>624</v>
      </c>
      <c r="I7" s="48">
        <v>222.36</v>
      </c>
      <c r="J7" s="49" t="s">
        <v>650</v>
      </c>
    </row>
    <row r="8" customFormat="1" ht="30" customHeight="1" spans="1:10">
      <c r="A8" s="46"/>
      <c r="B8" s="46"/>
      <c r="C8" s="47"/>
      <c r="D8" s="46"/>
      <c r="E8" s="46"/>
      <c r="F8" s="39"/>
      <c r="G8" s="38">
        <v>2300299</v>
      </c>
      <c r="H8" s="34" t="s">
        <v>617</v>
      </c>
      <c r="I8" s="48">
        <v>3679.64</v>
      </c>
      <c r="J8" s="49" t="s">
        <v>646</v>
      </c>
    </row>
    <row r="9" customFormat="1" ht="30" customHeight="1" spans="1:10">
      <c r="A9" s="42" t="s">
        <v>642</v>
      </c>
      <c r="B9" s="42" t="s">
        <v>643</v>
      </c>
      <c r="C9" s="42" t="s">
        <v>644</v>
      </c>
      <c r="D9" s="45">
        <v>2300221</v>
      </c>
      <c r="E9" s="45" t="s">
        <v>617</v>
      </c>
      <c r="F9" s="34">
        <v>64504.78</v>
      </c>
      <c r="G9" s="38">
        <v>2300299</v>
      </c>
      <c r="H9" s="34" t="s">
        <v>617</v>
      </c>
      <c r="I9" s="48">
        <v>64504.78</v>
      </c>
      <c r="J9" s="49" t="s">
        <v>647</v>
      </c>
    </row>
    <row r="10" customFormat="1" ht="30" customHeight="1" spans="1:10">
      <c r="A10" s="42" t="s">
        <v>642</v>
      </c>
      <c r="B10" s="42" t="s">
        <v>651</v>
      </c>
      <c r="C10" s="42" t="s">
        <v>652</v>
      </c>
      <c r="D10" s="33">
        <v>2050302</v>
      </c>
      <c r="E10" s="34" t="s">
        <v>624</v>
      </c>
      <c r="F10" s="34">
        <v>187.2</v>
      </c>
      <c r="G10" s="38">
        <v>2300299</v>
      </c>
      <c r="H10" s="34" t="s">
        <v>617</v>
      </c>
      <c r="I10" s="50">
        <v>187.2</v>
      </c>
      <c r="J10" s="49" t="s">
        <v>646</v>
      </c>
    </row>
    <row r="11" s="28" customFormat="1" ht="30" customHeight="1" spans="1:10">
      <c r="A11" s="42" t="s">
        <v>642</v>
      </c>
      <c r="B11" s="42" t="s">
        <v>653</v>
      </c>
      <c r="C11" s="42" t="s">
        <v>654</v>
      </c>
      <c r="D11" s="33">
        <v>2300221</v>
      </c>
      <c r="E11" s="34" t="s">
        <v>617</v>
      </c>
      <c r="F11" s="34">
        <v>2497</v>
      </c>
      <c r="G11" s="33">
        <v>2300221</v>
      </c>
      <c r="H11" s="34" t="s">
        <v>617</v>
      </c>
      <c r="I11" s="50">
        <v>2497</v>
      </c>
      <c r="J11" s="49" t="s">
        <v>650</v>
      </c>
    </row>
    <row r="12" s="28" customFormat="1" ht="30" customHeight="1" spans="1:10">
      <c r="A12" s="42" t="s">
        <v>642</v>
      </c>
      <c r="B12" s="42" t="s">
        <v>655</v>
      </c>
      <c r="C12" s="42" t="s">
        <v>656</v>
      </c>
      <c r="D12" s="33">
        <v>2050299</v>
      </c>
      <c r="E12" s="34" t="s">
        <v>617</v>
      </c>
      <c r="F12" s="34">
        <v>846</v>
      </c>
      <c r="G12" s="33">
        <v>2050299</v>
      </c>
      <c r="H12" s="34" t="s">
        <v>617</v>
      </c>
      <c r="I12" s="50">
        <v>846</v>
      </c>
      <c r="J12" s="49" t="s">
        <v>650</v>
      </c>
    </row>
    <row r="13" customFormat="1" ht="30" customHeight="1" spans="1:10">
      <c r="A13" s="42" t="s">
        <v>657</v>
      </c>
      <c r="B13" s="42" t="s">
        <v>658</v>
      </c>
      <c r="C13" s="42" t="s">
        <v>659</v>
      </c>
      <c r="D13" s="33">
        <v>2300299</v>
      </c>
      <c r="E13" s="34" t="s">
        <v>617</v>
      </c>
      <c r="F13" s="34">
        <v>2637.83</v>
      </c>
      <c r="G13" s="33">
        <v>2300299</v>
      </c>
      <c r="H13" s="34" t="s">
        <v>617</v>
      </c>
      <c r="I13" s="50">
        <v>2637.83</v>
      </c>
      <c r="J13" s="49" t="s">
        <v>650</v>
      </c>
    </row>
  </sheetData>
  <mergeCells count="13">
    <mergeCell ref="A2:E2"/>
    <mergeCell ref="A3:A5"/>
    <mergeCell ref="A7:A8"/>
    <mergeCell ref="B3:B5"/>
    <mergeCell ref="B7:B8"/>
    <mergeCell ref="C3:C5"/>
    <mergeCell ref="C7:C8"/>
    <mergeCell ref="D3:D5"/>
    <mergeCell ref="D7:D8"/>
    <mergeCell ref="E3:E5"/>
    <mergeCell ref="E7:E8"/>
    <mergeCell ref="F3:F5"/>
    <mergeCell ref="F7:F8"/>
  </mergeCells>
  <pageMargins left="0.75" right="0.75" top="1" bottom="1" header="0.511805555555556" footer="0.511805555555556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29"/>
  <sheetViews>
    <sheetView topLeftCell="A11" workbookViewId="0">
      <selection activeCell="A23" sqref="$A23:$XFD29"/>
    </sheetView>
  </sheetViews>
  <sheetFormatPr defaultColWidth="16.75" defaultRowHeight="20.1" customHeight="1"/>
  <cols>
    <col min="1" max="1" width="20.75" style="2" customWidth="1"/>
    <col min="2" max="2" width="21.25" style="2" customWidth="1"/>
    <col min="3" max="3" width="20" style="2" customWidth="1"/>
    <col min="4" max="4" width="14.125" style="2" customWidth="1"/>
    <col min="5" max="5" width="34.75" style="2" customWidth="1"/>
    <col min="6" max="6" width="29.625" style="2" customWidth="1"/>
    <col min="7" max="9" width="14.125" style="2" customWidth="1"/>
    <col min="10" max="10" width="8.625" style="2" customWidth="1"/>
    <col min="11" max="11" width="9.5" style="2" customWidth="1"/>
    <col min="12" max="16379" width="16.75" style="2" customWidth="1"/>
    <col min="16380" max="16384" width="16.75" style="2"/>
  </cols>
  <sheetData>
    <row r="1" customHeight="1" spans="1:9">
      <c r="A1" s="9"/>
      <c r="B1" s="10" t="s">
        <v>660</v>
      </c>
      <c r="C1" s="10" t="s">
        <v>611</v>
      </c>
      <c r="D1" s="10" t="s">
        <v>612</v>
      </c>
      <c r="E1" s="10" t="s">
        <v>613</v>
      </c>
      <c r="F1" s="10" t="s">
        <v>614</v>
      </c>
      <c r="G1" s="10" t="s">
        <v>615</v>
      </c>
      <c r="H1" s="11"/>
      <c r="I1" s="11"/>
    </row>
    <row r="2" customHeight="1" spans="1:7">
      <c r="A2" s="12" t="s">
        <v>661</v>
      </c>
      <c r="B2" s="13">
        <v>35270.64</v>
      </c>
      <c r="C2" s="14">
        <v>-327.66</v>
      </c>
      <c r="D2" s="15" t="s">
        <v>617</v>
      </c>
      <c r="E2" s="9" t="s">
        <v>618</v>
      </c>
      <c r="F2" s="9" t="s">
        <v>662</v>
      </c>
      <c r="G2" s="9"/>
    </row>
    <row r="3" customHeight="1" spans="1:7">
      <c r="A3" s="12" t="s">
        <v>663</v>
      </c>
      <c r="B3" s="13">
        <v>19344.06</v>
      </c>
      <c r="C3" s="14">
        <v>-90.96</v>
      </c>
      <c r="D3" s="15" t="s">
        <v>617</v>
      </c>
      <c r="E3" s="9" t="s">
        <v>618</v>
      </c>
      <c r="F3" s="9" t="s">
        <v>662</v>
      </c>
      <c r="G3" s="9"/>
    </row>
    <row r="4" customHeight="1" spans="1:7">
      <c r="A4" s="12" t="s">
        <v>664</v>
      </c>
      <c r="B4" s="13">
        <v>7496.76</v>
      </c>
      <c r="C4" s="14">
        <v>-113.58</v>
      </c>
      <c r="D4" s="15" t="s">
        <v>617</v>
      </c>
      <c r="E4" s="9" t="s">
        <v>622</v>
      </c>
      <c r="F4" s="9" t="s">
        <v>662</v>
      </c>
      <c r="G4" s="9"/>
    </row>
    <row r="5" customHeight="1" spans="1:7">
      <c r="A5" s="12" t="s">
        <v>665</v>
      </c>
      <c r="B5" s="13">
        <v>8348.7</v>
      </c>
      <c r="C5" s="14">
        <v>-190.9</v>
      </c>
      <c r="D5" s="15" t="s">
        <v>617</v>
      </c>
      <c r="E5" s="9" t="s">
        <v>622</v>
      </c>
      <c r="F5" s="9" t="s">
        <v>662</v>
      </c>
      <c r="G5" s="9"/>
    </row>
    <row r="6" customHeight="1" spans="1:7">
      <c r="A6" s="12" t="s">
        <v>666</v>
      </c>
      <c r="B6" s="13">
        <v>3113.64</v>
      </c>
      <c r="C6" s="14">
        <v>-315.36</v>
      </c>
      <c r="D6" s="15" t="s">
        <v>617</v>
      </c>
      <c r="E6" s="9" t="s">
        <v>622</v>
      </c>
      <c r="F6" s="9" t="s">
        <v>662</v>
      </c>
      <c r="G6" s="9"/>
    </row>
    <row r="7" customHeight="1" spans="1:7">
      <c r="A7" s="12" t="s">
        <v>667</v>
      </c>
      <c r="B7" s="13">
        <v>2.7</v>
      </c>
      <c r="C7" s="14">
        <v>-4728.96</v>
      </c>
      <c r="D7" s="15" t="s">
        <v>617</v>
      </c>
      <c r="E7" s="9" t="s">
        <v>622</v>
      </c>
      <c r="F7" s="9" t="s">
        <v>662</v>
      </c>
      <c r="G7" s="9"/>
    </row>
    <row r="8" customHeight="1" spans="1:7">
      <c r="A8" s="16" t="s">
        <v>668</v>
      </c>
      <c r="B8" s="13">
        <v>11148.4</v>
      </c>
      <c r="C8" s="14"/>
      <c r="D8" s="15" t="s">
        <v>624</v>
      </c>
      <c r="E8" s="9" t="s">
        <v>625</v>
      </c>
      <c r="F8" s="9" t="s">
        <v>626</v>
      </c>
      <c r="G8" s="9" t="s">
        <v>627</v>
      </c>
    </row>
    <row r="9" customHeight="1" spans="1:7">
      <c r="A9" s="17"/>
      <c r="B9" s="13">
        <v>7641.74</v>
      </c>
      <c r="C9" s="14">
        <v>-4.08</v>
      </c>
      <c r="D9" s="18" t="s">
        <v>617</v>
      </c>
      <c r="E9" s="9" t="s">
        <v>622</v>
      </c>
      <c r="F9" s="9" t="s">
        <v>662</v>
      </c>
      <c r="G9" s="9"/>
    </row>
    <row r="10" customHeight="1" spans="1:7">
      <c r="A10" s="16" t="s">
        <v>669</v>
      </c>
      <c r="B10" s="13">
        <v>222.36</v>
      </c>
      <c r="C10" s="14">
        <v>-19.14</v>
      </c>
      <c r="D10" s="15" t="s">
        <v>624</v>
      </c>
      <c r="E10" s="9" t="s">
        <v>629</v>
      </c>
      <c r="F10" s="9" t="s">
        <v>626</v>
      </c>
      <c r="G10" s="9" t="s">
        <v>627</v>
      </c>
    </row>
    <row r="11" customHeight="1" spans="1:7">
      <c r="A11" s="19"/>
      <c r="B11" s="13">
        <v>0.92</v>
      </c>
      <c r="C11" s="14"/>
      <c r="D11" s="15" t="s">
        <v>624</v>
      </c>
      <c r="E11" s="9" t="s">
        <v>631</v>
      </c>
      <c r="F11" s="9" t="s">
        <v>626</v>
      </c>
      <c r="G11" s="9" t="s">
        <v>627</v>
      </c>
    </row>
    <row r="12" customHeight="1" spans="1:7">
      <c r="A12" s="9"/>
      <c r="B12" s="13">
        <f>SUM(B2:B11)</f>
        <v>92589.92</v>
      </c>
      <c r="C12" s="14">
        <f>SUM(C2:C10)</f>
        <v>-5790.64</v>
      </c>
      <c r="D12" s="14"/>
      <c r="E12" s="9"/>
      <c r="F12" s="9"/>
      <c r="G12" s="9"/>
    </row>
    <row r="14" customHeight="1" spans="1:2">
      <c r="A14" s="20"/>
      <c r="B14" s="20"/>
    </row>
    <row r="15" customHeight="1" spans="1:4">
      <c r="A15" s="2" t="s">
        <v>670</v>
      </c>
      <c r="B15" s="2">
        <v>80962.48</v>
      </c>
      <c r="D15" s="2">
        <f>B12-B15-B16-B17</f>
        <v>8284.44</v>
      </c>
    </row>
    <row r="16" ht="48" customHeight="1" spans="1:4">
      <c r="A16" s="21" t="s">
        <v>671</v>
      </c>
      <c r="B16" s="22">
        <v>2497</v>
      </c>
      <c r="D16" s="2">
        <v>87130.51</v>
      </c>
    </row>
    <row r="17" ht="48" customHeight="1" spans="1:4">
      <c r="A17" s="21" t="s">
        <v>672</v>
      </c>
      <c r="B17" s="22">
        <v>846</v>
      </c>
      <c r="D17" s="2">
        <f>D16-B15-B16-B17-B18</f>
        <v>2637.83</v>
      </c>
    </row>
    <row r="18" ht="48" customHeight="1" spans="1:2">
      <c r="A18" s="23" t="s">
        <v>652</v>
      </c>
      <c r="B18" s="24">
        <v>187.2</v>
      </c>
    </row>
    <row r="19" ht="48" customHeight="1" spans="1:2">
      <c r="A19" s="23" t="s">
        <v>659</v>
      </c>
      <c r="B19" s="24">
        <v>8097.24</v>
      </c>
    </row>
    <row r="20" customHeight="1" spans="1:2">
      <c r="A20" s="20"/>
      <c r="B20" s="20"/>
    </row>
    <row r="23" customHeight="1" spans="4:9">
      <c r="D23" s="25" t="s">
        <v>673</v>
      </c>
      <c r="E23" s="25" t="s">
        <v>613</v>
      </c>
      <c r="F23" s="25" t="s">
        <v>614</v>
      </c>
      <c r="G23" s="25" t="s">
        <v>615</v>
      </c>
      <c r="H23" s="4"/>
      <c r="I23" s="4"/>
    </row>
    <row r="24" customHeight="1" spans="4:9">
      <c r="D24" s="26" t="s">
        <v>674</v>
      </c>
      <c r="E24" s="25"/>
      <c r="F24" s="25"/>
      <c r="G24" s="25"/>
      <c r="H24" s="4"/>
      <c r="I24" s="4"/>
    </row>
    <row r="25" customHeight="1" spans="4:7">
      <c r="D25" s="9" t="s">
        <v>675</v>
      </c>
      <c r="E25" s="9" t="s">
        <v>622</v>
      </c>
      <c r="F25" s="9" t="s">
        <v>662</v>
      </c>
      <c r="G25" s="9"/>
    </row>
    <row r="26" customHeight="1" spans="4:7">
      <c r="D26" s="27" t="s">
        <v>676</v>
      </c>
      <c r="E26" s="9" t="s">
        <v>618</v>
      </c>
      <c r="F26" s="9" t="s">
        <v>662</v>
      </c>
      <c r="G26" s="9"/>
    </row>
    <row r="27" customHeight="1" spans="4:7">
      <c r="D27" s="9" t="s">
        <v>677</v>
      </c>
      <c r="E27" s="9" t="s">
        <v>625</v>
      </c>
      <c r="F27" s="9" t="s">
        <v>626</v>
      </c>
      <c r="G27" s="9" t="s">
        <v>627</v>
      </c>
    </row>
    <row r="28" customHeight="1" spans="4:7">
      <c r="D28" s="27" t="s">
        <v>678</v>
      </c>
      <c r="E28" s="9" t="s">
        <v>629</v>
      </c>
      <c r="F28" s="9" t="s">
        <v>626</v>
      </c>
      <c r="G28" s="9" t="s">
        <v>627</v>
      </c>
    </row>
    <row r="29" customHeight="1" spans="4:7">
      <c r="D29" s="27" t="s">
        <v>679</v>
      </c>
      <c r="E29" s="9" t="s">
        <v>631</v>
      </c>
      <c r="F29" s="9" t="s">
        <v>626</v>
      </c>
      <c r="G29" s="9" t="s">
        <v>627</v>
      </c>
    </row>
  </sheetData>
  <mergeCells count="2">
    <mergeCell ref="A8:A9"/>
    <mergeCell ref="A10:A11"/>
  </mergeCells>
  <pageMargins left="0.196527777777778" right="0.118055555555556" top="1" bottom="1" header="0.511805555555556" footer="0.511805555555556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7"/>
  <sheetViews>
    <sheetView workbookViewId="0">
      <selection activeCell="C10" sqref="C10:F17"/>
    </sheetView>
  </sheetViews>
  <sheetFormatPr defaultColWidth="9" defaultRowHeight="13.5" outlineLevelCol="5"/>
  <cols>
    <col min="1" max="1" width="17.125" customWidth="1"/>
    <col min="2" max="2" width="12.875" customWidth="1"/>
    <col min="3" max="3" width="9.375" customWidth="1"/>
    <col min="4" max="4" width="28.125" customWidth="1"/>
    <col min="5" max="5" width="20.75" customWidth="1"/>
    <col min="6" max="6" width="13.625" customWidth="1"/>
    <col min="7" max="7" width="17.125" customWidth="1"/>
  </cols>
  <sheetData>
    <row r="1" spans="1:2">
      <c r="A1" s="3" t="s">
        <v>16</v>
      </c>
      <c r="B1" s="3" t="s">
        <v>17</v>
      </c>
    </row>
    <row r="2" customHeight="1" spans="1:2">
      <c r="A2">
        <v>-308.01</v>
      </c>
      <c r="B2">
        <v>75758.83</v>
      </c>
    </row>
    <row r="3" spans="1:2">
      <c r="A3">
        <v>-4.08</v>
      </c>
      <c r="B3">
        <v>11148.4</v>
      </c>
    </row>
    <row r="4" spans="1:2">
      <c r="A4">
        <v>-19.14</v>
      </c>
      <c r="B4">
        <v>223.28</v>
      </c>
    </row>
    <row r="5" spans="1:2">
      <c r="A5" s="1">
        <f>SUM(A2:A4)</f>
        <v>-331.23</v>
      </c>
      <c r="B5" s="1">
        <f>SUM(B2:B4)</f>
        <v>87130.51</v>
      </c>
    </row>
    <row r="9" s="2" customFormat="1" ht="20.1" customHeight="1" spans="5:6">
      <c r="E9" s="4"/>
      <c r="F9" s="4"/>
    </row>
    <row r="10" s="2" customFormat="1" ht="20.1" customHeight="1" spans="3:6">
      <c r="C10" s="5" t="s">
        <v>673</v>
      </c>
      <c r="D10" s="5" t="s">
        <v>613</v>
      </c>
      <c r="E10" s="5" t="s">
        <v>614</v>
      </c>
      <c r="F10" s="5" t="s">
        <v>615</v>
      </c>
    </row>
    <row r="11" s="2" customFormat="1" ht="20.1" customHeight="1" spans="3:6">
      <c r="C11" s="5" t="s">
        <v>680</v>
      </c>
      <c r="D11" s="5"/>
      <c r="E11" s="6"/>
      <c r="F11" s="6"/>
    </row>
    <row r="12" s="2" customFormat="1" ht="20.1" customHeight="1" spans="3:6">
      <c r="C12" s="7">
        <v>2497</v>
      </c>
      <c r="D12" s="8" t="s">
        <v>618</v>
      </c>
      <c r="E12" s="8"/>
      <c r="F12" s="8"/>
    </row>
    <row r="13" s="2" customFormat="1" ht="20.1" customHeight="1" spans="3:6">
      <c r="C13" s="7">
        <v>72415.83</v>
      </c>
      <c r="D13" s="8" t="s">
        <v>622</v>
      </c>
      <c r="E13" s="8"/>
      <c r="F13" s="8"/>
    </row>
    <row r="14" s="2" customFormat="1" ht="20.1" customHeight="1" spans="3:6">
      <c r="C14" s="7">
        <v>846</v>
      </c>
      <c r="D14" s="8" t="s">
        <v>620</v>
      </c>
      <c r="E14" s="8"/>
      <c r="F14" s="8"/>
    </row>
    <row r="15" s="2" customFormat="1" ht="20.1" customHeight="1" spans="3:6">
      <c r="C15" s="7">
        <v>11148.4</v>
      </c>
      <c r="D15" s="8" t="s">
        <v>625</v>
      </c>
      <c r="E15" s="8" t="s">
        <v>626</v>
      </c>
      <c r="F15" s="8" t="s">
        <v>627</v>
      </c>
    </row>
    <row r="16" ht="16.5" spans="3:6">
      <c r="C16" s="7">
        <v>222.36</v>
      </c>
      <c r="D16" s="8" t="s">
        <v>629</v>
      </c>
      <c r="E16" s="8" t="s">
        <v>626</v>
      </c>
      <c r="F16" s="8" t="s">
        <v>627</v>
      </c>
    </row>
    <row r="17" ht="16.5" spans="3:6">
      <c r="C17" s="7">
        <v>0.92</v>
      </c>
      <c r="D17" s="8" t="s">
        <v>631</v>
      </c>
      <c r="E17" s="8" t="s">
        <v>626</v>
      </c>
      <c r="F17" s="8" t="s">
        <v>627</v>
      </c>
    </row>
  </sheetData>
  <mergeCells count="1">
    <mergeCell ref="C11:D11"/>
  </mergeCells>
  <pageMargins left="0.75" right="0.75" top="1" bottom="1" header="0.511805555555556" footer="0.511805555555556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9"/>
  <sheetViews>
    <sheetView workbookViewId="0">
      <selection activeCell="A22" sqref="A22"/>
    </sheetView>
  </sheetViews>
  <sheetFormatPr defaultColWidth="9" defaultRowHeight="13.5"/>
  <cols>
    <col min="1" max="2" width="15" customWidth="1"/>
  </cols>
  <sheetData>
    <row r="1" spans="1:2">
      <c r="A1" s="1" t="s">
        <v>681</v>
      </c>
      <c r="B1" s="1">
        <f>SUM(B2:B9)</f>
        <v>16837</v>
      </c>
    </row>
    <row r="2" spans="1:5">
      <c r="A2" t="s">
        <v>682</v>
      </c>
      <c r="B2" s="1">
        <f>SUM(C2:E2)</f>
        <v>6290</v>
      </c>
      <c r="C2">
        <v>1296</v>
      </c>
      <c r="D2">
        <v>4770</v>
      </c>
      <c r="E2">
        <v>224</v>
      </c>
    </row>
    <row r="3" spans="1:5">
      <c r="A3" t="s">
        <v>683</v>
      </c>
      <c r="B3" s="1">
        <f t="shared" ref="B3:B9" si="0">SUM(C3:E3)</f>
        <v>3594</v>
      </c>
      <c r="C3">
        <v>718</v>
      </c>
      <c r="D3">
        <v>2789</v>
      </c>
      <c r="E3">
        <v>87</v>
      </c>
    </row>
    <row r="4" spans="1:5">
      <c r="A4" t="s">
        <v>7</v>
      </c>
      <c r="B4" s="1">
        <f t="shared" si="0"/>
        <v>2007</v>
      </c>
      <c r="C4">
        <v>428</v>
      </c>
      <c r="D4">
        <v>1540</v>
      </c>
      <c r="E4">
        <v>39</v>
      </c>
    </row>
    <row r="5" spans="1:11">
      <c r="A5" t="s">
        <v>8</v>
      </c>
      <c r="B5" s="1">
        <f>SUM(C5:K5)</f>
        <v>2607</v>
      </c>
      <c r="C5">
        <v>428</v>
      </c>
      <c r="D5">
        <v>1540</v>
      </c>
      <c r="E5">
        <v>39</v>
      </c>
      <c r="F5">
        <v>137</v>
      </c>
      <c r="G5">
        <v>454</v>
      </c>
      <c r="H5">
        <v>0</v>
      </c>
      <c r="I5">
        <v>4</v>
      </c>
      <c r="J5">
        <v>5</v>
      </c>
      <c r="K5">
        <v>0</v>
      </c>
    </row>
    <row r="6" spans="1:5">
      <c r="A6" t="s">
        <v>684</v>
      </c>
      <c r="B6" s="1">
        <f>SUM(C6:E6)</f>
        <v>1579</v>
      </c>
      <c r="C6">
        <v>1058</v>
      </c>
      <c r="D6">
        <v>472</v>
      </c>
      <c r="E6">
        <v>49</v>
      </c>
    </row>
    <row r="7" spans="1:3">
      <c r="A7" t="s">
        <v>685</v>
      </c>
      <c r="B7" s="1">
        <f>SUM(C7:E7)</f>
        <v>204</v>
      </c>
      <c r="C7">
        <v>204</v>
      </c>
    </row>
    <row r="8" spans="1:3">
      <c r="A8" t="s">
        <v>686</v>
      </c>
      <c r="B8" s="1">
        <f t="shared" si="0"/>
        <v>376</v>
      </c>
      <c r="C8">
        <v>376</v>
      </c>
    </row>
    <row r="9" spans="1:3">
      <c r="A9" t="s">
        <v>687</v>
      </c>
      <c r="B9" s="1">
        <f t="shared" si="0"/>
        <v>180</v>
      </c>
      <c r="C9">
        <v>180</v>
      </c>
    </row>
    <row r="11" spans="1:2">
      <c r="A11" s="1" t="s">
        <v>688</v>
      </c>
      <c r="B11" s="1">
        <f>SUM(B12:B19)</f>
        <v>24603.87</v>
      </c>
    </row>
    <row r="12" spans="1:2">
      <c r="A12" t="s">
        <v>682</v>
      </c>
      <c r="B12">
        <v>9731.28</v>
      </c>
    </row>
    <row r="13" spans="1:2">
      <c r="A13" t="s">
        <v>683</v>
      </c>
      <c r="B13">
        <v>6050.46</v>
      </c>
    </row>
    <row r="14" spans="1:2">
      <c r="A14" t="s">
        <v>7</v>
      </c>
      <c r="B14">
        <v>2339.4</v>
      </c>
    </row>
    <row r="15" spans="1:2">
      <c r="A15" t="s">
        <v>8</v>
      </c>
      <c r="B15">
        <v>2240.35</v>
      </c>
    </row>
    <row r="16" spans="1:2">
      <c r="A16" t="s">
        <v>684</v>
      </c>
      <c r="B16">
        <v>140.4</v>
      </c>
    </row>
    <row r="17" spans="1:2">
      <c r="A17" t="s">
        <v>685</v>
      </c>
      <c r="B17">
        <v>-9594.72</v>
      </c>
    </row>
    <row r="18" spans="1:2">
      <c r="A18" t="s">
        <v>686</v>
      </c>
      <c r="B18">
        <v>13492.56</v>
      </c>
    </row>
    <row r="19" spans="1:2">
      <c r="A19" t="s">
        <v>687</v>
      </c>
      <c r="B19">
        <v>204.14</v>
      </c>
    </row>
  </sheetData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Z204"/>
  <sheetViews>
    <sheetView view="pageBreakPreview" zoomScale="70" zoomScaleNormal="100" zoomScaleSheetLayoutView="70" workbookViewId="0">
      <pane xSplit="2" ySplit="7" topLeftCell="E208" activePane="bottomRight" state="frozen"/>
      <selection/>
      <selection pane="topRight"/>
      <selection pane="bottomLeft"/>
      <selection pane="bottomRight" activeCell="A2" sqref="A2:Y2"/>
    </sheetView>
  </sheetViews>
  <sheetFormatPr defaultColWidth="8.25" defaultRowHeight="18.75" customHeight="1"/>
  <cols>
    <col min="1" max="1" width="8.25" style="149"/>
    <col min="2" max="2" width="12.25" style="149" customWidth="1"/>
    <col min="3" max="3" width="7.5" style="149" customWidth="1"/>
    <col min="4" max="4" width="7.375" style="149" customWidth="1"/>
    <col min="5" max="5" width="8" style="149" customWidth="1"/>
    <col min="6" max="6" width="7.75" style="149" customWidth="1"/>
    <col min="7" max="7" width="10" style="149" customWidth="1"/>
    <col min="8" max="8" width="7.375" style="149" customWidth="1"/>
    <col min="9" max="9" width="8.375" style="149" customWidth="1"/>
    <col min="10" max="10" width="8" style="149" customWidth="1"/>
    <col min="11" max="11" width="8.375" style="150" customWidth="1"/>
    <col min="12" max="12" width="7.75" style="149" customWidth="1"/>
    <col min="13" max="13" width="14" style="149" customWidth="1"/>
    <col min="14" max="14" width="10.5" style="149" customWidth="1"/>
    <col min="15" max="15" width="13.6583333333333" style="149" customWidth="1"/>
    <col min="16" max="16" width="12" style="149" customWidth="1"/>
    <col min="17" max="17" width="11.25" style="149" customWidth="1"/>
    <col min="18" max="18" width="9.375" style="149" customWidth="1"/>
    <col min="19" max="19" width="12.625" style="149" customWidth="1"/>
    <col min="20" max="20" width="10.625" style="149" customWidth="1"/>
    <col min="21" max="21" width="9.5" style="149" customWidth="1"/>
    <col min="22" max="22" width="12.625" style="149" customWidth="1"/>
    <col min="23" max="23" width="10.125" style="149" customWidth="1"/>
    <col min="24" max="24" width="13" style="149" customWidth="1"/>
    <col min="25" max="25" width="8.875" style="238" customWidth="1"/>
    <col min="26" max="16384" width="8.25" style="149"/>
  </cols>
  <sheetData>
    <row r="1" customHeight="1" spans="1:2">
      <c r="A1" s="151" t="s">
        <v>182</v>
      </c>
      <c r="B1" s="151"/>
    </row>
    <row r="2" ht="35.25" customHeight="1" spans="1:25">
      <c r="A2" s="152" t="s">
        <v>183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</row>
    <row r="3" customHeight="1" spans="2:25">
      <c r="B3" s="108"/>
      <c r="C3" s="108"/>
      <c r="U3" s="108"/>
      <c r="W3" s="108"/>
      <c r="X3" s="108" t="s">
        <v>2</v>
      </c>
      <c r="Y3" s="220"/>
    </row>
    <row r="4" s="225" customFormat="1" ht="34.5" customHeight="1" spans="1:25">
      <c r="A4" s="66" t="s">
        <v>3</v>
      </c>
      <c r="B4" s="66" t="s">
        <v>4</v>
      </c>
      <c r="C4" s="84" t="s">
        <v>184</v>
      </c>
      <c r="D4" s="226"/>
      <c r="E4" s="85"/>
      <c r="F4" s="84" t="s">
        <v>185</v>
      </c>
      <c r="G4" s="226"/>
      <c r="H4" s="226"/>
      <c r="I4" s="226"/>
      <c r="J4" s="84" t="s">
        <v>186</v>
      </c>
      <c r="K4" s="228"/>
      <c r="L4" s="239" t="s">
        <v>187</v>
      </c>
      <c r="M4" s="75"/>
      <c r="N4" s="84" t="s">
        <v>188</v>
      </c>
      <c r="O4" s="226"/>
      <c r="P4" s="226"/>
      <c r="Q4" s="85"/>
      <c r="R4" s="75" t="s">
        <v>189</v>
      </c>
      <c r="S4" s="75"/>
      <c r="T4" s="170" t="s">
        <v>190</v>
      </c>
      <c r="U4" s="215"/>
      <c r="V4" s="75" t="s">
        <v>191</v>
      </c>
      <c r="W4" s="75" t="s">
        <v>192</v>
      </c>
      <c r="X4" s="75"/>
      <c r="Y4" s="240"/>
    </row>
    <row r="5" s="225" customFormat="1" ht="38.25" customHeight="1" spans="1:25">
      <c r="A5" s="69"/>
      <c r="B5" s="69"/>
      <c r="C5" s="158" t="s">
        <v>193</v>
      </c>
      <c r="D5" s="158" t="s">
        <v>194</v>
      </c>
      <c r="E5" s="72" t="s">
        <v>195</v>
      </c>
      <c r="F5" s="158" t="s">
        <v>193</v>
      </c>
      <c r="G5" s="158" t="s">
        <v>194</v>
      </c>
      <c r="H5" s="158" t="s">
        <v>196</v>
      </c>
      <c r="I5" s="154" t="s">
        <v>195</v>
      </c>
      <c r="J5" s="75" t="s">
        <v>197</v>
      </c>
      <c r="K5" s="228" t="s">
        <v>198</v>
      </c>
      <c r="L5" s="156" t="s">
        <v>199</v>
      </c>
      <c r="M5" s="72" t="s">
        <v>200</v>
      </c>
      <c r="N5" s="72" t="s">
        <v>199</v>
      </c>
      <c r="O5" s="72" t="s">
        <v>201</v>
      </c>
      <c r="P5" s="72" t="s">
        <v>202</v>
      </c>
      <c r="Q5" s="72" t="s">
        <v>203</v>
      </c>
      <c r="R5" s="72" t="s">
        <v>199</v>
      </c>
      <c r="S5" s="72" t="s">
        <v>200</v>
      </c>
      <c r="T5" s="72" t="s">
        <v>204</v>
      </c>
      <c r="U5" s="72" t="s">
        <v>205</v>
      </c>
      <c r="V5" s="75"/>
      <c r="W5" s="75" t="s">
        <v>13</v>
      </c>
      <c r="X5" s="75" t="s">
        <v>14</v>
      </c>
      <c r="Y5" s="240" t="s">
        <v>15</v>
      </c>
    </row>
    <row r="6" s="225" customFormat="1" ht="26.25" customHeight="1" spans="1:25">
      <c r="A6" s="73"/>
      <c r="B6" s="73"/>
      <c r="C6" s="72" t="s">
        <v>206</v>
      </c>
      <c r="D6" s="72" t="s">
        <v>207</v>
      </c>
      <c r="E6" s="72" t="s">
        <v>208</v>
      </c>
      <c r="F6" s="72" t="s">
        <v>209</v>
      </c>
      <c r="G6" s="72" t="s">
        <v>210</v>
      </c>
      <c r="H6" s="72" t="s">
        <v>211</v>
      </c>
      <c r="I6" s="72" t="s">
        <v>212</v>
      </c>
      <c r="J6" s="72" t="s">
        <v>213</v>
      </c>
      <c r="K6" s="167" t="s">
        <v>214</v>
      </c>
      <c r="L6" s="72" t="s">
        <v>215</v>
      </c>
      <c r="M6" s="72" t="s">
        <v>216</v>
      </c>
      <c r="N6" s="72" t="s">
        <v>217</v>
      </c>
      <c r="O6" s="72" t="s">
        <v>218</v>
      </c>
      <c r="P6" s="72" t="s">
        <v>219</v>
      </c>
      <c r="Q6" s="72" t="s">
        <v>220</v>
      </c>
      <c r="R6" s="72" t="s">
        <v>221</v>
      </c>
      <c r="S6" s="72" t="s">
        <v>222</v>
      </c>
      <c r="T6" s="72" t="s">
        <v>223</v>
      </c>
      <c r="U6" s="72" t="s">
        <v>224</v>
      </c>
      <c r="V6" s="166" t="s">
        <v>225</v>
      </c>
      <c r="W6" s="72" t="s">
        <v>226</v>
      </c>
      <c r="X6" s="72" t="s">
        <v>227</v>
      </c>
      <c r="Y6" s="202" t="s">
        <v>228</v>
      </c>
    </row>
    <row r="7" customHeight="1" spans="1:25">
      <c r="A7" s="97"/>
      <c r="B7" s="78" t="s">
        <v>18</v>
      </c>
      <c r="C7" s="98">
        <f t="shared" ref="C7:Y7" si="0">C8+C21+C29+C34+C42+C44+C50+C52+C60+C62+C64+C66+C68+C73+C75+C77+C79+C85+C87+C89+C91+C93+C99+C101+C104+C106+C108+C110+C112+C114+C123+C128+C130+C138+C140+C142+C144+C149+C151+C153+C159+C161+C163+C165+C167+C174+C176+C178+C180+C184+C186+C190+C192+C194+C196+C201+C203</f>
        <v>1296</v>
      </c>
      <c r="D7" s="98">
        <f t="shared" si="0"/>
        <v>4770</v>
      </c>
      <c r="E7" s="98">
        <f t="shared" si="0"/>
        <v>224</v>
      </c>
      <c r="F7" s="98">
        <f t="shared" si="0"/>
        <v>5883</v>
      </c>
      <c r="G7" s="98">
        <f t="shared" si="0"/>
        <v>133305</v>
      </c>
      <c r="H7" s="98">
        <f t="shared" si="0"/>
        <v>5883</v>
      </c>
      <c r="I7" s="98">
        <f t="shared" si="0"/>
        <v>877</v>
      </c>
      <c r="J7" s="98">
        <f t="shared" si="0"/>
        <v>450</v>
      </c>
      <c r="K7" s="168">
        <f t="shared" si="0"/>
        <v>54</v>
      </c>
      <c r="L7" s="98">
        <f t="shared" si="0"/>
        <v>6290</v>
      </c>
      <c r="M7" s="99">
        <f t="shared" si="0"/>
        <v>1160.16</v>
      </c>
      <c r="N7" s="98">
        <f t="shared" si="0"/>
        <v>140065</v>
      </c>
      <c r="O7" s="99">
        <f t="shared" si="0"/>
        <v>25314.78</v>
      </c>
      <c r="P7" s="99">
        <f t="shared" si="0"/>
        <v>16591.5</v>
      </c>
      <c r="Q7" s="99">
        <f t="shared" si="0"/>
        <v>8723.28</v>
      </c>
      <c r="R7" s="98">
        <f t="shared" si="0"/>
        <v>140065</v>
      </c>
      <c r="S7" s="99">
        <f t="shared" si="0"/>
        <v>25211.7</v>
      </c>
      <c r="T7" s="98">
        <f t="shared" si="0"/>
        <v>-859</v>
      </c>
      <c r="U7" s="99">
        <f t="shared" si="0"/>
        <v>-206.16</v>
      </c>
      <c r="V7" s="99">
        <f t="shared" si="0"/>
        <v>34942.98</v>
      </c>
      <c r="W7" s="99">
        <f t="shared" si="0"/>
        <v>-327.66</v>
      </c>
      <c r="X7" s="99">
        <f t="shared" si="0"/>
        <v>35270.64</v>
      </c>
      <c r="Y7" s="235">
        <f t="shared" si="0"/>
        <v>2497</v>
      </c>
    </row>
    <row r="8" customHeight="1" spans="1:25">
      <c r="A8" s="97"/>
      <c r="B8" s="78" t="s">
        <v>19</v>
      </c>
      <c r="C8" s="135">
        <f t="shared" ref="C8:F8" si="1">SUM(C9:C20)</f>
        <v>20</v>
      </c>
      <c r="D8" s="135">
        <f t="shared" si="1"/>
        <v>0</v>
      </c>
      <c r="E8" s="135">
        <f t="shared" si="1"/>
        <v>0</v>
      </c>
      <c r="F8" s="98">
        <f t="shared" si="1"/>
        <v>185</v>
      </c>
      <c r="G8" s="98"/>
      <c r="H8" s="98"/>
      <c r="I8" s="98"/>
      <c r="J8" s="98">
        <f t="shared" ref="J8:Q8" si="2">SUM(J9:J20)</f>
        <v>110</v>
      </c>
      <c r="K8" s="168">
        <f t="shared" si="2"/>
        <v>13.2</v>
      </c>
      <c r="L8" s="98">
        <f t="shared" si="2"/>
        <v>20</v>
      </c>
      <c r="M8" s="99">
        <f t="shared" si="2"/>
        <v>6</v>
      </c>
      <c r="N8" s="98">
        <f t="shared" si="2"/>
        <v>185</v>
      </c>
      <c r="O8" s="99">
        <f t="shared" si="2"/>
        <v>55.5</v>
      </c>
      <c r="P8" s="99">
        <f t="shared" si="2"/>
        <v>138.6</v>
      </c>
      <c r="Q8" s="99">
        <f t="shared" si="2"/>
        <v>-83.1</v>
      </c>
      <c r="R8" s="98"/>
      <c r="S8" s="99"/>
      <c r="T8" s="98">
        <f t="shared" ref="T8:Y8" si="3">SUM(T9:T20)</f>
        <v>0</v>
      </c>
      <c r="U8" s="99">
        <f t="shared" si="3"/>
        <v>0</v>
      </c>
      <c r="V8" s="99">
        <f t="shared" si="3"/>
        <v>-63.9</v>
      </c>
      <c r="W8" s="99">
        <f t="shared" si="3"/>
        <v>-63.9</v>
      </c>
      <c r="X8" s="99">
        <f t="shared" si="3"/>
        <v>0</v>
      </c>
      <c r="Y8" s="235">
        <f t="shared" si="3"/>
        <v>0</v>
      </c>
    </row>
    <row r="9" customHeight="1" spans="1:26">
      <c r="A9" s="160">
        <v>1</v>
      </c>
      <c r="B9" s="173" t="s">
        <v>20</v>
      </c>
      <c r="C9" s="102"/>
      <c r="D9" s="102"/>
      <c r="E9" s="102"/>
      <c r="F9" s="102"/>
      <c r="G9" s="102"/>
      <c r="H9" s="102"/>
      <c r="I9" s="102"/>
      <c r="J9" s="102"/>
      <c r="K9" s="169"/>
      <c r="L9" s="102"/>
      <c r="M9" s="103"/>
      <c r="N9" s="102"/>
      <c r="O9" s="103"/>
      <c r="P9" s="103"/>
      <c r="Q9" s="103"/>
      <c r="R9" s="102"/>
      <c r="S9" s="103"/>
      <c r="T9" s="102"/>
      <c r="U9" s="103"/>
      <c r="V9" s="103"/>
      <c r="W9" s="103" t="str">
        <f t="shared" ref="W9:W20" si="4">IF(V9&lt;0,V9,"")</f>
        <v/>
      </c>
      <c r="X9" s="103">
        <f t="shared" ref="X9:X20" si="5">IF(V9&gt;=0,V9,"")</f>
        <v>0</v>
      </c>
      <c r="Y9" s="241"/>
      <c r="Z9" s="149">
        <v>601001</v>
      </c>
    </row>
    <row r="10" customHeight="1" spans="1:26">
      <c r="A10" s="160">
        <v>2</v>
      </c>
      <c r="B10" s="173" t="s">
        <v>21</v>
      </c>
      <c r="C10" s="102"/>
      <c r="D10" s="102"/>
      <c r="E10" s="102"/>
      <c r="F10" s="102"/>
      <c r="G10" s="102"/>
      <c r="H10" s="102"/>
      <c r="I10" s="102"/>
      <c r="J10" s="102"/>
      <c r="K10" s="169"/>
      <c r="L10" s="102"/>
      <c r="M10" s="103"/>
      <c r="N10" s="102"/>
      <c r="O10" s="103"/>
      <c r="P10" s="103">
        <v>2.52</v>
      </c>
      <c r="Q10" s="103">
        <f t="shared" ref="Q10:Q20" si="6">O10-P10</f>
        <v>-2.52</v>
      </c>
      <c r="R10" s="102"/>
      <c r="S10" s="103"/>
      <c r="T10" s="102"/>
      <c r="U10" s="103"/>
      <c r="V10" s="103">
        <f t="shared" ref="V10:V20" si="7">K10+M10+Q10+S10+U10</f>
        <v>-2.52</v>
      </c>
      <c r="W10" s="103">
        <f t="shared" si="4"/>
        <v>-2.52</v>
      </c>
      <c r="X10" s="103" t="str">
        <f t="shared" si="5"/>
        <v/>
      </c>
      <c r="Y10" s="241"/>
      <c r="Z10" s="149">
        <v>601002</v>
      </c>
    </row>
    <row r="11" customHeight="1" spans="1:26">
      <c r="A11" s="160">
        <v>3</v>
      </c>
      <c r="B11" s="173" t="s">
        <v>22</v>
      </c>
      <c r="C11" s="102"/>
      <c r="D11" s="102"/>
      <c r="E11" s="102"/>
      <c r="F11" s="102">
        <v>12</v>
      </c>
      <c r="G11" s="102"/>
      <c r="H11" s="102"/>
      <c r="I11" s="102"/>
      <c r="J11" s="102">
        <v>7</v>
      </c>
      <c r="K11" s="169">
        <f t="shared" ref="K11:K20" si="8">J11*0.3*0.4</f>
        <v>0.84</v>
      </c>
      <c r="L11" s="102"/>
      <c r="M11" s="103"/>
      <c r="N11" s="102">
        <f t="shared" ref="N11:N17" si="9">F11+G11+I11</f>
        <v>12</v>
      </c>
      <c r="O11" s="103">
        <f t="shared" ref="O11:O17" si="10">N11*0.3</f>
        <v>3.6</v>
      </c>
      <c r="P11" s="103">
        <v>11.34</v>
      </c>
      <c r="Q11" s="103">
        <f t="shared" si="6"/>
        <v>-7.74</v>
      </c>
      <c r="R11" s="102"/>
      <c r="S11" s="103"/>
      <c r="T11" s="102"/>
      <c r="U11" s="103"/>
      <c r="V11" s="103">
        <f t="shared" si="7"/>
        <v>-6.9</v>
      </c>
      <c r="W11" s="103">
        <f t="shared" si="4"/>
        <v>-6.9</v>
      </c>
      <c r="X11" s="103" t="str">
        <f t="shared" si="5"/>
        <v/>
      </c>
      <c r="Y11" s="241"/>
      <c r="Z11" s="149">
        <v>601003</v>
      </c>
    </row>
    <row r="12" customHeight="1" spans="1:26">
      <c r="A12" s="160">
        <v>4</v>
      </c>
      <c r="B12" s="173" t="s">
        <v>23</v>
      </c>
      <c r="C12" s="102"/>
      <c r="D12" s="102"/>
      <c r="E12" s="102"/>
      <c r="F12" s="102">
        <v>13</v>
      </c>
      <c r="G12" s="102"/>
      <c r="H12" s="102"/>
      <c r="I12" s="102"/>
      <c r="J12" s="102">
        <v>8</v>
      </c>
      <c r="K12" s="169">
        <f t="shared" si="8"/>
        <v>0.96</v>
      </c>
      <c r="L12" s="102"/>
      <c r="M12" s="103"/>
      <c r="N12" s="102">
        <f t="shared" si="9"/>
        <v>13</v>
      </c>
      <c r="O12" s="103">
        <f t="shared" si="10"/>
        <v>3.9</v>
      </c>
      <c r="P12" s="103">
        <v>9.54</v>
      </c>
      <c r="Q12" s="103">
        <f t="shared" si="6"/>
        <v>-5.64</v>
      </c>
      <c r="R12" s="102"/>
      <c r="S12" s="103"/>
      <c r="T12" s="102"/>
      <c r="U12" s="103"/>
      <c r="V12" s="103">
        <f t="shared" si="7"/>
        <v>-4.68</v>
      </c>
      <c r="W12" s="103">
        <f t="shared" si="4"/>
        <v>-4.68</v>
      </c>
      <c r="X12" s="103" t="str">
        <f t="shared" si="5"/>
        <v/>
      </c>
      <c r="Y12" s="241"/>
      <c r="Z12" s="149">
        <v>601004</v>
      </c>
    </row>
    <row r="13" customHeight="1" spans="1:26">
      <c r="A13" s="160">
        <v>5</v>
      </c>
      <c r="B13" s="173" t="s">
        <v>24</v>
      </c>
      <c r="C13" s="102">
        <v>14</v>
      </c>
      <c r="D13" s="102"/>
      <c r="E13" s="102"/>
      <c r="F13" s="102">
        <v>23</v>
      </c>
      <c r="G13" s="102"/>
      <c r="H13" s="102"/>
      <c r="I13" s="102"/>
      <c r="J13" s="102">
        <v>19</v>
      </c>
      <c r="K13" s="169">
        <f t="shared" si="8"/>
        <v>2.28</v>
      </c>
      <c r="L13" s="102">
        <f>C13+D13+E13</f>
        <v>14</v>
      </c>
      <c r="M13" s="103">
        <f>L13*0.3</f>
        <v>4.2</v>
      </c>
      <c r="N13" s="102">
        <f t="shared" si="9"/>
        <v>23</v>
      </c>
      <c r="O13" s="103">
        <f t="shared" si="10"/>
        <v>6.9</v>
      </c>
      <c r="P13" s="103">
        <v>15.66</v>
      </c>
      <c r="Q13" s="103">
        <f t="shared" si="6"/>
        <v>-8.76</v>
      </c>
      <c r="R13" s="102"/>
      <c r="S13" s="103"/>
      <c r="T13" s="102"/>
      <c r="U13" s="103"/>
      <c r="V13" s="103">
        <f t="shared" si="7"/>
        <v>-2.28</v>
      </c>
      <c r="W13" s="103">
        <f t="shared" si="4"/>
        <v>-2.28</v>
      </c>
      <c r="X13" s="103" t="str">
        <f t="shared" si="5"/>
        <v/>
      </c>
      <c r="Y13" s="241"/>
      <c r="Z13" s="149">
        <v>601005</v>
      </c>
    </row>
    <row r="14" customHeight="1" spans="1:26">
      <c r="A14" s="160">
        <v>6</v>
      </c>
      <c r="B14" s="173" t="s">
        <v>25</v>
      </c>
      <c r="C14" s="102"/>
      <c r="D14" s="102"/>
      <c r="E14" s="102"/>
      <c r="F14" s="102">
        <v>43</v>
      </c>
      <c r="G14" s="102"/>
      <c r="H14" s="102"/>
      <c r="I14" s="102"/>
      <c r="J14" s="102">
        <v>9</v>
      </c>
      <c r="K14" s="169">
        <f t="shared" si="8"/>
        <v>1.08</v>
      </c>
      <c r="L14" s="102"/>
      <c r="M14" s="103"/>
      <c r="N14" s="102">
        <f t="shared" si="9"/>
        <v>43</v>
      </c>
      <c r="O14" s="103">
        <f t="shared" si="10"/>
        <v>12.9</v>
      </c>
      <c r="P14" s="103">
        <v>26.82</v>
      </c>
      <c r="Q14" s="103">
        <f t="shared" si="6"/>
        <v>-13.92</v>
      </c>
      <c r="R14" s="102"/>
      <c r="S14" s="103"/>
      <c r="T14" s="102"/>
      <c r="U14" s="103"/>
      <c r="V14" s="103">
        <f t="shared" si="7"/>
        <v>-12.84</v>
      </c>
      <c r="W14" s="103">
        <f t="shared" si="4"/>
        <v>-12.84</v>
      </c>
      <c r="X14" s="103" t="str">
        <f t="shared" si="5"/>
        <v/>
      </c>
      <c r="Y14" s="241"/>
      <c r="Z14" s="149">
        <v>601006</v>
      </c>
    </row>
    <row r="15" customHeight="1" spans="1:26">
      <c r="A15" s="160">
        <v>7</v>
      </c>
      <c r="B15" s="173" t="s">
        <v>26</v>
      </c>
      <c r="C15" s="102">
        <v>6</v>
      </c>
      <c r="D15" s="102"/>
      <c r="E15" s="102"/>
      <c r="F15" s="102">
        <v>7</v>
      </c>
      <c r="G15" s="102"/>
      <c r="H15" s="102"/>
      <c r="I15" s="102"/>
      <c r="J15" s="102">
        <v>2</v>
      </c>
      <c r="K15" s="169">
        <f t="shared" si="8"/>
        <v>0.24</v>
      </c>
      <c r="L15" s="102">
        <f>C15+D15+E15</f>
        <v>6</v>
      </c>
      <c r="M15" s="103">
        <f>L15*0.3</f>
        <v>1.8</v>
      </c>
      <c r="N15" s="102">
        <f t="shared" si="9"/>
        <v>7</v>
      </c>
      <c r="O15" s="103">
        <f t="shared" si="10"/>
        <v>2.1</v>
      </c>
      <c r="P15" s="103">
        <v>10.98</v>
      </c>
      <c r="Q15" s="103">
        <f t="shared" si="6"/>
        <v>-8.88</v>
      </c>
      <c r="R15" s="102"/>
      <c r="S15" s="103"/>
      <c r="T15" s="102"/>
      <c r="U15" s="103"/>
      <c r="V15" s="103">
        <f t="shared" si="7"/>
        <v>-6.84</v>
      </c>
      <c r="W15" s="103">
        <f t="shared" si="4"/>
        <v>-6.84</v>
      </c>
      <c r="X15" s="103" t="str">
        <f t="shared" si="5"/>
        <v/>
      </c>
      <c r="Y15" s="241"/>
      <c r="Z15" s="149">
        <v>601007</v>
      </c>
    </row>
    <row r="16" customHeight="1" spans="1:26">
      <c r="A16" s="160">
        <v>8</v>
      </c>
      <c r="B16" s="173" t="s">
        <v>27</v>
      </c>
      <c r="C16" s="102"/>
      <c r="D16" s="102"/>
      <c r="E16" s="102"/>
      <c r="F16" s="102">
        <v>58</v>
      </c>
      <c r="G16" s="102"/>
      <c r="H16" s="102"/>
      <c r="I16" s="102"/>
      <c r="J16" s="102">
        <v>32</v>
      </c>
      <c r="K16" s="169">
        <f t="shared" si="8"/>
        <v>3.84</v>
      </c>
      <c r="L16" s="102"/>
      <c r="M16" s="103"/>
      <c r="N16" s="102">
        <f t="shared" si="9"/>
        <v>58</v>
      </c>
      <c r="O16" s="103">
        <f t="shared" si="10"/>
        <v>17.4</v>
      </c>
      <c r="P16" s="103">
        <v>29.34</v>
      </c>
      <c r="Q16" s="103">
        <f t="shared" si="6"/>
        <v>-11.94</v>
      </c>
      <c r="R16" s="102"/>
      <c r="S16" s="103"/>
      <c r="T16" s="102"/>
      <c r="U16" s="103"/>
      <c r="V16" s="103">
        <f t="shared" si="7"/>
        <v>-8.1</v>
      </c>
      <c r="W16" s="103">
        <f t="shared" si="4"/>
        <v>-8.1</v>
      </c>
      <c r="X16" s="103" t="str">
        <f t="shared" si="5"/>
        <v/>
      </c>
      <c r="Y16" s="241"/>
      <c r="Z16" s="149">
        <v>601008</v>
      </c>
    </row>
    <row r="17" customHeight="1" spans="1:26">
      <c r="A17" s="160">
        <v>9</v>
      </c>
      <c r="B17" s="173" t="s">
        <v>28</v>
      </c>
      <c r="C17" s="102"/>
      <c r="D17" s="102"/>
      <c r="E17" s="102"/>
      <c r="F17" s="102">
        <v>20</v>
      </c>
      <c r="G17" s="102"/>
      <c r="H17" s="102"/>
      <c r="I17" s="102"/>
      <c r="J17" s="102">
        <v>23</v>
      </c>
      <c r="K17" s="169">
        <f t="shared" si="8"/>
        <v>2.76</v>
      </c>
      <c r="L17" s="102"/>
      <c r="M17" s="103"/>
      <c r="N17" s="102">
        <f t="shared" si="9"/>
        <v>20</v>
      </c>
      <c r="O17" s="103">
        <f t="shared" si="10"/>
        <v>6</v>
      </c>
      <c r="P17" s="103">
        <v>16.02</v>
      </c>
      <c r="Q17" s="103">
        <f t="shared" si="6"/>
        <v>-10.02</v>
      </c>
      <c r="R17" s="102"/>
      <c r="S17" s="103"/>
      <c r="T17" s="102"/>
      <c r="U17" s="103"/>
      <c r="V17" s="103">
        <f t="shared" si="7"/>
        <v>-7.26</v>
      </c>
      <c r="W17" s="103">
        <f t="shared" si="4"/>
        <v>-7.26</v>
      </c>
      <c r="X17" s="103" t="str">
        <f t="shared" si="5"/>
        <v/>
      </c>
      <c r="Y17" s="241"/>
      <c r="Z17" s="149">
        <v>601009</v>
      </c>
    </row>
    <row r="18" customHeight="1" spans="1:26">
      <c r="A18" s="160">
        <v>10</v>
      </c>
      <c r="B18" s="173" t="s">
        <v>29</v>
      </c>
      <c r="C18" s="102"/>
      <c r="D18" s="102"/>
      <c r="E18" s="102"/>
      <c r="F18" s="102"/>
      <c r="G18" s="102"/>
      <c r="H18" s="102"/>
      <c r="I18" s="102"/>
      <c r="J18" s="102">
        <v>7</v>
      </c>
      <c r="K18" s="169">
        <f t="shared" si="8"/>
        <v>0.84</v>
      </c>
      <c r="L18" s="102"/>
      <c r="M18" s="103"/>
      <c r="N18" s="102"/>
      <c r="O18" s="103"/>
      <c r="P18" s="103">
        <v>2.88</v>
      </c>
      <c r="Q18" s="103">
        <f t="shared" si="6"/>
        <v>-2.88</v>
      </c>
      <c r="R18" s="102"/>
      <c r="S18" s="103"/>
      <c r="T18" s="102"/>
      <c r="U18" s="103"/>
      <c r="V18" s="103">
        <f t="shared" si="7"/>
        <v>-2.04</v>
      </c>
      <c r="W18" s="103">
        <f t="shared" si="4"/>
        <v>-2.04</v>
      </c>
      <c r="X18" s="103" t="str">
        <f t="shared" si="5"/>
        <v/>
      </c>
      <c r="Y18" s="241"/>
      <c r="Z18" s="149">
        <v>601010</v>
      </c>
    </row>
    <row r="19" customHeight="1" spans="1:26">
      <c r="A19" s="160">
        <v>11</v>
      </c>
      <c r="B19" s="173" t="s">
        <v>30</v>
      </c>
      <c r="C19" s="102"/>
      <c r="D19" s="102"/>
      <c r="E19" s="102"/>
      <c r="F19" s="102">
        <v>6</v>
      </c>
      <c r="G19" s="102"/>
      <c r="H19" s="102"/>
      <c r="I19" s="102"/>
      <c r="J19" s="102">
        <v>1</v>
      </c>
      <c r="K19" s="169">
        <f t="shared" si="8"/>
        <v>0.12</v>
      </c>
      <c r="L19" s="102"/>
      <c r="M19" s="103"/>
      <c r="N19" s="102">
        <f t="shared" ref="N19:N26" si="11">F19+G19+I19</f>
        <v>6</v>
      </c>
      <c r="O19" s="103">
        <f t="shared" ref="O19:O26" si="12">N19*0.3</f>
        <v>1.8</v>
      </c>
      <c r="P19" s="103">
        <v>2.88</v>
      </c>
      <c r="Q19" s="103">
        <f t="shared" si="6"/>
        <v>-1.08</v>
      </c>
      <c r="R19" s="102"/>
      <c r="S19" s="103"/>
      <c r="T19" s="102"/>
      <c r="U19" s="103"/>
      <c r="V19" s="103">
        <f t="shared" si="7"/>
        <v>-0.96</v>
      </c>
      <c r="W19" s="103">
        <f t="shared" si="4"/>
        <v>-0.96</v>
      </c>
      <c r="X19" s="103" t="str">
        <f t="shared" si="5"/>
        <v/>
      </c>
      <c r="Y19" s="241"/>
      <c r="Z19" s="149">
        <v>601012</v>
      </c>
    </row>
    <row r="20" customHeight="1" spans="1:26">
      <c r="A20" s="160">
        <v>12</v>
      </c>
      <c r="B20" s="173" t="s">
        <v>31</v>
      </c>
      <c r="C20" s="102"/>
      <c r="D20" s="102"/>
      <c r="E20" s="102"/>
      <c r="F20" s="102">
        <v>3</v>
      </c>
      <c r="G20" s="102"/>
      <c r="H20" s="102"/>
      <c r="I20" s="102"/>
      <c r="J20" s="102">
        <v>2</v>
      </c>
      <c r="K20" s="169">
        <f t="shared" si="8"/>
        <v>0.24</v>
      </c>
      <c r="L20" s="102"/>
      <c r="M20" s="103"/>
      <c r="N20" s="102">
        <f t="shared" si="11"/>
        <v>3</v>
      </c>
      <c r="O20" s="103">
        <f t="shared" si="12"/>
        <v>0.9</v>
      </c>
      <c r="P20" s="103">
        <v>10.62</v>
      </c>
      <c r="Q20" s="103">
        <f t="shared" si="6"/>
        <v>-9.72</v>
      </c>
      <c r="R20" s="102"/>
      <c r="S20" s="103"/>
      <c r="T20" s="102"/>
      <c r="U20" s="103"/>
      <c r="V20" s="103">
        <f t="shared" si="7"/>
        <v>-9.48</v>
      </c>
      <c r="W20" s="103">
        <f t="shared" si="4"/>
        <v>-9.48</v>
      </c>
      <c r="X20" s="103" t="str">
        <f t="shared" si="5"/>
        <v/>
      </c>
      <c r="Y20" s="241"/>
      <c r="Z20" s="149">
        <v>601013</v>
      </c>
    </row>
    <row r="21" customHeight="1" spans="1:25">
      <c r="A21" s="162"/>
      <c r="B21" s="78" t="s">
        <v>32</v>
      </c>
      <c r="C21" s="98">
        <f t="shared" ref="C21:F21" si="13">SUM(C22:C28)</f>
        <v>81</v>
      </c>
      <c r="D21" s="98">
        <f t="shared" si="13"/>
        <v>0</v>
      </c>
      <c r="E21" s="98">
        <f t="shared" si="13"/>
        <v>0</v>
      </c>
      <c r="F21" s="98">
        <f t="shared" si="13"/>
        <v>240</v>
      </c>
      <c r="G21" s="98"/>
      <c r="H21" s="98"/>
      <c r="I21" s="98"/>
      <c r="J21" s="98">
        <f t="shared" ref="J21:Q21" si="14">SUM(J22:J28)</f>
        <v>96</v>
      </c>
      <c r="K21" s="168">
        <f t="shared" si="14"/>
        <v>11.52</v>
      </c>
      <c r="L21" s="98">
        <f t="shared" si="14"/>
        <v>81</v>
      </c>
      <c r="M21" s="99">
        <f t="shared" si="14"/>
        <v>24.3</v>
      </c>
      <c r="N21" s="98">
        <f t="shared" si="14"/>
        <v>240</v>
      </c>
      <c r="O21" s="99">
        <f t="shared" si="14"/>
        <v>72</v>
      </c>
      <c r="P21" s="99">
        <f t="shared" si="14"/>
        <v>191.34</v>
      </c>
      <c r="Q21" s="99">
        <f t="shared" si="14"/>
        <v>-119.34</v>
      </c>
      <c r="R21" s="98"/>
      <c r="S21" s="99"/>
      <c r="T21" s="98">
        <f t="shared" ref="T21:Y21" si="15">SUM(T22:T28)</f>
        <v>0</v>
      </c>
      <c r="U21" s="99">
        <f t="shared" si="15"/>
        <v>0</v>
      </c>
      <c r="V21" s="99">
        <f t="shared" si="15"/>
        <v>-83.52</v>
      </c>
      <c r="W21" s="99">
        <f t="shared" si="15"/>
        <v>-87</v>
      </c>
      <c r="X21" s="99">
        <f t="shared" si="15"/>
        <v>3.48</v>
      </c>
      <c r="Y21" s="235">
        <f t="shared" si="15"/>
        <v>0</v>
      </c>
    </row>
    <row r="22" customHeight="1" spans="1:26">
      <c r="A22" s="160">
        <v>13</v>
      </c>
      <c r="B22" s="173" t="s">
        <v>33</v>
      </c>
      <c r="C22" s="102"/>
      <c r="D22" s="102"/>
      <c r="E22" s="102"/>
      <c r="F22" s="102"/>
      <c r="G22" s="102"/>
      <c r="H22" s="102"/>
      <c r="I22" s="102"/>
      <c r="J22" s="102">
        <v>29</v>
      </c>
      <c r="K22" s="169">
        <f t="shared" ref="K22:K26" si="16">J22*0.3*0.4</f>
        <v>3.48</v>
      </c>
      <c r="L22" s="102"/>
      <c r="M22" s="103"/>
      <c r="N22" s="102"/>
      <c r="O22" s="103"/>
      <c r="P22" s="103"/>
      <c r="Q22" s="103"/>
      <c r="R22" s="102"/>
      <c r="S22" s="103"/>
      <c r="T22" s="102"/>
      <c r="U22" s="103"/>
      <c r="V22" s="103">
        <f t="shared" ref="V22:V28" si="17">K22+M22+Q22+S22+U22</f>
        <v>3.48</v>
      </c>
      <c r="W22" s="103" t="str">
        <f t="shared" ref="W22:W28" si="18">IF(V22&lt;0,V22,"")</f>
        <v/>
      </c>
      <c r="X22" s="103">
        <f t="shared" ref="X22:X28" si="19">IF(V22&gt;=0,V22,"")</f>
        <v>3.48</v>
      </c>
      <c r="Y22" s="241"/>
      <c r="Z22" s="149">
        <v>602001</v>
      </c>
    </row>
    <row r="23" customHeight="1" spans="1:26">
      <c r="A23" s="160">
        <v>14</v>
      </c>
      <c r="B23" s="173" t="s">
        <v>34</v>
      </c>
      <c r="C23" s="102">
        <v>4</v>
      </c>
      <c r="D23" s="102"/>
      <c r="E23" s="102"/>
      <c r="F23" s="102">
        <v>8</v>
      </c>
      <c r="G23" s="102"/>
      <c r="H23" s="102"/>
      <c r="I23" s="102"/>
      <c r="J23" s="102">
        <v>3</v>
      </c>
      <c r="K23" s="169">
        <f t="shared" si="16"/>
        <v>0.36</v>
      </c>
      <c r="L23" s="102">
        <f>C23+D23+E23</f>
        <v>4</v>
      </c>
      <c r="M23" s="103">
        <f>L23*0.3</f>
        <v>1.2</v>
      </c>
      <c r="N23" s="102">
        <f t="shared" si="11"/>
        <v>8</v>
      </c>
      <c r="O23" s="103">
        <f t="shared" si="12"/>
        <v>2.4</v>
      </c>
      <c r="P23" s="103">
        <v>6.3</v>
      </c>
      <c r="Q23" s="103">
        <f t="shared" ref="Q23:Q26" si="20">O23-P23</f>
        <v>-3.9</v>
      </c>
      <c r="R23" s="102"/>
      <c r="S23" s="103"/>
      <c r="T23" s="102"/>
      <c r="U23" s="103"/>
      <c r="V23" s="103">
        <f t="shared" si="17"/>
        <v>-2.34</v>
      </c>
      <c r="W23" s="103">
        <f t="shared" si="18"/>
        <v>-2.34</v>
      </c>
      <c r="X23" s="103" t="str">
        <f t="shared" si="19"/>
        <v/>
      </c>
      <c r="Y23" s="241"/>
      <c r="Z23" s="149">
        <v>602002</v>
      </c>
    </row>
    <row r="24" customHeight="1" spans="1:26">
      <c r="A24" s="160">
        <v>15</v>
      </c>
      <c r="B24" s="173" t="s">
        <v>35</v>
      </c>
      <c r="C24" s="102">
        <v>11</v>
      </c>
      <c r="D24" s="102"/>
      <c r="E24" s="102"/>
      <c r="F24" s="102">
        <v>18</v>
      </c>
      <c r="G24" s="102"/>
      <c r="H24" s="102"/>
      <c r="I24" s="102"/>
      <c r="J24" s="102">
        <v>7</v>
      </c>
      <c r="K24" s="169">
        <f t="shared" si="16"/>
        <v>0.84</v>
      </c>
      <c r="L24" s="102">
        <f>C24+D24+E24</f>
        <v>11</v>
      </c>
      <c r="M24" s="103">
        <f>L24*0.3</f>
        <v>3.3</v>
      </c>
      <c r="N24" s="102">
        <f t="shared" si="11"/>
        <v>18</v>
      </c>
      <c r="O24" s="103">
        <f t="shared" si="12"/>
        <v>5.4</v>
      </c>
      <c r="P24" s="103">
        <v>13.86</v>
      </c>
      <c r="Q24" s="103">
        <f t="shared" si="20"/>
        <v>-8.46</v>
      </c>
      <c r="R24" s="102"/>
      <c r="S24" s="103"/>
      <c r="T24" s="102"/>
      <c r="U24" s="103"/>
      <c r="V24" s="103">
        <f t="shared" si="17"/>
        <v>-4.32</v>
      </c>
      <c r="W24" s="103">
        <f t="shared" si="18"/>
        <v>-4.32</v>
      </c>
      <c r="X24" s="103" t="str">
        <f t="shared" si="19"/>
        <v/>
      </c>
      <c r="Y24" s="241"/>
      <c r="Z24" s="149">
        <v>602003</v>
      </c>
    </row>
    <row r="25" customHeight="1" spans="1:26">
      <c r="A25" s="160">
        <v>16</v>
      </c>
      <c r="B25" s="173" t="s">
        <v>36</v>
      </c>
      <c r="C25" s="102"/>
      <c r="D25" s="102"/>
      <c r="E25" s="102"/>
      <c r="F25" s="102">
        <v>3</v>
      </c>
      <c r="G25" s="102"/>
      <c r="H25" s="102"/>
      <c r="I25" s="102"/>
      <c r="J25" s="102">
        <v>2</v>
      </c>
      <c r="K25" s="169">
        <f t="shared" si="16"/>
        <v>0.24</v>
      </c>
      <c r="L25" s="102"/>
      <c r="M25" s="103"/>
      <c r="N25" s="102">
        <f t="shared" si="11"/>
        <v>3</v>
      </c>
      <c r="O25" s="103">
        <f t="shared" si="12"/>
        <v>0.9</v>
      </c>
      <c r="P25" s="103">
        <v>4.32</v>
      </c>
      <c r="Q25" s="103">
        <f t="shared" si="20"/>
        <v>-3.42</v>
      </c>
      <c r="R25" s="102"/>
      <c r="S25" s="103"/>
      <c r="T25" s="102"/>
      <c r="U25" s="103"/>
      <c r="V25" s="103">
        <f t="shared" si="17"/>
        <v>-3.18</v>
      </c>
      <c r="W25" s="103">
        <f t="shared" si="18"/>
        <v>-3.18</v>
      </c>
      <c r="X25" s="103" t="str">
        <f t="shared" si="19"/>
        <v/>
      </c>
      <c r="Y25" s="241"/>
      <c r="Z25" s="149">
        <v>602004</v>
      </c>
    </row>
    <row r="26" customHeight="1" spans="1:26">
      <c r="A26" s="160">
        <v>17</v>
      </c>
      <c r="B26" s="173" t="s">
        <v>37</v>
      </c>
      <c r="C26" s="102"/>
      <c r="D26" s="102"/>
      <c r="E26" s="102"/>
      <c r="F26" s="102">
        <v>5</v>
      </c>
      <c r="G26" s="102"/>
      <c r="H26" s="102"/>
      <c r="I26" s="102"/>
      <c r="J26" s="102">
        <v>1</v>
      </c>
      <c r="K26" s="169">
        <f t="shared" si="16"/>
        <v>0.12</v>
      </c>
      <c r="L26" s="102"/>
      <c r="M26" s="103"/>
      <c r="N26" s="102">
        <f t="shared" si="11"/>
        <v>5</v>
      </c>
      <c r="O26" s="103">
        <f t="shared" si="12"/>
        <v>1.5</v>
      </c>
      <c r="P26" s="103">
        <v>13.14</v>
      </c>
      <c r="Q26" s="103">
        <f t="shared" si="20"/>
        <v>-11.64</v>
      </c>
      <c r="R26" s="102"/>
      <c r="S26" s="103"/>
      <c r="T26" s="102"/>
      <c r="U26" s="103"/>
      <c r="V26" s="103">
        <f t="shared" si="17"/>
        <v>-11.52</v>
      </c>
      <c r="W26" s="103">
        <f t="shared" si="18"/>
        <v>-11.52</v>
      </c>
      <c r="X26" s="103" t="str">
        <f t="shared" si="19"/>
        <v/>
      </c>
      <c r="Y26" s="241"/>
      <c r="Z26" s="149">
        <v>602005</v>
      </c>
    </row>
    <row r="27" customHeight="1" spans="1:26">
      <c r="A27" s="160">
        <v>18</v>
      </c>
      <c r="B27" s="230" t="s">
        <v>38</v>
      </c>
      <c r="C27" s="102">
        <v>26</v>
      </c>
      <c r="D27" s="102"/>
      <c r="E27" s="102"/>
      <c r="F27" s="102">
        <v>112</v>
      </c>
      <c r="G27" s="102"/>
      <c r="H27" s="102"/>
      <c r="I27" s="102"/>
      <c r="J27" s="102">
        <v>17</v>
      </c>
      <c r="K27" s="169">
        <v>2.04</v>
      </c>
      <c r="L27" s="102">
        <v>26</v>
      </c>
      <c r="M27" s="103">
        <v>7.8</v>
      </c>
      <c r="N27" s="102">
        <v>112</v>
      </c>
      <c r="O27" s="103">
        <v>33.6</v>
      </c>
      <c r="P27" s="103">
        <v>88.38</v>
      </c>
      <c r="Q27" s="103">
        <v>-54.78</v>
      </c>
      <c r="R27" s="102"/>
      <c r="S27" s="103"/>
      <c r="T27" s="102"/>
      <c r="U27" s="103"/>
      <c r="V27" s="103">
        <f t="shared" si="17"/>
        <v>-44.94</v>
      </c>
      <c r="W27" s="103">
        <f t="shared" si="18"/>
        <v>-44.94</v>
      </c>
      <c r="X27" s="103" t="str">
        <f t="shared" si="19"/>
        <v/>
      </c>
      <c r="Y27" s="241"/>
      <c r="Z27" s="149">
        <v>602006</v>
      </c>
    </row>
    <row r="28" customHeight="1" spans="1:26">
      <c r="A28" s="160">
        <v>19</v>
      </c>
      <c r="B28" s="230" t="s">
        <v>39</v>
      </c>
      <c r="C28" s="102">
        <v>40</v>
      </c>
      <c r="D28" s="102"/>
      <c r="E28" s="102"/>
      <c r="F28" s="102">
        <v>94</v>
      </c>
      <c r="G28" s="102"/>
      <c r="H28" s="102"/>
      <c r="I28" s="102"/>
      <c r="J28" s="102">
        <v>37</v>
      </c>
      <c r="K28" s="169">
        <v>4.44</v>
      </c>
      <c r="L28" s="102">
        <v>40</v>
      </c>
      <c r="M28" s="103">
        <v>12</v>
      </c>
      <c r="N28" s="102">
        <v>94</v>
      </c>
      <c r="O28" s="103">
        <v>28.2</v>
      </c>
      <c r="P28" s="103">
        <v>65.34</v>
      </c>
      <c r="Q28" s="103">
        <v>-37.14</v>
      </c>
      <c r="R28" s="102"/>
      <c r="S28" s="103"/>
      <c r="T28" s="102"/>
      <c r="U28" s="103"/>
      <c r="V28" s="103">
        <f t="shared" si="17"/>
        <v>-20.7</v>
      </c>
      <c r="W28" s="103">
        <f t="shared" si="18"/>
        <v>-20.7</v>
      </c>
      <c r="X28" s="103" t="str">
        <f t="shared" si="19"/>
        <v/>
      </c>
      <c r="Y28" s="241"/>
      <c r="Z28" s="149">
        <v>602007</v>
      </c>
    </row>
    <row r="29" customHeight="1" spans="1:25">
      <c r="A29" s="162"/>
      <c r="B29" s="78" t="s">
        <v>40</v>
      </c>
      <c r="C29" s="98">
        <f t="shared" ref="C29:F29" si="21">SUM(C30:C33)</f>
        <v>0</v>
      </c>
      <c r="D29" s="98">
        <f t="shared" si="21"/>
        <v>0</v>
      </c>
      <c r="E29" s="98">
        <f t="shared" si="21"/>
        <v>0</v>
      </c>
      <c r="F29" s="98">
        <f t="shared" si="21"/>
        <v>42</v>
      </c>
      <c r="G29" s="98"/>
      <c r="H29" s="98"/>
      <c r="I29" s="98"/>
      <c r="J29" s="98">
        <f t="shared" ref="J29:Q29" si="22">SUM(J30:J33)</f>
        <v>29</v>
      </c>
      <c r="K29" s="168">
        <f t="shared" si="22"/>
        <v>3.48</v>
      </c>
      <c r="L29" s="98"/>
      <c r="M29" s="99"/>
      <c r="N29" s="98">
        <f t="shared" si="22"/>
        <v>42</v>
      </c>
      <c r="O29" s="99">
        <f t="shared" si="22"/>
        <v>12.6</v>
      </c>
      <c r="P29" s="99">
        <f t="shared" si="22"/>
        <v>29.34</v>
      </c>
      <c r="Q29" s="99">
        <f t="shared" si="22"/>
        <v>-16.74</v>
      </c>
      <c r="R29" s="98"/>
      <c r="S29" s="99"/>
      <c r="T29" s="98">
        <f t="shared" ref="T29:Y29" si="23">SUM(T30:T33)</f>
        <v>0</v>
      </c>
      <c r="U29" s="99">
        <f t="shared" si="23"/>
        <v>0</v>
      </c>
      <c r="V29" s="99">
        <f t="shared" si="23"/>
        <v>-13.26</v>
      </c>
      <c r="W29" s="99">
        <f t="shared" si="23"/>
        <v>-13.26</v>
      </c>
      <c r="X29" s="99">
        <f t="shared" si="23"/>
        <v>0</v>
      </c>
      <c r="Y29" s="235">
        <f t="shared" si="23"/>
        <v>0</v>
      </c>
    </row>
    <row r="30" customHeight="1" spans="1:26">
      <c r="A30" s="160">
        <v>20</v>
      </c>
      <c r="B30" s="173" t="s">
        <v>41</v>
      </c>
      <c r="C30" s="102"/>
      <c r="D30" s="102"/>
      <c r="E30" s="102"/>
      <c r="F30" s="102"/>
      <c r="G30" s="102"/>
      <c r="H30" s="102"/>
      <c r="I30" s="102"/>
      <c r="J30" s="102">
        <v>1</v>
      </c>
      <c r="K30" s="169">
        <f t="shared" ref="K30:K33" si="24">J30*0.3*0.4</f>
        <v>0.12</v>
      </c>
      <c r="L30" s="102"/>
      <c r="M30" s="103"/>
      <c r="N30" s="102"/>
      <c r="O30" s="103"/>
      <c r="P30" s="103">
        <v>0.9</v>
      </c>
      <c r="Q30" s="103">
        <f t="shared" ref="Q30:Q33" si="25">O30-P30</f>
        <v>-0.9</v>
      </c>
      <c r="R30" s="102"/>
      <c r="S30" s="103"/>
      <c r="T30" s="102"/>
      <c r="U30" s="103"/>
      <c r="V30" s="103">
        <f t="shared" ref="V30:V33" si="26">K30+M30+Q30+S30+U30</f>
        <v>-0.78</v>
      </c>
      <c r="W30" s="103">
        <f t="shared" ref="W30:W33" si="27">IF(V30&lt;0,V30,"")</f>
        <v>-0.78</v>
      </c>
      <c r="X30" s="103" t="str">
        <f t="shared" ref="X30:X33" si="28">IF(V30&gt;=0,V30,"")</f>
        <v/>
      </c>
      <c r="Y30" s="241"/>
      <c r="Z30" s="149">
        <v>603001</v>
      </c>
    </row>
    <row r="31" customHeight="1" spans="1:26">
      <c r="A31" s="160">
        <v>21</v>
      </c>
      <c r="B31" s="173" t="s">
        <v>42</v>
      </c>
      <c r="C31" s="102"/>
      <c r="D31" s="102"/>
      <c r="E31" s="102"/>
      <c r="F31" s="102">
        <v>29</v>
      </c>
      <c r="G31" s="102"/>
      <c r="H31" s="102"/>
      <c r="I31" s="102"/>
      <c r="J31" s="102">
        <v>19</v>
      </c>
      <c r="K31" s="169">
        <f t="shared" si="24"/>
        <v>2.28</v>
      </c>
      <c r="L31" s="102"/>
      <c r="M31" s="103"/>
      <c r="N31" s="102">
        <f t="shared" ref="N31:N33" si="29">F31+G31+I31</f>
        <v>29</v>
      </c>
      <c r="O31" s="103">
        <f t="shared" ref="O31:O33" si="30">N31*0.3</f>
        <v>8.7</v>
      </c>
      <c r="P31" s="103">
        <v>17.1</v>
      </c>
      <c r="Q31" s="103">
        <f t="shared" si="25"/>
        <v>-8.4</v>
      </c>
      <c r="R31" s="102"/>
      <c r="S31" s="103"/>
      <c r="T31" s="102"/>
      <c r="U31" s="103"/>
      <c r="V31" s="103">
        <f t="shared" si="26"/>
        <v>-6.12</v>
      </c>
      <c r="W31" s="103">
        <f t="shared" si="27"/>
        <v>-6.12</v>
      </c>
      <c r="X31" s="103" t="str">
        <f t="shared" si="28"/>
        <v/>
      </c>
      <c r="Y31" s="241"/>
      <c r="Z31" s="149">
        <v>603002</v>
      </c>
    </row>
    <row r="32" customHeight="1" spans="1:26">
      <c r="A32" s="160">
        <v>22</v>
      </c>
      <c r="B32" s="230" t="s">
        <v>43</v>
      </c>
      <c r="C32" s="102"/>
      <c r="D32" s="102"/>
      <c r="E32" s="102"/>
      <c r="F32" s="102">
        <v>5</v>
      </c>
      <c r="G32" s="102"/>
      <c r="H32" s="102"/>
      <c r="I32" s="102"/>
      <c r="J32" s="102">
        <v>6</v>
      </c>
      <c r="K32" s="169">
        <f t="shared" si="24"/>
        <v>0.72</v>
      </c>
      <c r="L32" s="102"/>
      <c r="M32" s="103"/>
      <c r="N32" s="102">
        <f t="shared" si="29"/>
        <v>5</v>
      </c>
      <c r="O32" s="103">
        <f t="shared" si="30"/>
        <v>1.5</v>
      </c>
      <c r="P32" s="103">
        <v>4.14</v>
      </c>
      <c r="Q32" s="103">
        <f t="shared" si="25"/>
        <v>-2.64</v>
      </c>
      <c r="R32" s="102"/>
      <c r="S32" s="103"/>
      <c r="T32" s="102"/>
      <c r="U32" s="103"/>
      <c r="V32" s="103">
        <f t="shared" si="26"/>
        <v>-1.92</v>
      </c>
      <c r="W32" s="103">
        <f t="shared" si="27"/>
        <v>-1.92</v>
      </c>
      <c r="X32" s="103" t="str">
        <f t="shared" si="28"/>
        <v/>
      </c>
      <c r="Y32" s="241"/>
      <c r="Z32" s="149">
        <v>603003</v>
      </c>
    </row>
    <row r="33" customHeight="1" spans="1:26">
      <c r="A33" s="160">
        <v>23</v>
      </c>
      <c r="B33" s="173" t="s">
        <v>44</v>
      </c>
      <c r="C33" s="102"/>
      <c r="D33" s="102"/>
      <c r="E33" s="102"/>
      <c r="F33" s="102">
        <v>8</v>
      </c>
      <c r="G33" s="102"/>
      <c r="H33" s="102"/>
      <c r="I33" s="102"/>
      <c r="J33" s="102">
        <v>3</v>
      </c>
      <c r="K33" s="169">
        <f t="shared" si="24"/>
        <v>0.36</v>
      </c>
      <c r="L33" s="102"/>
      <c r="M33" s="103"/>
      <c r="N33" s="102">
        <f t="shared" si="29"/>
        <v>8</v>
      </c>
      <c r="O33" s="103">
        <f t="shared" si="30"/>
        <v>2.4</v>
      </c>
      <c r="P33" s="103">
        <v>7.2</v>
      </c>
      <c r="Q33" s="103">
        <f t="shared" si="25"/>
        <v>-4.8</v>
      </c>
      <c r="R33" s="102"/>
      <c r="S33" s="103"/>
      <c r="T33" s="102"/>
      <c r="U33" s="103"/>
      <c r="V33" s="103">
        <f t="shared" si="26"/>
        <v>-4.44</v>
      </c>
      <c r="W33" s="103">
        <f t="shared" si="27"/>
        <v>-4.44</v>
      </c>
      <c r="X33" s="103" t="str">
        <f t="shared" si="28"/>
        <v/>
      </c>
      <c r="Y33" s="241"/>
      <c r="Z33" s="149">
        <v>603004</v>
      </c>
    </row>
    <row r="34" customHeight="1" spans="1:25">
      <c r="A34" s="162"/>
      <c r="B34" s="78" t="s">
        <v>45</v>
      </c>
      <c r="C34" s="98">
        <f t="shared" ref="C34:I34" si="31">SUM(C35:C41)</f>
        <v>200</v>
      </c>
      <c r="D34" s="98">
        <f t="shared" si="31"/>
        <v>784</v>
      </c>
      <c r="E34" s="98">
        <f t="shared" si="31"/>
        <v>34</v>
      </c>
      <c r="F34" s="98">
        <f t="shared" si="31"/>
        <v>395</v>
      </c>
      <c r="G34" s="98">
        <f t="shared" si="31"/>
        <v>7758</v>
      </c>
      <c r="H34" s="98">
        <f t="shared" si="31"/>
        <v>255</v>
      </c>
      <c r="I34" s="98">
        <f t="shared" si="31"/>
        <v>28</v>
      </c>
      <c r="J34" s="98"/>
      <c r="K34" s="168"/>
      <c r="L34" s="98">
        <f t="shared" ref="L34:V34" si="32">SUM(L35:L41)</f>
        <v>1018</v>
      </c>
      <c r="M34" s="99">
        <f t="shared" si="32"/>
        <v>183.24</v>
      </c>
      <c r="N34" s="98">
        <f t="shared" si="32"/>
        <v>8181</v>
      </c>
      <c r="O34" s="99">
        <f t="shared" si="32"/>
        <v>1472.58</v>
      </c>
      <c r="P34" s="99">
        <f t="shared" si="32"/>
        <v>814.5</v>
      </c>
      <c r="Q34" s="99">
        <f t="shared" si="32"/>
        <v>658.08</v>
      </c>
      <c r="R34" s="98">
        <f t="shared" si="32"/>
        <v>8041</v>
      </c>
      <c r="S34" s="99">
        <f t="shared" si="32"/>
        <v>1447.38</v>
      </c>
      <c r="T34" s="98">
        <f t="shared" si="32"/>
        <v>140</v>
      </c>
      <c r="U34" s="99">
        <f t="shared" si="32"/>
        <v>33.6</v>
      </c>
      <c r="V34" s="99">
        <f t="shared" si="32"/>
        <v>2322.3</v>
      </c>
      <c r="W34" s="99"/>
      <c r="X34" s="99">
        <f>SUM(X35:X41)</f>
        <v>2322.3</v>
      </c>
      <c r="Y34" s="235">
        <f>SUM(Y35:Y41)</f>
        <v>0</v>
      </c>
    </row>
    <row r="35" customHeight="1" spans="1:26">
      <c r="A35" s="160">
        <v>24</v>
      </c>
      <c r="B35" s="173" t="s">
        <v>46</v>
      </c>
      <c r="C35" s="102">
        <v>13</v>
      </c>
      <c r="D35" s="102"/>
      <c r="E35" s="102"/>
      <c r="F35" s="102">
        <v>13</v>
      </c>
      <c r="G35" s="102"/>
      <c r="H35" s="102"/>
      <c r="I35" s="102"/>
      <c r="J35" s="102"/>
      <c r="K35" s="169"/>
      <c r="L35" s="102">
        <f t="shared" ref="L35:L41" si="33">C35+D35+E35</f>
        <v>13</v>
      </c>
      <c r="M35" s="103">
        <f t="shared" ref="M35:M41" si="34">L35*0.3*0.6</f>
        <v>2.34</v>
      </c>
      <c r="N35" s="102">
        <f t="shared" ref="N35:N41" si="35">F35+G35+I35</f>
        <v>13</v>
      </c>
      <c r="O35" s="103">
        <f t="shared" ref="O35:O41" si="36">N35*0.3*0.6</f>
        <v>2.34</v>
      </c>
      <c r="P35" s="103"/>
      <c r="Q35" s="103">
        <f t="shared" ref="Q35:Q41" si="37">O35-P35</f>
        <v>2.34</v>
      </c>
      <c r="R35" s="102"/>
      <c r="S35" s="103"/>
      <c r="T35" s="102">
        <f t="shared" ref="T35:T41" si="38">F35-H35</f>
        <v>13</v>
      </c>
      <c r="U35" s="103">
        <f t="shared" ref="U35:U41" si="39">T35*0.3*0.4*2</f>
        <v>3.12</v>
      </c>
      <c r="V35" s="103">
        <f t="shared" ref="V35:V41" si="40">K35+M35+Q35+S35+U35</f>
        <v>7.8</v>
      </c>
      <c r="W35" s="103"/>
      <c r="X35" s="103">
        <v>7.8</v>
      </c>
      <c r="Y35" s="241"/>
      <c r="Z35" s="149">
        <v>604001</v>
      </c>
    </row>
    <row r="36" customHeight="1" spans="1:26">
      <c r="A36" s="160">
        <v>25</v>
      </c>
      <c r="B36" s="173" t="s">
        <v>47</v>
      </c>
      <c r="C36" s="102">
        <v>71</v>
      </c>
      <c r="D36" s="102"/>
      <c r="E36" s="102"/>
      <c r="F36" s="102">
        <v>129</v>
      </c>
      <c r="G36" s="102">
        <v>45</v>
      </c>
      <c r="H36" s="102"/>
      <c r="I36" s="102"/>
      <c r="J36" s="102"/>
      <c r="K36" s="169"/>
      <c r="L36" s="102">
        <f t="shared" si="33"/>
        <v>71</v>
      </c>
      <c r="M36" s="103">
        <f t="shared" si="34"/>
        <v>12.78</v>
      </c>
      <c r="N36" s="102">
        <f t="shared" si="35"/>
        <v>174</v>
      </c>
      <c r="O36" s="103">
        <f t="shared" si="36"/>
        <v>31.32</v>
      </c>
      <c r="P36" s="103">
        <v>27.54</v>
      </c>
      <c r="Q36" s="103">
        <f t="shared" si="37"/>
        <v>3.78</v>
      </c>
      <c r="R36" s="102">
        <f t="shared" ref="R36:R41" si="41">G36+H36+I36</f>
        <v>45</v>
      </c>
      <c r="S36" s="103">
        <f t="shared" ref="S36:S41" si="42">R36*0.3*0.6</f>
        <v>8.1</v>
      </c>
      <c r="T36" s="102">
        <f t="shared" si="38"/>
        <v>129</v>
      </c>
      <c r="U36" s="103">
        <f t="shared" si="39"/>
        <v>30.96</v>
      </c>
      <c r="V36" s="103">
        <f t="shared" si="40"/>
        <v>55.62</v>
      </c>
      <c r="W36" s="103"/>
      <c r="X36" s="103">
        <v>55.62</v>
      </c>
      <c r="Y36" s="241"/>
      <c r="Z36" s="149">
        <v>604002</v>
      </c>
    </row>
    <row r="37" customHeight="1" spans="1:26">
      <c r="A37" s="160">
        <v>26</v>
      </c>
      <c r="B37" s="173" t="s">
        <v>48</v>
      </c>
      <c r="C37" s="102">
        <v>45</v>
      </c>
      <c r="D37" s="102">
        <v>2</v>
      </c>
      <c r="E37" s="102"/>
      <c r="F37" s="102">
        <v>98</v>
      </c>
      <c r="G37" s="102">
        <v>83</v>
      </c>
      <c r="H37" s="102">
        <v>1</v>
      </c>
      <c r="I37" s="102"/>
      <c r="J37" s="102"/>
      <c r="K37" s="169"/>
      <c r="L37" s="102">
        <f t="shared" si="33"/>
        <v>47</v>
      </c>
      <c r="M37" s="103">
        <f t="shared" si="34"/>
        <v>8.46</v>
      </c>
      <c r="N37" s="102">
        <f t="shared" si="35"/>
        <v>181</v>
      </c>
      <c r="O37" s="103">
        <f t="shared" si="36"/>
        <v>32.58</v>
      </c>
      <c r="P37" s="103">
        <v>35.28</v>
      </c>
      <c r="Q37" s="103">
        <f t="shared" si="37"/>
        <v>-2.7</v>
      </c>
      <c r="R37" s="102">
        <f t="shared" si="41"/>
        <v>84</v>
      </c>
      <c r="S37" s="103">
        <f t="shared" si="42"/>
        <v>15.12</v>
      </c>
      <c r="T37" s="102">
        <f t="shared" si="38"/>
        <v>97</v>
      </c>
      <c r="U37" s="103">
        <f t="shared" si="39"/>
        <v>23.28</v>
      </c>
      <c r="V37" s="103">
        <f t="shared" si="40"/>
        <v>44.16</v>
      </c>
      <c r="W37" s="103"/>
      <c r="X37" s="103">
        <v>44.16</v>
      </c>
      <c r="Y37" s="241"/>
      <c r="Z37" s="149">
        <v>604003</v>
      </c>
    </row>
    <row r="38" customHeight="1" spans="1:26">
      <c r="A38" s="160">
        <v>27</v>
      </c>
      <c r="B38" s="173" t="s">
        <v>49</v>
      </c>
      <c r="C38" s="102">
        <v>2</v>
      </c>
      <c r="D38" s="102">
        <v>140</v>
      </c>
      <c r="E38" s="102">
        <v>4</v>
      </c>
      <c r="F38" s="102">
        <v>9</v>
      </c>
      <c r="G38" s="102">
        <v>554</v>
      </c>
      <c r="H38" s="102">
        <v>4</v>
      </c>
      <c r="I38" s="102">
        <v>3</v>
      </c>
      <c r="J38" s="102"/>
      <c r="K38" s="169"/>
      <c r="L38" s="102">
        <f t="shared" si="33"/>
        <v>146</v>
      </c>
      <c r="M38" s="103">
        <f t="shared" si="34"/>
        <v>26.28</v>
      </c>
      <c r="N38" s="102">
        <f t="shared" si="35"/>
        <v>566</v>
      </c>
      <c r="O38" s="103">
        <f t="shared" si="36"/>
        <v>101.88</v>
      </c>
      <c r="P38" s="103">
        <v>68.76</v>
      </c>
      <c r="Q38" s="103">
        <f t="shared" si="37"/>
        <v>33.12</v>
      </c>
      <c r="R38" s="102">
        <f t="shared" si="41"/>
        <v>561</v>
      </c>
      <c r="S38" s="103">
        <f t="shared" si="42"/>
        <v>100.98</v>
      </c>
      <c r="T38" s="102">
        <f t="shared" si="38"/>
        <v>5</v>
      </c>
      <c r="U38" s="103">
        <f t="shared" si="39"/>
        <v>1.2</v>
      </c>
      <c r="V38" s="103">
        <f t="shared" si="40"/>
        <v>161.58</v>
      </c>
      <c r="W38" s="103"/>
      <c r="X38" s="103">
        <v>161.58</v>
      </c>
      <c r="Y38" s="241"/>
      <c r="Z38" s="149">
        <v>604004</v>
      </c>
    </row>
    <row r="39" customHeight="1" spans="1:26">
      <c r="A39" s="160">
        <v>28</v>
      </c>
      <c r="B39" s="173" t="s">
        <v>50</v>
      </c>
      <c r="C39" s="102">
        <v>3</v>
      </c>
      <c r="D39" s="102">
        <v>13</v>
      </c>
      <c r="E39" s="102"/>
      <c r="F39" s="102">
        <v>4</v>
      </c>
      <c r="G39" s="102">
        <v>100</v>
      </c>
      <c r="H39" s="102">
        <v>1</v>
      </c>
      <c r="I39" s="102"/>
      <c r="J39" s="102"/>
      <c r="K39" s="169"/>
      <c r="L39" s="102">
        <f t="shared" si="33"/>
        <v>16</v>
      </c>
      <c r="M39" s="103">
        <f t="shared" si="34"/>
        <v>2.88</v>
      </c>
      <c r="N39" s="102">
        <f t="shared" si="35"/>
        <v>104</v>
      </c>
      <c r="O39" s="103">
        <f t="shared" si="36"/>
        <v>18.72</v>
      </c>
      <c r="P39" s="103">
        <v>10.98</v>
      </c>
      <c r="Q39" s="103">
        <f t="shared" si="37"/>
        <v>7.74</v>
      </c>
      <c r="R39" s="102">
        <f t="shared" si="41"/>
        <v>101</v>
      </c>
      <c r="S39" s="103">
        <f t="shared" si="42"/>
        <v>18.18</v>
      </c>
      <c r="T39" s="102">
        <f t="shared" si="38"/>
        <v>3</v>
      </c>
      <c r="U39" s="103">
        <f t="shared" si="39"/>
        <v>0.72</v>
      </c>
      <c r="V39" s="103">
        <f t="shared" si="40"/>
        <v>29.52</v>
      </c>
      <c r="W39" s="103"/>
      <c r="X39" s="103">
        <v>29.52</v>
      </c>
      <c r="Y39" s="241"/>
      <c r="Z39" s="149">
        <v>604005</v>
      </c>
    </row>
    <row r="40" customHeight="1" spans="1:26">
      <c r="A40" s="160">
        <v>29</v>
      </c>
      <c r="B40" s="173" t="s">
        <v>51</v>
      </c>
      <c r="C40" s="102">
        <v>51</v>
      </c>
      <c r="D40" s="102">
        <v>475</v>
      </c>
      <c r="E40" s="102">
        <v>12</v>
      </c>
      <c r="F40" s="102">
        <v>71</v>
      </c>
      <c r="G40" s="102">
        <v>3254</v>
      </c>
      <c r="H40" s="102">
        <v>113</v>
      </c>
      <c r="I40" s="102">
        <v>11</v>
      </c>
      <c r="J40" s="102"/>
      <c r="K40" s="169"/>
      <c r="L40" s="102">
        <f t="shared" si="33"/>
        <v>538</v>
      </c>
      <c r="M40" s="103">
        <f t="shared" si="34"/>
        <v>96.84</v>
      </c>
      <c r="N40" s="102">
        <f t="shared" si="35"/>
        <v>3336</v>
      </c>
      <c r="O40" s="103">
        <f t="shared" si="36"/>
        <v>600.48</v>
      </c>
      <c r="P40" s="103">
        <v>276.12</v>
      </c>
      <c r="Q40" s="103">
        <f t="shared" si="37"/>
        <v>324.36</v>
      </c>
      <c r="R40" s="102">
        <f t="shared" si="41"/>
        <v>3378</v>
      </c>
      <c r="S40" s="103">
        <f t="shared" si="42"/>
        <v>608.04</v>
      </c>
      <c r="T40" s="102">
        <f t="shared" si="38"/>
        <v>-42</v>
      </c>
      <c r="U40" s="103">
        <f t="shared" si="39"/>
        <v>-10.08</v>
      </c>
      <c r="V40" s="103">
        <f t="shared" si="40"/>
        <v>1019.16</v>
      </c>
      <c r="W40" s="103"/>
      <c r="X40" s="103">
        <v>1019.16</v>
      </c>
      <c r="Y40" s="241"/>
      <c r="Z40" s="149">
        <v>604006</v>
      </c>
    </row>
    <row r="41" customHeight="1" spans="1:26">
      <c r="A41" s="160">
        <v>30</v>
      </c>
      <c r="B41" s="173" t="s">
        <v>52</v>
      </c>
      <c r="C41" s="102">
        <v>15</v>
      </c>
      <c r="D41" s="102">
        <v>154</v>
      </c>
      <c r="E41" s="102">
        <v>18</v>
      </c>
      <c r="F41" s="102">
        <v>71</v>
      </c>
      <c r="G41" s="102">
        <v>3722</v>
      </c>
      <c r="H41" s="102">
        <v>136</v>
      </c>
      <c r="I41" s="102">
        <v>14</v>
      </c>
      <c r="J41" s="102"/>
      <c r="K41" s="169"/>
      <c r="L41" s="102">
        <f t="shared" si="33"/>
        <v>187</v>
      </c>
      <c r="M41" s="103">
        <f t="shared" si="34"/>
        <v>33.66</v>
      </c>
      <c r="N41" s="102">
        <f t="shared" si="35"/>
        <v>3807</v>
      </c>
      <c r="O41" s="103">
        <f t="shared" si="36"/>
        <v>685.26</v>
      </c>
      <c r="P41" s="103">
        <v>395.82</v>
      </c>
      <c r="Q41" s="103">
        <f t="shared" si="37"/>
        <v>289.44</v>
      </c>
      <c r="R41" s="102">
        <f t="shared" si="41"/>
        <v>3872</v>
      </c>
      <c r="S41" s="103">
        <f t="shared" si="42"/>
        <v>696.96</v>
      </c>
      <c r="T41" s="102">
        <f t="shared" si="38"/>
        <v>-65</v>
      </c>
      <c r="U41" s="103">
        <f t="shared" si="39"/>
        <v>-15.6</v>
      </c>
      <c r="V41" s="103">
        <f t="shared" si="40"/>
        <v>1004.46</v>
      </c>
      <c r="W41" s="103"/>
      <c r="X41" s="103">
        <v>1004.46</v>
      </c>
      <c r="Y41" s="241"/>
      <c r="Z41" s="149">
        <v>604007</v>
      </c>
    </row>
    <row r="42" customHeight="1" spans="1:25">
      <c r="A42" s="162"/>
      <c r="B42" s="78" t="s">
        <v>53</v>
      </c>
      <c r="C42" s="98">
        <f t="shared" ref="C42:H42" si="43">SUM(C43)</f>
        <v>0</v>
      </c>
      <c r="D42" s="98">
        <f t="shared" si="43"/>
        <v>17</v>
      </c>
      <c r="E42" s="98">
        <f t="shared" si="43"/>
        <v>0</v>
      </c>
      <c r="F42" s="98">
        <f t="shared" si="43"/>
        <v>0</v>
      </c>
      <c r="G42" s="98">
        <f t="shared" si="43"/>
        <v>102</v>
      </c>
      <c r="H42" s="98">
        <f t="shared" si="43"/>
        <v>13</v>
      </c>
      <c r="I42" s="98"/>
      <c r="J42" s="98"/>
      <c r="K42" s="168"/>
      <c r="L42" s="98">
        <f t="shared" ref="L42:V42" si="44">SUM(L43)</f>
        <v>17</v>
      </c>
      <c r="M42" s="99">
        <f t="shared" si="44"/>
        <v>3.06</v>
      </c>
      <c r="N42" s="98">
        <f t="shared" si="44"/>
        <v>102</v>
      </c>
      <c r="O42" s="99">
        <f t="shared" si="44"/>
        <v>18.36</v>
      </c>
      <c r="P42" s="99">
        <f t="shared" si="44"/>
        <v>10.98</v>
      </c>
      <c r="Q42" s="99">
        <f t="shared" si="44"/>
        <v>7.38</v>
      </c>
      <c r="R42" s="98">
        <f t="shared" si="44"/>
        <v>115</v>
      </c>
      <c r="S42" s="99">
        <f t="shared" si="44"/>
        <v>20.7</v>
      </c>
      <c r="T42" s="98">
        <f t="shared" si="44"/>
        <v>-13</v>
      </c>
      <c r="U42" s="99">
        <f t="shared" si="44"/>
        <v>-3.12</v>
      </c>
      <c r="V42" s="99">
        <f t="shared" si="44"/>
        <v>28.02</v>
      </c>
      <c r="W42" s="99"/>
      <c r="X42" s="99">
        <f>SUM(X43)</f>
        <v>28.02</v>
      </c>
      <c r="Y42" s="235">
        <f>SUM(Y43)</f>
        <v>0</v>
      </c>
    </row>
    <row r="43" customHeight="1" spans="1:26">
      <c r="A43" s="160">
        <v>31</v>
      </c>
      <c r="B43" s="173" t="s">
        <v>53</v>
      </c>
      <c r="C43" s="102"/>
      <c r="D43" s="102">
        <v>17</v>
      </c>
      <c r="E43" s="102"/>
      <c r="F43" s="102"/>
      <c r="G43" s="102">
        <v>102</v>
      </c>
      <c r="H43" s="102">
        <v>13</v>
      </c>
      <c r="I43" s="102"/>
      <c r="J43" s="102"/>
      <c r="K43" s="169"/>
      <c r="L43" s="102">
        <f t="shared" ref="L43:L48" si="45">C43+D43+E43</f>
        <v>17</v>
      </c>
      <c r="M43" s="103">
        <f>L43*0.3*0.6</f>
        <v>3.06</v>
      </c>
      <c r="N43" s="102">
        <f t="shared" ref="N43:N49" si="46">F43+G43+I43</f>
        <v>102</v>
      </c>
      <c r="O43" s="103">
        <f>N43*0.3*0.6</f>
        <v>18.36</v>
      </c>
      <c r="P43" s="103">
        <v>10.98</v>
      </c>
      <c r="Q43" s="103">
        <f t="shared" ref="Q43:Q49" si="47">O43-P43</f>
        <v>7.38</v>
      </c>
      <c r="R43" s="102">
        <f>G43+H43+I43</f>
        <v>115</v>
      </c>
      <c r="S43" s="103">
        <f>R43*0.3*0.6</f>
        <v>20.7</v>
      </c>
      <c r="T43" s="102">
        <f>F43-H43</f>
        <v>-13</v>
      </c>
      <c r="U43" s="103">
        <f>T43*0.3*0.4*2</f>
        <v>-3.12</v>
      </c>
      <c r="V43" s="103">
        <f t="shared" ref="V43:V49" si="48">K43+M43+Q43+S43+U43</f>
        <v>28.02</v>
      </c>
      <c r="W43" s="103"/>
      <c r="X43" s="103">
        <v>28.02</v>
      </c>
      <c r="Y43" s="241"/>
      <c r="Z43" s="149">
        <v>604008</v>
      </c>
    </row>
    <row r="44" customHeight="1" spans="1:25">
      <c r="A44" s="162"/>
      <c r="B44" s="78" t="s">
        <v>54</v>
      </c>
      <c r="C44" s="98">
        <f t="shared" ref="C44:F44" si="49">SUM(C45:C49)</f>
        <v>6</v>
      </c>
      <c r="D44" s="98">
        <f t="shared" si="49"/>
        <v>0</v>
      </c>
      <c r="E44" s="98">
        <f t="shared" si="49"/>
        <v>0</v>
      </c>
      <c r="F44" s="98">
        <f t="shared" si="49"/>
        <v>37</v>
      </c>
      <c r="G44" s="98"/>
      <c r="H44" s="98"/>
      <c r="I44" s="98"/>
      <c r="J44" s="98">
        <f t="shared" ref="J44:Q44" si="50">SUM(J45:J49)</f>
        <v>19</v>
      </c>
      <c r="K44" s="168">
        <f t="shared" si="50"/>
        <v>2.28</v>
      </c>
      <c r="L44" s="98">
        <f t="shared" si="50"/>
        <v>6</v>
      </c>
      <c r="M44" s="99">
        <f t="shared" si="50"/>
        <v>1.8</v>
      </c>
      <c r="N44" s="98">
        <f t="shared" si="50"/>
        <v>37</v>
      </c>
      <c r="O44" s="99">
        <f t="shared" si="50"/>
        <v>11.1</v>
      </c>
      <c r="P44" s="99">
        <f t="shared" si="50"/>
        <v>58.5</v>
      </c>
      <c r="Q44" s="99">
        <f t="shared" si="50"/>
        <v>-47.4</v>
      </c>
      <c r="R44" s="98"/>
      <c r="S44" s="99"/>
      <c r="T44" s="98">
        <f t="shared" ref="T44:W44" si="51">SUM(T45:T49)</f>
        <v>0</v>
      </c>
      <c r="U44" s="99">
        <f t="shared" si="51"/>
        <v>0</v>
      </c>
      <c r="V44" s="99">
        <f t="shared" si="51"/>
        <v>-43.32</v>
      </c>
      <c r="W44" s="99">
        <f t="shared" si="51"/>
        <v>-43.32</v>
      </c>
      <c r="X44" s="99"/>
      <c r="Y44" s="235"/>
    </row>
    <row r="45" customHeight="1" spans="1:26">
      <c r="A45" s="160">
        <v>32</v>
      </c>
      <c r="B45" s="173" t="s">
        <v>55</v>
      </c>
      <c r="C45" s="102"/>
      <c r="D45" s="102"/>
      <c r="E45" s="102"/>
      <c r="F45" s="102"/>
      <c r="G45" s="102"/>
      <c r="H45" s="102"/>
      <c r="I45" s="102"/>
      <c r="J45" s="102"/>
      <c r="K45" s="169"/>
      <c r="L45" s="102"/>
      <c r="M45" s="103"/>
      <c r="N45" s="102"/>
      <c r="O45" s="103"/>
      <c r="P45" s="103"/>
      <c r="Q45" s="103"/>
      <c r="R45" s="102"/>
      <c r="S45" s="103"/>
      <c r="T45" s="102"/>
      <c r="U45" s="103"/>
      <c r="V45" s="103">
        <f t="shared" si="48"/>
        <v>0</v>
      </c>
      <c r="W45" s="103"/>
      <c r="X45" s="103"/>
      <c r="Y45" s="241"/>
      <c r="Z45" s="149">
        <v>605001</v>
      </c>
    </row>
    <row r="46" customHeight="1" spans="1:26">
      <c r="A46" s="160">
        <v>33</v>
      </c>
      <c r="B46" s="173" t="s">
        <v>56</v>
      </c>
      <c r="C46" s="102">
        <v>5</v>
      </c>
      <c r="D46" s="102"/>
      <c r="E46" s="102"/>
      <c r="F46" s="102">
        <v>12</v>
      </c>
      <c r="G46" s="102"/>
      <c r="H46" s="102"/>
      <c r="I46" s="102"/>
      <c r="J46" s="102">
        <v>4</v>
      </c>
      <c r="K46" s="169">
        <f t="shared" ref="K46:K49" si="52">J46*0.3*0.4</f>
        <v>0.48</v>
      </c>
      <c r="L46" s="102">
        <f t="shared" si="45"/>
        <v>5</v>
      </c>
      <c r="M46" s="103">
        <f t="shared" ref="M46:M51" si="53">L46*0.3</f>
        <v>1.5</v>
      </c>
      <c r="N46" s="102">
        <f t="shared" si="46"/>
        <v>12</v>
      </c>
      <c r="O46" s="103">
        <f t="shared" ref="O46:O49" si="54">N46*0.3</f>
        <v>3.6</v>
      </c>
      <c r="P46" s="103">
        <v>16.2</v>
      </c>
      <c r="Q46" s="103">
        <f t="shared" si="47"/>
        <v>-12.6</v>
      </c>
      <c r="R46" s="102"/>
      <c r="S46" s="103"/>
      <c r="T46" s="102"/>
      <c r="U46" s="103"/>
      <c r="V46" s="103">
        <f t="shared" si="48"/>
        <v>-10.62</v>
      </c>
      <c r="W46" s="103">
        <f t="shared" ref="W46:W49" si="55">V46</f>
        <v>-10.62</v>
      </c>
      <c r="X46" s="103"/>
      <c r="Y46" s="241"/>
      <c r="Z46" s="149">
        <v>605002</v>
      </c>
    </row>
    <row r="47" customHeight="1" spans="1:26">
      <c r="A47" s="160">
        <v>34</v>
      </c>
      <c r="B47" s="173" t="s">
        <v>57</v>
      </c>
      <c r="C47" s="102"/>
      <c r="D47" s="102"/>
      <c r="E47" s="102"/>
      <c r="F47" s="102">
        <v>12</v>
      </c>
      <c r="G47" s="102"/>
      <c r="H47" s="102"/>
      <c r="I47" s="102"/>
      <c r="J47" s="102">
        <v>7</v>
      </c>
      <c r="K47" s="169">
        <f t="shared" si="52"/>
        <v>0.84</v>
      </c>
      <c r="L47" s="102"/>
      <c r="M47" s="103"/>
      <c r="N47" s="102">
        <f t="shared" si="46"/>
        <v>12</v>
      </c>
      <c r="O47" s="103">
        <f t="shared" si="54"/>
        <v>3.6</v>
      </c>
      <c r="P47" s="103">
        <v>28.08</v>
      </c>
      <c r="Q47" s="103">
        <f t="shared" si="47"/>
        <v>-24.48</v>
      </c>
      <c r="R47" s="102"/>
      <c r="S47" s="103"/>
      <c r="T47" s="102"/>
      <c r="U47" s="103"/>
      <c r="V47" s="103">
        <f t="shared" si="48"/>
        <v>-23.64</v>
      </c>
      <c r="W47" s="103">
        <f t="shared" si="55"/>
        <v>-23.64</v>
      </c>
      <c r="X47" s="103"/>
      <c r="Y47" s="241"/>
      <c r="Z47" s="149">
        <v>605003</v>
      </c>
    </row>
    <row r="48" customHeight="1" spans="1:26">
      <c r="A48" s="160">
        <v>35</v>
      </c>
      <c r="B48" s="173" t="s">
        <v>58</v>
      </c>
      <c r="C48" s="102">
        <v>1</v>
      </c>
      <c r="D48" s="102"/>
      <c r="E48" s="102"/>
      <c r="F48" s="102">
        <v>7</v>
      </c>
      <c r="G48" s="102"/>
      <c r="H48" s="102"/>
      <c r="I48" s="102"/>
      <c r="J48" s="102">
        <v>3</v>
      </c>
      <c r="K48" s="169">
        <f t="shared" si="52"/>
        <v>0.36</v>
      </c>
      <c r="L48" s="102">
        <f t="shared" si="45"/>
        <v>1</v>
      </c>
      <c r="M48" s="103">
        <f t="shared" si="53"/>
        <v>0.3</v>
      </c>
      <c r="N48" s="102">
        <f t="shared" si="46"/>
        <v>7</v>
      </c>
      <c r="O48" s="103">
        <f t="shared" si="54"/>
        <v>2.1</v>
      </c>
      <c r="P48" s="103">
        <v>4.5</v>
      </c>
      <c r="Q48" s="103">
        <f t="shared" si="47"/>
        <v>-2.4</v>
      </c>
      <c r="R48" s="102"/>
      <c r="S48" s="103"/>
      <c r="T48" s="102"/>
      <c r="U48" s="103"/>
      <c r="V48" s="103">
        <f t="shared" si="48"/>
        <v>-1.74</v>
      </c>
      <c r="W48" s="103">
        <f t="shared" si="55"/>
        <v>-1.74</v>
      </c>
      <c r="X48" s="103"/>
      <c r="Y48" s="241"/>
      <c r="Z48" s="149">
        <v>605005</v>
      </c>
    </row>
    <row r="49" customHeight="1" spans="1:26">
      <c r="A49" s="160">
        <v>36</v>
      </c>
      <c r="B49" s="173" t="s">
        <v>59</v>
      </c>
      <c r="C49" s="102"/>
      <c r="D49" s="102"/>
      <c r="E49" s="102"/>
      <c r="F49" s="102">
        <v>6</v>
      </c>
      <c r="G49" s="102"/>
      <c r="H49" s="102"/>
      <c r="I49" s="102"/>
      <c r="J49" s="102">
        <v>5</v>
      </c>
      <c r="K49" s="169">
        <f t="shared" si="52"/>
        <v>0.6</v>
      </c>
      <c r="L49" s="102"/>
      <c r="M49" s="103"/>
      <c r="N49" s="102">
        <f t="shared" si="46"/>
        <v>6</v>
      </c>
      <c r="O49" s="103">
        <f t="shared" si="54"/>
        <v>1.8</v>
      </c>
      <c r="P49" s="103">
        <v>9.72</v>
      </c>
      <c r="Q49" s="103">
        <f t="shared" si="47"/>
        <v>-7.92</v>
      </c>
      <c r="R49" s="102"/>
      <c r="S49" s="103"/>
      <c r="T49" s="102"/>
      <c r="U49" s="103"/>
      <c r="V49" s="103">
        <f t="shared" si="48"/>
        <v>-7.32</v>
      </c>
      <c r="W49" s="103">
        <f t="shared" si="55"/>
        <v>-7.32</v>
      </c>
      <c r="X49" s="103"/>
      <c r="Y49" s="241"/>
      <c r="Z49" s="149">
        <v>605006</v>
      </c>
    </row>
    <row r="50" customHeight="1" spans="1:25">
      <c r="A50" s="162"/>
      <c r="B50" s="78" t="s">
        <v>60</v>
      </c>
      <c r="C50" s="98">
        <f t="shared" ref="C50:F50" si="56">SUM(C51)</f>
        <v>1</v>
      </c>
      <c r="D50" s="98">
        <f t="shared" si="56"/>
        <v>0</v>
      </c>
      <c r="E50" s="98">
        <f t="shared" si="56"/>
        <v>0</v>
      </c>
      <c r="F50" s="98">
        <f t="shared" si="56"/>
        <v>21</v>
      </c>
      <c r="G50" s="98"/>
      <c r="H50" s="98"/>
      <c r="I50" s="98"/>
      <c r="J50" s="98">
        <f t="shared" ref="J50:Q50" si="57">SUM(J51)</f>
        <v>16</v>
      </c>
      <c r="K50" s="168">
        <f t="shared" si="57"/>
        <v>1.92</v>
      </c>
      <c r="L50" s="98">
        <f t="shared" si="57"/>
        <v>1</v>
      </c>
      <c r="M50" s="99">
        <f t="shared" si="57"/>
        <v>0.3</v>
      </c>
      <c r="N50" s="98">
        <f t="shared" si="57"/>
        <v>21</v>
      </c>
      <c r="O50" s="99">
        <f t="shared" si="57"/>
        <v>6.3</v>
      </c>
      <c r="P50" s="99">
        <f t="shared" si="57"/>
        <v>19.26</v>
      </c>
      <c r="Q50" s="99">
        <f t="shared" si="57"/>
        <v>-12.96</v>
      </c>
      <c r="R50" s="98"/>
      <c r="S50" s="99"/>
      <c r="T50" s="98">
        <f t="shared" ref="T50:W50" si="58">SUM(T51)</f>
        <v>0</v>
      </c>
      <c r="U50" s="99">
        <f t="shared" si="58"/>
        <v>0</v>
      </c>
      <c r="V50" s="99">
        <f t="shared" si="58"/>
        <v>-10.74</v>
      </c>
      <c r="W50" s="99">
        <f t="shared" si="58"/>
        <v>-10.74</v>
      </c>
      <c r="X50" s="99"/>
      <c r="Y50" s="235"/>
    </row>
    <row r="51" customHeight="1" spans="1:26">
      <c r="A51" s="160">
        <v>37</v>
      </c>
      <c r="B51" s="173" t="s">
        <v>60</v>
      </c>
      <c r="C51" s="102">
        <v>1</v>
      </c>
      <c r="D51" s="102"/>
      <c r="E51" s="102"/>
      <c r="F51" s="102">
        <v>21</v>
      </c>
      <c r="G51" s="102"/>
      <c r="H51" s="102"/>
      <c r="I51" s="102"/>
      <c r="J51" s="102">
        <v>16</v>
      </c>
      <c r="K51" s="169">
        <f>J51*0.3*0.4</f>
        <v>1.92</v>
      </c>
      <c r="L51" s="102">
        <f t="shared" ref="L51:L59" si="59">C51+D51+E51</f>
        <v>1</v>
      </c>
      <c r="M51" s="103">
        <f t="shared" si="53"/>
        <v>0.3</v>
      </c>
      <c r="N51" s="102">
        <f t="shared" ref="N51:N59" si="60">F51+G51+I51</f>
        <v>21</v>
      </c>
      <c r="O51" s="103">
        <f>N51*0.3</f>
        <v>6.3</v>
      </c>
      <c r="P51" s="103">
        <v>19.26</v>
      </c>
      <c r="Q51" s="103">
        <f t="shared" ref="Q51:Q59" si="61">O51-P51</f>
        <v>-12.96</v>
      </c>
      <c r="R51" s="102"/>
      <c r="S51" s="103"/>
      <c r="T51" s="102"/>
      <c r="U51" s="103"/>
      <c r="V51" s="103">
        <f t="shared" ref="V51:V59" si="62">K51+M51+Q51+S51+U51</f>
        <v>-10.74</v>
      </c>
      <c r="W51" s="103">
        <f>V51</f>
        <v>-10.74</v>
      </c>
      <c r="X51" s="103"/>
      <c r="Y51" s="241"/>
      <c r="Z51" s="149">
        <v>605004</v>
      </c>
    </row>
    <row r="52" customHeight="1" spans="1:25">
      <c r="A52" s="162"/>
      <c r="B52" s="78" t="s">
        <v>61</v>
      </c>
      <c r="C52" s="98">
        <f t="shared" ref="C52:I52" si="63">SUM(C53:C59)</f>
        <v>48</v>
      </c>
      <c r="D52" s="98">
        <f t="shared" si="63"/>
        <v>28</v>
      </c>
      <c r="E52" s="98">
        <f t="shared" si="63"/>
        <v>0</v>
      </c>
      <c r="F52" s="98">
        <f t="shared" si="63"/>
        <v>180</v>
      </c>
      <c r="G52" s="98">
        <f t="shared" si="63"/>
        <v>2671</v>
      </c>
      <c r="H52" s="98">
        <f t="shared" si="63"/>
        <v>106</v>
      </c>
      <c r="I52" s="98">
        <f t="shared" si="63"/>
        <v>21</v>
      </c>
      <c r="J52" s="98"/>
      <c r="K52" s="168"/>
      <c r="L52" s="98">
        <f t="shared" ref="L52:V52" si="64">SUM(L53:L59)</f>
        <v>76</v>
      </c>
      <c r="M52" s="99">
        <f t="shared" si="64"/>
        <v>13.68</v>
      </c>
      <c r="N52" s="98">
        <f t="shared" si="64"/>
        <v>2872</v>
      </c>
      <c r="O52" s="99">
        <f t="shared" si="64"/>
        <v>516.96</v>
      </c>
      <c r="P52" s="99">
        <f t="shared" si="64"/>
        <v>361.44</v>
      </c>
      <c r="Q52" s="99">
        <f t="shared" si="64"/>
        <v>155.52</v>
      </c>
      <c r="R52" s="98">
        <f t="shared" si="64"/>
        <v>2798</v>
      </c>
      <c r="S52" s="99">
        <f t="shared" si="64"/>
        <v>503.64</v>
      </c>
      <c r="T52" s="98">
        <f t="shared" si="64"/>
        <v>74</v>
      </c>
      <c r="U52" s="99">
        <f t="shared" si="64"/>
        <v>17.76</v>
      </c>
      <c r="V52" s="99">
        <f t="shared" si="64"/>
        <v>690.6</v>
      </c>
      <c r="W52" s="99"/>
      <c r="X52" s="99">
        <f>SUM(X53:X59)</f>
        <v>690.6</v>
      </c>
      <c r="Y52" s="235">
        <f>SUM(Y53:Y59)</f>
        <v>0</v>
      </c>
    </row>
    <row r="53" customHeight="1" spans="1:26">
      <c r="A53" s="160">
        <v>38</v>
      </c>
      <c r="B53" s="173" t="s">
        <v>62</v>
      </c>
      <c r="C53" s="102"/>
      <c r="D53" s="102"/>
      <c r="E53" s="102"/>
      <c r="F53" s="102"/>
      <c r="G53" s="102"/>
      <c r="H53" s="102"/>
      <c r="I53" s="102"/>
      <c r="J53" s="102"/>
      <c r="K53" s="169"/>
      <c r="L53" s="102"/>
      <c r="M53" s="103"/>
      <c r="N53" s="102"/>
      <c r="O53" s="103"/>
      <c r="P53" s="103"/>
      <c r="Q53" s="103"/>
      <c r="R53" s="102"/>
      <c r="S53" s="103"/>
      <c r="T53" s="102"/>
      <c r="U53" s="103"/>
      <c r="V53" s="103">
        <f t="shared" si="62"/>
        <v>0</v>
      </c>
      <c r="W53" s="103"/>
      <c r="X53" s="103"/>
      <c r="Y53" s="241"/>
      <c r="Z53" s="149">
        <v>606001</v>
      </c>
    </row>
    <row r="54" customHeight="1" spans="1:26">
      <c r="A54" s="160">
        <v>39</v>
      </c>
      <c r="B54" s="173" t="s">
        <v>63</v>
      </c>
      <c r="C54" s="102">
        <v>6</v>
      </c>
      <c r="D54" s="102"/>
      <c r="E54" s="102"/>
      <c r="F54" s="102">
        <v>71</v>
      </c>
      <c r="G54" s="102">
        <v>91</v>
      </c>
      <c r="H54" s="102">
        <v>4</v>
      </c>
      <c r="I54" s="102">
        <v>1</v>
      </c>
      <c r="J54" s="102"/>
      <c r="K54" s="169"/>
      <c r="L54" s="102">
        <f t="shared" si="59"/>
        <v>6</v>
      </c>
      <c r="M54" s="103">
        <f t="shared" ref="M54:M59" si="65">L54*0.3*0.6</f>
        <v>1.08</v>
      </c>
      <c r="N54" s="102">
        <f t="shared" si="60"/>
        <v>163</v>
      </c>
      <c r="O54" s="103">
        <f t="shared" ref="O54:O59" si="66">N54*0.3*0.6</f>
        <v>29.34</v>
      </c>
      <c r="P54" s="103">
        <v>23.22</v>
      </c>
      <c r="Q54" s="103">
        <f t="shared" si="61"/>
        <v>6.12</v>
      </c>
      <c r="R54" s="102">
        <f t="shared" ref="R54:R59" si="67">G54+H54+I54</f>
        <v>96</v>
      </c>
      <c r="S54" s="103">
        <f t="shared" ref="S54:S59" si="68">R54*0.3*0.6</f>
        <v>17.28</v>
      </c>
      <c r="T54" s="102">
        <f t="shared" ref="T54:T59" si="69">F54-H54</f>
        <v>67</v>
      </c>
      <c r="U54" s="103">
        <f t="shared" ref="U54:U59" si="70">T54*0.3*0.4*2</f>
        <v>16.08</v>
      </c>
      <c r="V54" s="103">
        <f t="shared" si="62"/>
        <v>40.56</v>
      </c>
      <c r="W54" s="103"/>
      <c r="X54" s="103">
        <v>40.56</v>
      </c>
      <c r="Y54" s="241"/>
      <c r="Z54" s="149">
        <v>606002</v>
      </c>
    </row>
    <row r="55" customHeight="1" spans="1:26">
      <c r="A55" s="160">
        <v>40</v>
      </c>
      <c r="B55" s="173" t="s">
        <v>64</v>
      </c>
      <c r="C55" s="102">
        <v>36</v>
      </c>
      <c r="D55" s="102">
        <v>3</v>
      </c>
      <c r="E55" s="102"/>
      <c r="F55" s="102">
        <v>36</v>
      </c>
      <c r="G55" s="102">
        <v>158</v>
      </c>
      <c r="H55" s="102">
        <v>16</v>
      </c>
      <c r="I55" s="102"/>
      <c r="J55" s="102"/>
      <c r="K55" s="169"/>
      <c r="L55" s="102">
        <f t="shared" si="59"/>
        <v>39</v>
      </c>
      <c r="M55" s="103">
        <f t="shared" si="65"/>
        <v>7.02</v>
      </c>
      <c r="N55" s="102">
        <f t="shared" si="60"/>
        <v>194</v>
      </c>
      <c r="O55" s="103">
        <f t="shared" si="66"/>
        <v>34.92</v>
      </c>
      <c r="P55" s="103">
        <v>28.08</v>
      </c>
      <c r="Q55" s="103">
        <f t="shared" si="61"/>
        <v>6.84</v>
      </c>
      <c r="R55" s="102">
        <f t="shared" si="67"/>
        <v>174</v>
      </c>
      <c r="S55" s="103">
        <f t="shared" si="68"/>
        <v>31.32</v>
      </c>
      <c r="T55" s="102">
        <f t="shared" si="69"/>
        <v>20</v>
      </c>
      <c r="U55" s="103">
        <f t="shared" si="70"/>
        <v>4.8</v>
      </c>
      <c r="V55" s="103">
        <f t="shared" si="62"/>
        <v>49.98</v>
      </c>
      <c r="W55" s="103"/>
      <c r="X55" s="103">
        <v>49.98</v>
      </c>
      <c r="Y55" s="241"/>
      <c r="Z55" s="149">
        <v>606003</v>
      </c>
    </row>
    <row r="56" customHeight="1" spans="1:26">
      <c r="A56" s="160">
        <v>41</v>
      </c>
      <c r="B56" s="173" t="s">
        <v>65</v>
      </c>
      <c r="C56" s="102">
        <v>4</v>
      </c>
      <c r="D56" s="102">
        <v>5</v>
      </c>
      <c r="E56" s="102"/>
      <c r="F56" s="102">
        <v>35</v>
      </c>
      <c r="G56" s="102">
        <v>352</v>
      </c>
      <c r="H56" s="102">
        <v>19</v>
      </c>
      <c r="I56" s="102"/>
      <c r="J56" s="102"/>
      <c r="K56" s="169"/>
      <c r="L56" s="102">
        <f t="shared" si="59"/>
        <v>9</v>
      </c>
      <c r="M56" s="103">
        <f t="shared" si="65"/>
        <v>1.62</v>
      </c>
      <c r="N56" s="102">
        <f t="shared" si="60"/>
        <v>387</v>
      </c>
      <c r="O56" s="103">
        <f t="shared" si="66"/>
        <v>69.66</v>
      </c>
      <c r="P56" s="103">
        <v>57.06</v>
      </c>
      <c r="Q56" s="103">
        <f t="shared" si="61"/>
        <v>12.6</v>
      </c>
      <c r="R56" s="102">
        <f t="shared" si="67"/>
        <v>371</v>
      </c>
      <c r="S56" s="103">
        <f t="shared" si="68"/>
        <v>66.78</v>
      </c>
      <c r="T56" s="102">
        <f t="shared" si="69"/>
        <v>16</v>
      </c>
      <c r="U56" s="103">
        <f t="shared" si="70"/>
        <v>3.84</v>
      </c>
      <c r="V56" s="103">
        <f t="shared" si="62"/>
        <v>84.84</v>
      </c>
      <c r="W56" s="103"/>
      <c r="X56" s="103">
        <v>84.84</v>
      </c>
      <c r="Y56" s="241"/>
      <c r="Z56" s="149">
        <v>606004</v>
      </c>
    </row>
    <row r="57" customHeight="1" spans="1:26">
      <c r="A57" s="160">
        <v>42</v>
      </c>
      <c r="B57" s="173" t="s">
        <v>66</v>
      </c>
      <c r="C57" s="102">
        <v>1</v>
      </c>
      <c r="D57" s="102">
        <v>13</v>
      </c>
      <c r="E57" s="102"/>
      <c r="F57" s="102">
        <v>11</v>
      </c>
      <c r="G57" s="102">
        <v>1054</v>
      </c>
      <c r="H57" s="102">
        <v>33</v>
      </c>
      <c r="I57" s="102">
        <v>15</v>
      </c>
      <c r="J57" s="102"/>
      <c r="K57" s="169"/>
      <c r="L57" s="102">
        <f t="shared" si="59"/>
        <v>14</v>
      </c>
      <c r="M57" s="103">
        <f t="shared" si="65"/>
        <v>2.52</v>
      </c>
      <c r="N57" s="102">
        <f t="shared" si="60"/>
        <v>1080</v>
      </c>
      <c r="O57" s="103">
        <f t="shared" si="66"/>
        <v>194.4</v>
      </c>
      <c r="P57" s="103">
        <v>133.38</v>
      </c>
      <c r="Q57" s="103">
        <f t="shared" si="61"/>
        <v>61.02</v>
      </c>
      <c r="R57" s="102">
        <f t="shared" si="67"/>
        <v>1102</v>
      </c>
      <c r="S57" s="103">
        <f t="shared" si="68"/>
        <v>198.36</v>
      </c>
      <c r="T57" s="102">
        <f t="shared" si="69"/>
        <v>-22</v>
      </c>
      <c r="U57" s="103">
        <f t="shared" si="70"/>
        <v>-5.28</v>
      </c>
      <c r="V57" s="103">
        <f t="shared" si="62"/>
        <v>256.62</v>
      </c>
      <c r="W57" s="103"/>
      <c r="X57" s="103">
        <v>256.62</v>
      </c>
      <c r="Y57" s="241"/>
      <c r="Z57" s="149">
        <v>606005</v>
      </c>
    </row>
    <row r="58" customHeight="1" spans="1:26">
      <c r="A58" s="160">
        <v>43</v>
      </c>
      <c r="B58" s="173" t="s">
        <v>67</v>
      </c>
      <c r="C58" s="102"/>
      <c r="D58" s="102">
        <v>1</v>
      </c>
      <c r="E58" s="102"/>
      <c r="F58" s="102">
        <v>10</v>
      </c>
      <c r="G58" s="102">
        <v>436</v>
      </c>
      <c r="H58" s="102">
        <v>16</v>
      </c>
      <c r="I58" s="102">
        <v>2</v>
      </c>
      <c r="J58" s="102"/>
      <c r="K58" s="169"/>
      <c r="L58" s="102">
        <f t="shared" si="59"/>
        <v>1</v>
      </c>
      <c r="M58" s="103">
        <f t="shared" si="65"/>
        <v>0.18</v>
      </c>
      <c r="N58" s="102">
        <f t="shared" si="60"/>
        <v>448</v>
      </c>
      <c r="O58" s="103">
        <f t="shared" si="66"/>
        <v>80.64</v>
      </c>
      <c r="P58" s="103">
        <v>59.94</v>
      </c>
      <c r="Q58" s="103">
        <f t="shared" si="61"/>
        <v>20.7</v>
      </c>
      <c r="R58" s="102">
        <f t="shared" si="67"/>
        <v>454</v>
      </c>
      <c r="S58" s="103">
        <f t="shared" si="68"/>
        <v>81.72</v>
      </c>
      <c r="T58" s="102">
        <f t="shared" si="69"/>
        <v>-6</v>
      </c>
      <c r="U58" s="103">
        <f t="shared" si="70"/>
        <v>-1.44</v>
      </c>
      <c r="V58" s="103">
        <f t="shared" si="62"/>
        <v>101.16</v>
      </c>
      <c r="W58" s="103"/>
      <c r="X58" s="103">
        <v>101.16</v>
      </c>
      <c r="Y58" s="241"/>
      <c r="Z58" s="149">
        <v>606008</v>
      </c>
    </row>
    <row r="59" customHeight="1" spans="1:26">
      <c r="A59" s="160">
        <v>44</v>
      </c>
      <c r="B59" s="173" t="s">
        <v>68</v>
      </c>
      <c r="C59" s="102">
        <v>1</v>
      </c>
      <c r="D59" s="102">
        <v>6</v>
      </c>
      <c r="E59" s="102"/>
      <c r="F59" s="102">
        <v>17</v>
      </c>
      <c r="G59" s="102">
        <v>580</v>
      </c>
      <c r="H59" s="102">
        <v>18</v>
      </c>
      <c r="I59" s="102">
        <v>3</v>
      </c>
      <c r="J59" s="102"/>
      <c r="K59" s="169"/>
      <c r="L59" s="102">
        <f t="shared" si="59"/>
        <v>7</v>
      </c>
      <c r="M59" s="103">
        <f t="shared" si="65"/>
        <v>1.26</v>
      </c>
      <c r="N59" s="102">
        <f t="shared" si="60"/>
        <v>600</v>
      </c>
      <c r="O59" s="103">
        <f t="shared" si="66"/>
        <v>108</v>
      </c>
      <c r="P59" s="103">
        <v>59.76</v>
      </c>
      <c r="Q59" s="103">
        <f t="shared" si="61"/>
        <v>48.24</v>
      </c>
      <c r="R59" s="102">
        <f t="shared" si="67"/>
        <v>601</v>
      </c>
      <c r="S59" s="103">
        <f t="shared" si="68"/>
        <v>108.18</v>
      </c>
      <c r="T59" s="102">
        <f t="shared" si="69"/>
        <v>-1</v>
      </c>
      <c r="U59" s="103">
        <f t="shared" si="70"/>
        <v>-0.24</v>
      </c>
      <c r="V59" s="103">
        <f t="shared" si="62"/>
        <v>157.44</v>
      </c>
      <c r="W59" s="103"/>
      <c r="X59" s="103">
        <v>157.44</v>
      </c>
      <c r="Y59" s="241"/>
      <c r="Z59" s="149">
        <v>606010</v>
      </c>
    </row>
    <row r="60" customHeight="1" spans="1:25">
      <c r="A60" s="162"/>
      <c r="B60" s="78" t="s">
        <v>69</v>
      </c>
      <c r="C60" s="98">
        <f t="shared" ref="C60:I60" si="71">SUM(C61)</f>
        <v>1</v>
      </c>
      <c r="D60" s="98">
        <f t="shared" si="71"/>
        <v>3</v>
      </c>
      <c r="E60" s="98">
        <f t="shared" si="71"/>
        <v>0</v>
      </c>
      <c r="F60" s="98">
        <f t="shared" si="71"/>
        <v>4</v>
      </c>
      <c r="G60" s="98">
        <f t="shared" si="71"/>
        <v>915</v>
      </c>
      <c r="H60" s="98">
        <f t="shared" si="71"/>
        <v>20</v>
      </c>
      <c r="I60" s="98">
        <f t="shared" si="71"/>
        <v>7</v>
      </c>
      <c r="J60" s="98"/>
      <c r="K60" s="168"/>
      <c r="L60" s="98">
        <f t="shared" ref="L60:V60" si="72">SUM(L61)</f>
        <v>4</v>
      </c>
      <c r="M60" s="99">
        <f t="shared" si="72"/>
        <v>0.72</v>
      </c>
      <c r="N60" s="98">
        <f t="shared" si="72"/>
        <v>926</v>
      </c>
      <c r="O60" s="99">
        <f t="shared" si="72"/>
        <v>166.68</v>
      </c>
      <c r="P60" s="99">
        <f t="shared" si="72"/>
        <v>110.16</v>
      </c>
      <c r="Q60" s="99">
        <f t="shared" si="72"/>
        <v>56.52</v>
      </c>
      <c r="R60" s="98">
        <f t="shared" si="72"/>
        <v>942</v>
      </c>
      <c r="S60" s="99">
        <f t="shared" si="72"/>
        <v>169.56</v>
      </c>
      <c r="T60" s="98">
        <f t="shared" si="72"/>
        <v>-16</v>
      </c>
      <c r="U60" s="99">
        <f t="shared" si="72"/>
        <v>-3.84</v>
      </c>
      <c r="V60" s="99">
        <f t="shared" si="72"/>
        <v>222.96</v>
      </c>
      <c r="W60" s="99"/>
      <c r="X60" s="99">
        <f t="shared" ref="X60:X64" si="73">SUM(X61)</f>
        <v>222.96</v>
      </c>
      <c r="Y60" s="235">
        <f t="shared" ref="Y60:Y64" si="74">SUM(Y61)</f>
        <v>0</v>
      </c>
    </row>
    <row r="61" customHeight="1" spans="1:26">
      <c r="A61" s="160">
        <v>45</v>
      </c>
      <c r="B61" s="173" t="s">
        <v>69</v>
      </c>
      <c r="C61" s="102">
        <v>1</v>
      </c>
      <c r="D61" s="102">
        <v>3</v>
      </c>
      <c r="E61" s="102"/>
      <c r="F61" s="102">
        <v>4</v>
      </c>
      <c r="G61" s="102">
        <v>915</v>
      </c>
      <c r="H61" s="102">
        <v>20</v>
      </c>
      <c r="I61" s="102">
        <v>7</v>
      </c>
      <c r="J61" s="102"/>
      <c r="K61" s="169"/>
      <c r="L61" s="102">
        <f t="shared" ref="L61:L65" si="75">C61+D61+E61</f>
        <v>4</v>
      </c>
      <c r="M61" s="103">
        <f t="shared" ref="M61:M65" si="76">L61*0.3*0.6</f>
        <v>0.72</v>
      </c>
      <c r="N61" s="102">
        <f t="shared" ref="N61:N65" si="77">F61+G61+I61</f>
        <v>926</v>
      </c>
      <c r="O61" s="103">
        <f t="shared" ref="O61:O65" si="78">N61*0.3*0.6</f>
        <v>166.68</v>
      </c>
      <c r="P61" s="103">
        <v>110.16</v>
      </c>
      <c r="Q61" s="103">
        <f t="shared" ref="Q61:Q65" si="79">O61-P61</f>
        <v>56.52</v>
      </c>
      <c r="R61" s="102">
        <f t="shared" ref="R61:R65" si="80">G61+H61+I61</f>
        <v>942</v>
      </c>
      <c r="S61" s="103">
        <f t="shared" ref="S61:S65" si="81">R61*0.3*0.6</f>
        <v>169.56</v>
      </c>
      <c r="T61" s="102">
        <f t="shared" ref="T61:T65" si="82">F61-H61</f>
        <v>-16</v>
      </c>
      <c r="U61" s="103">
        <f t="shared" ref="U61:U65" si="83">T61*0.3*0.4*2</f>
        <v>-3.84</v>
      </c>
      <c r="V61" s="103">
        <f t="shared" ref="V61:V65" si="84">K61+M61+Q61+S61+U61</f>
        <v>222.96</v>
      </c>
      <c r="W61" s="103"/>
      <c r="X61" s="103">
        <v>222.96</v>
      </c>
      <c r="Y61" s="241"/>
      <c r="Z61" s="149">
        <v>606006</v>
      </c>
    </row>
    <row r="62" customHeight="1" spans="1:25">
      <c r="A62" s="162"/>
      <c r="B62" s="78" t="s">
        <v>70</v>
      </c>
      <c r="C62" s="98">
        <f t="shared" ref="C62:I62" si="85">SUM(C63)</f>
        <v>5</v>
      </c>
      <c r="D62" s="98">
        <f t="shared" si="85"/>
        <v>17</v>
      </c>
      <c r="E62" s="98">
        <f t="shared" si="85"/>
        <v>0</v>
      </c>
      <c r="F62" s="98">
        <f t="shared" si="85"/>
        <v>15</v>
      </c>
      <c r="G62" s="98">
        <f t="shared" si="85"/>
        <v>706</v>
      </c>
      <c r="H62" s="98">
        <f t="shared" si="85"/>
        <v>32</v>
      </c>
      <c r="I62" s="98">
        <f t="shared" si="85"/>
        <v>14</v>
      </c>
      <c r="J62" s="98"/>
      <c r="K62" s="168"/>
      <c r="L62" s="98">
        <f t="shared" ref="L62:V62" si="86">SUM(L63)</f>
        <v>22</v>
      </c>
      <c r="M62" s="99">
        <f t="shared" si="86"/>
        <v>3.96</v>
      </c>
      <c r="N62" s="98">
        <f t="shared" si="86"/>
        <v>735</v>
      </c>
      <c r="O62" s="99">
        <f t="shared" si="86"/>
        <v>132.3</v>
      </c>
      <c r="P62" s="99">
        <f t="shared" si="86"/>
        <v>84.78</v>
      </c>
      <c r="Q62" s="99">
        <f t="shared" si="86"/>
        <v>47.52</v>
      </c>
      <c r="R62" s="98">
        <f t="shared" si="86"/>
        <v>752</v>
      </c>
      <c r="S62" s="99">
        <f t="shared" si="86"/>
        <v>135.36</v>
      </c>
      <c r="T62" s="98">
        <f t="shared" si="86"/>
        <v>-17</v>
      </c>
      <c r="U62" s="99">
        <f t="shared" si="86"/>
        <v>-4.08</v>
      </c>
      <c r="V62" s="99">
        <f t="shared" si="86"/>
        <v>182.76</v>
      </c>
      <c r="W62" s="99"/>
      <c r="X62" s="99">
        <f t="shared" si="73"/>
        <v>182.76</v>
      </c>
      <c r="Y62" s="235">
        <f t="shared" si="74"/>
        <v>0</v>
      </c>
    </row>
    <row r="63" customHeight="1" spans="1:26">
      <c r="A63" s="160">
        <v>46</v>
      </c>
      <c r="B63" s="173" t="s">
        <v>70</v>
      </c>
      <c r="C63" s="102">
        <v>5</v>
      </c>
      <c r="D63" s="102">
        <v>17</v>
      </c>
      <c r="E63" s="102"/>
      <c r="F63" s="102">
        <v>15</v>
      </c>
      <c r="G63" s="102">
        <v>706</v>
      </c>
      <c r="H63" s="102">
        <v>32</v>
      </c>
      <c r="I63" s="102">
        <v>14</v>
      </c>
      <c r="J63" s="102"/>
      <c r="K63" s="169"/>
      <c r="L63" s="102">
        <f t="shared" si="75"/>
        <v>22</v>
      </c>
      <c r="M63" s="103">
        <f t="shared" si="76"/>
        <v>3.96</v>
      </c>
      <c r="N63" s="102">
        <f t="shared" si="77"/>
        <v>735</v>
      </c>
      <c r="O63" s="103">
        <f t="shared" si="78"/>
        <v>132.3</v>
      </c>
      <c r="P63" s="103">
        <v>84.78</v>
      </c>
      <c r="Q63" s="103">
        <f t="shared" si="79"/>
        <v>47.52</v>
      </c>
      <c r="R63" s="102">
        <f t="shared" si="80"/>
        <v>752</v>
      </c>
      <c r="S63" s="103">
        <f t="shared" si="81"/>
        <v>135.36</v>
      </c>
      <c r="T63" s="102">
        <f t="shared" si="82"/>
        <v>-17</v>
      </c>
      <c r="U63" s="103">
        <f t="shared" si="83"/>
        <v>-4.08</v>
      </c>
      <c r="V63" s="103">
        <f t="shared" si="84"/>
        <v>182.76</v>
      </c>
      <c r="W63" s="103"/>
      <c r="X63" s="103">
        <v>182.76</v>
      </c>
      <c r="Y63" s="241"/>
      <c r="Z63" s="149">
        <v>606007</v>
      </c>
    </row>
    <row r="64" customHeight="1" spans="1:25">
      <c r="A64" s="162"/>
      <c r="B64" s="78" t="s">
        <v>71</v>
      </c>
      <c r="C64" s="98">
        <f t="shared" ref="C64:I64" si="87">SUM(C65)</f>
        <v>3</v>
      </c>
      <c r="D64" s="98">
        <f t="shared" si="87"/>
        <v>54</v>
      </c>
      <c r="E64" s="98">
        <f t="shared" si="87"/>
        <v>0</v>
      </c>
      <c r="F64" s="98">
        <f t="shared" si="87"/>
        <v>5</v>
      </c>
      <c r="G64" s="98">
        <f t="shared" si="87"/>
        <v>1184</v>
      </c>
      <c r="H64" s="98">
        <f t="shared" si="87"/>
        <v>36</v>
      </c>
      <c r="I64" s="98">
        <f t="shared" si="87"/>
        <v>4</v>
      </c>
      <c r="J64" s="98"/>
      <c r="K64" s="168"/>
      <c r="L64" s="98">
        <f t="shared" ref="L64:V64" si="88">SUM(L65)</f>
        <v>57</v>
      </c>
      <c r="M64" s="99">
        <f t="shared" si="88"/>
        <v>10.26</v>
      </c>
      <c r="N64" s="98">
        <f t="shared" si="88"/>
        <v>1193</v>
      </c>
      <c r="O64" s="99">
        <f t="shared" si="88"/>
        <v>214.74</v>
      </c>
      <c r="P64" s="99">
        <f t="shared" si="88"/>
        <v>139.86</v>
      </c>
      <c r="Q64" s="99">
        <f t="shared" si="88"/>
        <v>74.88</v>
      </c>
      <c r="R64" s="98">
        <f t="shared" si="88"/>
        <v>1224</v>
      </c>
      <c r="S64" s="99">
        <f t="shared" si="88"/>
        <v>220.32</v>
      </c>
      <c r="T64" s="98">
        <f t="shared" si="88"/>
        <v>-31</v>
      </c>
      <c r="U64" s="99">
        <f t="shared" si="88"/>
        <v>-7.44</v>
      </c>
      <c r="V64" s="99">
        <f t="shared" si="88"/>
        <v>298.02</v>
      </c>
      <c r="W64" s="99"/>
      <c r="X64" s="99">
        <f t="shared" si="73"/>
        <v>298.02</v>
      </c>
      <c r="Y64" s="235">
        <f t="shared" si="74"/>
        <v>0</v>
      </c>
    </row>
    <row r="65" customHeight="1" spans="1:26">
      <c r="A65" s="160">
        <v>47</v>
      </c>
      <c r="B65" s="173" t="s">
        <v>71</v>
      </c>
      <c r="C65" s="102">
        <v>3</v>
      </c>
      <c r="D65" s="102">
        <v>54</v>
      </c>
      <c r="E65" s="102"/>
      <c r="F65" s="102">
        <v>5</v>
      </c>
      <c r="G65" s="102">
        <v>1184</v>
      </c>
      <c r="H65" s="102">
        <v>36</v>
      </c>
      <c r="I65" s="102">
        <v>4</v>
      </c>
      <c r="J65" s="102"/>
      <c r="K65" s="169"/>
      <c r="L65" s="102">
        <f t="shared" si="75"/>
        <v>57</v>
      </c>
      <c r="M65" s="103">
        <f t="shared" si="76"/>
        <v>10.26</v>
      </c>
      <c r="N65" s="102">
        <f t="shared" si="77"/>
        <v>1193</v>
      </c>
      <c r="O65" s="103">
        <f t="shared" si="78"/>
        <v>214.74</v>
      </c>
      <c r="P65" s="103">
        <v>139.86</v>
      </c>
      <c r="Q65" s="103">
        <f t="shared" si="79"/>
        <v>74.88</v>
      </c>
      <c r="R65" s="102">
        <f t="shared" si="80"/>
        <v>1224</v>
      </c>
      <c r="S65" s="103">
        <f t="shared" si="81"/>
        <v>220.32</v>
      </c>
      <c r="T65" s="102">
        <f t="shared" si="82"/>
        <v>-31</v>
      </c>
      <c r="U65" s="103">
        <f t="shared" si="83"/>
        <v>-7.44</v>
      </c>
      <c r="V65" s="103">
        <f t="shared" si="84"/>
        <v>298.02</v>
      </c>
      <c r="W65" s="103"/>
      <c r="X65" s="103">
        <v>298.02</v>
      </c>
      <c r="Y65" s="241"/>
      <c r="Z65" s="149">
        <v>606009</v>
      </c>
    </row>
    <row r="66" ht="35" customHeight="1" spans="1:25">
      <c r="A66" s="162"/>
      <c r="B66" s="78" t="s">
        <v>72</v>
      </c>
      <c r="C66" s="98">
        <f t="shared" ref="C66:H66" si="89">SUM(C67)</f>
        <v>0</v>
      </c>
      <c r="D66" s="98">
        <f t="shared" si="89"/>
        <v>6</v>
      </c>
      <c r="E66" s="98">
        <f t="shared" si="89"/>
        <v>0</v>
      </c>
      <c r="F66" s="98">
        <f t="shared" si="89"/>
        <v>4</v>
      </c>
      <c r="G66" s="98">
        <f t="shared" si="89"/>
        <v>501</v>
      </c>
      <c r="H66" s="98">
        <f t="shared" si="89"/>
        <v>32</v>
      </c>
      <c r="I66" s="98"/>
      <c r="J66" s="98"/>
      <c r="K66" s="168"/>
      <c r="L66" s="98">
        <f t="shared" ref="L66:V66" si="90">SUM(L67)</f>
        <v>6</v>
      </c>
      <c r="M66" s="99">
        <f t="shared" si="90"/>
        <v>1.08</v>
      </c>
      <c r="N66" s="98">
        <f t="shared" si="90"/>
        <v>505</v>
      </c>
      <c r="O66" s="99">
        <f t="shared" si="90"/>
        <v>90.9</v>
      </c>
      <c r="P66" s="99">
        <f t="shared" si="90"/>
        <v>56.7</v>
      </c>
      <c r="Q66" s="99">
        <f t="shared" si="90"/>
        <v>34.2</v>
      </c>
      <c r="R66" s="98">
        <f t="shared" si="90"/>
        <v>533</v>
      </c>
      <c r="S66" s="99">
        <f t="shared" si="90"/>
        <v>95.94</v>
      </c>
      <c r="T66" s="98">
        <f t="shared" si="90"/>
        <v>-28</v>
      </c>
      <c r="U66" s="99">
        <f t="shared" si="90"/>
        <v>-6.72</v>
      </c>
      <c r="V66" s="99">
        <f t="shared" si="90"/>
        <v>124.5</v>
      </c>
      <c r="W66" s="99"/>
      <c r="X66" s="99">
        <f>SUM(X67)</f>
        <v>124.5</v>
      </c>
      <c r="Y66" s="235">
        <f>SUM(Y67)</f>
        <v>0</v>
      </c>
    </row>
    <row r="67" ht="35" customHeight="1" spans="1:26">
      <c r="A67" s="160">
        <v>48</v>
      </c>
      <c r="B67" s="173" t="s">
        <v>72</v>
      </c>
      <c r="C67" s="102"/>
      <c r="D67" s="102">
        <v>6</v>
      </c>
      <c r="E67" s="102"/>
      <c r="F67" s="102">
        <v>4</v>
      </c>
      <c r="G67" s="102">
        <v>501</v>
      </c>
      <c r="H67" s="102">
        <v>32</v>
      </c>
      <c r="I67" s="102"/>
      <c r="J67" s="102"/>
      <c r="K67" s="169"/>
      <c r="L67" s="102">
        <f t="shared" ref="L67:L72" si="91">C67+D67+E67</f>
        <v>6</v>
      </c>
      <c r="M67" s="103">
        <f t="shared" ref="M67:M72" si="92">L67*0.3*0.6</f>
        <v>1.08</v>
      </c>
      <c r="N67" s="102">
        <f t="shared" ref="N67:N72" si="93">F67+G67+I67</f>
        <v>505</v>
      </c>
      <c r="O67" s="103">
        <f t="shared" ref="O67:O72" si="94">N67*0.3*0.6</f>
        <v>90.9</v>
      </c>
      <c r="P67" s="103">
        <v>56.7</v>
      </c>
      <c r="Q67" s="103">
        <f t="shared" ref="Q67:Q72" si="95">O67-P67</f>
        <v>34.2</v>
      </c>
      <c r="R67" s="102">
        <f t="shared" ref="R67:R72" si="96">G67+H67+I67</f>
        <v>533</v>
      </c>
      <c r="S67" s="103">
        <f t="shared" ref="S67:S72" si="97">R67*0.3*0.6</f>
        <v>95.94</v>
      </c>
      <c r="T67" s="102">
        <f t="shared" ref="T67:T72" si="98">F67-H67</f>
        <v>-28</v>
      </c>
      <c r="U67" s="103">
        <f t="shared" ref="U67:U72" si="99">T67*0.3*0.4*2</f>
        <v>-6.72</v>
      </c>
      <c r="V67" s="103">
        <f t="shared" ref="V67:V72" si="100">K67+M67+Q67+S67+U67</f>
        <v>124.5</v>
      </c>
      <c r="W67" s="103"/>
      <c r="X67" s="103">
        <v>124.5</v>
      </c>
      <c r="Y67" s="241"/>
      <c r="Z67" s="149">
        <v>606011</v>
      </c>
    </row>
    <row r="68" customHeight="1" spans="1:25">
      <c r="A68" s="162"/>
      <c r="B68" s="78" t="s">
        <v>73</v>
      </c>
      <c r="C68" s="98">
        <f t="shared" ref="C68:I68" si="101">SUM(C69:C72)</f>
        <v>111</v>
      </c>
      <c r="D68" s="98">
        <f t="shared" si="101"/>
        <v>151</v>
      </c>
      <c r="E68" s="98">
        <f t="shared" si="101"/>
        <v>14</v>
      </c>
      <c r="F68" s="98">
        <f t="shared" si="101"/>
        <v>317</v>
      </c>
      <c r="G68" s="98">
        <f t="shared" si="101"/>
        <v>3486</v>
      </c>
      <c r="H68" s="98">
        <f t="shared" si="101"/>
        <v>360</v>
      </c>
      <c r="I68" s="98">
        <f t="shared" si="101"/>
        <v>23</v>
      </c>
      <c r="J68" s="98"/>
      <c r="K68" s="168"/>
      <c r="L68" s="98">
        <f t="shared" ref="L68:V68" si="102">SUM(L69:L72)</f>
        <v>276</v>
      </c>
      <c r="M68" s="99">
        <f t="shared" si="102"/>
        <v>49.68</v>
      </c>
      <c r="N68" s="98">
        <f t="shared" si="102"/>
        <v>3826</v>
      </c>
      <c r="O68" s="99">
        <f t="shared" si="102"/>
        <v>688.68</v>
      </c>
      <c r="P68" s="99">
        <f t="shared" si="102"/>
        <v>461.16</v>
      </c>
      <c r="Q68" s="99">
        <f t="shared" si="102"/>
        <v>227.52</v>
      </c>
      <c r="R68" s="98">
        <f t="shared" si="102"/>
        <v>3869</v>
      </c>
      <c r="S68" s="99">
        <f t="shared" si="102"/>
        <v>696.42</v>
      </c>
      <c r="T68" s="98">
        <f t="shared" si="102"/>
        <v>-43</v>
      </c>
      <c r="U68" s="99">
        <f t="shared" si="102"/>
        <v>-10.32</v>
      </c>
      <c r="V68" s="99">
        <f t="shared" si="102"/>
        <v>963.3</v>
      </c>
      <c r="W68" s="99"/>
      <c r="X68" s="99">
        <f>SUM(X69:X72)</f>
        <v>963.3</v>
      </c>
      <c r="Y68" s="235">
        <f>SUM(Y69:Y72)</f>
        <v>0</v>
      </c>
    </row>
    <row r="69" customHeight="1" spans="1:26">
      <c r="A69" s="160">
        <v>49</v>
      </c>
      <c r="B69" s="173" t="s">
        <v>74</v>
      </c>
      <c r="C69" s="102">
        <v>7</v>
      </c>
      <c r="D69" s="102"/>
      <c r="E69" s="102"/>
      <c r="F69" s="102">
        <v>44</v>
      </c>
      <c r="G69" s="102"/>
      <c r="H69" s="102"/>
      <c r="I69" s="102"/>
      <c r="J69" s="102"/>
      <c r="K69" s="169"/>
      <c r="L69" s="102">
        <f t="shared" si="91"/>
        <v>7</v>
      </c>
      <c r="M69" s="103">
        <f t="shared" si="92"/>
        <v>1.26</v>
      </c>
      <c r="N69" s="102">
        <f t="shared" si="93"/>
        <v>44</v>
      </c>
      <c r="O69" s="103">
        <f t="shared" si="94"/>
        <v>7.92</v>
      </c>
      <c r="P69" s="103">
        <v>2.88</v>
      </c>
      <c r="Q69" s="103">
        <f t="shared" si="95"/>
        <v>5.04</v>
      </c>
      <c r="R69" s="102"/>
      <c r="S69" s="103"/>
      <c r="T69" s="102">
        <f t="shared" si="98"/>
        <v>44</v>
      </c>
      <c r="U69" s="103">
        <f t="shared" si="99"/>
        <v>10.56</v>
      </c>
      <c r="V69" s="103">
        <f t="shared" si="100"/>
        <v>16.86</v>
      </c>
      <c r="W69" s="103"/>
      <c r="X69" s="103">
        <v>16.86</v>
      </c>
      <c r="Y69" s="241"/>
      <c r="Z69" s="149">
        <v>607001</v>
      </c>
    </row>
    <row r="70" customHeight="1" spans="1:26">
      <c r="A70" s="160">
        <v>50</v>
      </c>
      <c r="B70" s="173" t="s">
        <v>75</v>
      </c>
      <c r="C70" s="102">
        <v>104</v>
      </c>
      <c r="D70" s="102">
        <v>3</v>
      </c>
      <c r="E70" s="102"/>
      <c r="F70" s="102">
        <v>261</v>
      </c>
      <c r="G70" s="102">
        <v>245</v>
      </c>
      <c r="H70" s="102">
        <v>9</v>
      </c>
      <c r="I70" s="102"/>
      <c r="J70" s="102"/>
      <c r="K70" s="169"/>
      <c r="L70" s="102">
        <f t="shared" si="91"/>
        <v>107</v>
      </c>
      <c r="M70" s="103">
        <f t="shared" si="92"/>
        <v>19.26</v>
      </c>
      <c r="N70" s="102">
        <f t="shared" si="93"/>
        <v>506</v>
      </c>
      <c r="O70" s="103">
        <f t="shared" si="94"/>
        <v>91.08</v>
      </c>
      <c r="P70" s="103">
        <v>88.56</v>
      </c>
      <c r="Q70" s="103">
        <f t="shared" si="95"/>
        <v>2.51999999999998</v>
      </c>
      <c r="R70" s="102">
        <f t="shared" si="96"/>
        <v>254</v>
      </c>
      <c r="S70" s="103">
        <f t="shared" si="97"/>
        <v>45.72</v>
      </c>
      <c r="T70" s="102">
        <f t="shared" si="98"/>
        <v>252</v>
      </c>
      <c r="U70" s="103">
        <f t="shared" si="99"/>
        <v>60.48</v>
      </c>
      <c r="V70" s="103">
        <f t="shared" si="100"/>
        <v>127.98</v>
      </c>
      <c r="W70" s="103"/>
      <c r="X70" s="103">
        <v>127.98</v>
      </c>
      <c r="Y70" s="241"/>
      <c r="Z70" s="149">
        <v>607002</v>
      </c>
    </row>
    <row r="71" customHeight="1" spans="1:26">
      <c r="A71" s="160">
        <v>51</v>
      </c>
      <c r="B71" s="173" t="s">
        <v>76</v>
      </c>
      <c r="C71" s="102"/>
      <c r="D71" s="102">
        <v>95</v>
      </c>
      <c r="E71" s="102">
        <v>14</v>
      </c>
      <c r="F71" s="102">
        <v>12</v>
      </c>
      <c r="G71" s="102">
        <v>2094</v>
      </c>
      <c r="H71" s="102">
        <v>304</v>
      </c>
      <c r="I71" s="102">
        <v>17</v>
      </c>
      <c r="J71" s="102"/>
      <c r="K71" s="169"/>
      <c r="L71" s="102">
        <f t="shared" si="91"/>
        <v>109</v>
      </c>
      <c r="M71" s="103">
        <f t="shared" si="92"/>
        <v>19.62</v>
      </c>
      <c r="N71" s="102">
        <f t="shared" si="93"/>
        <v>2123</v>
      </c>
      <c r="O71" s="103">
        <f t="shared" si="94"/>
        <v>382.14</v>
      </c>
      <c r="P71" s="103">
        <v>253.8</v>
      </c>
      <c r="Q71" s="103">
        <f t="shared" si="95"/>
        <v>128.34</v>
      </c>
      <c r="R71" s="102">
        <f t="shared" si="96"/>
        <v>2415</v>
      </c>
      <c r="S71" s="103">
        <f t="shared" si="97"/>
        <v>434.7</v>
      </c>
      <c r="T71" s="102">
        <f t="shared" si="98"/>
        <v>-292</v>
      </c>
      <c r="U71" s="103">
        <f t="shared" si="99"/>
        <v>-70.08</v>
      </c>
      <c r="V71" s="103">
        <f t="shared" si="100"/>
        <v>512.58</v>
      </c>
      <c r="W71" s="103"/>
      <c r="X71" s="103">
        <v>512.58</v>
      </c>
      <c r="Y71" s="241"/>
      <c r="Z71" s="149">
        <v>607003</v>
      </c>
    </row>
    <row r="72" customHeight="1" spans="1:26">
      <c r="A72" s="160">
        <v>52</v>
      </c>
      <c r="B72" s="173" t="s">
        <v>77</v>
      </c>
      <c r="C72" s="102"/>
      <c r="D72" s="102">
        <v>53</v>
      </c>
      <c r="E72" s="102"/>
      <c r="F72" s="102"/>
      <c r="G72" s="102">
        <v>1147</v>
      </c>
      <c r="H72" s="102">
        <v>47</v>
      </c>
      <c r="I72" s="102">
        <v>6</v>
      </c>
      <c r="J72" s="102"/>
      <c r="K72" s="169"/>
      <c r="L72" s="102">
        <f t="shared" si="91"/>
        <v>53</v>
      </c>
      <c r="M72" s="103">
        <f t="shared" si="92"/>
        <v>9.54</v>
      </c>
      <c r="N72" s="102">
        <f t="shared" si="93"/>
        <v>1153</v>
      </c>
      <c r="O72" s="103">
        <f t="shared" si="94"/>
        <v>207.54</v>
      </c>
      <c r="P72" s="103">
        <v>115.92</v>
      </c>
      <c r="Q72" s="103">
        <f t="shared" si="95"/>
        <v>91.62</v>
      </c>
      <c r="R72" s="102">
        <f t="shared" si="96"/>
        <v>1200</v>
      </c>
      <c r="S72" s="103">
        <f t="shared" si="97"/>
        <v>216</v>
      </c>
      <c r="T72" s="102">
        <f t="shared" si="98"/>
        <v>-47</v>
      </c>
      <c r="U72" s="103">
        <f t="shared" si="99"/>
        <v>-11.28</v>
      </c>
      <c r="V72" s="103">
        <f t="shared" si="100"/>
        <v>305.88</v>
      </c>
      <c r="W72" s="103"/>
      <c r="X72" s="103">
        <v>305.88</v>
      </c>
      <c r="Y72" s="241"/>
      <c r="Z72" s="149">
        <v>607004</v>
      </c>
    </row>
    <row r="73" customHeight="1" spans="1:25">
      <c r="A73" s="162"/>
      <c r="B73" s="78" t="s">
        <v>78</v>
      </c>
      <c r="C73" s="98">
        <f t="shared" ref="C73:I73" si="103">SUM(C74)</f>
        <v>0</v>
      </c>
      <c r="D73" s="98">
        <f t="shared" si="103"/>
        <v>45</v>
      </c>
      <c r="E73" s="98">
        <f t="shared" si="103"/>
        <v>0</v>
      </c>
      <c r="F73" s="98">
        <f t="shared" si="103"/>
        <v>26</v>
      </c>
      <c r="G73" s="98">
        <f t="shared" si="103"/>
        <v>2814</v>
      </c>
      <c r="H73" s="98">
        <f t="shared" si="103"/>
        <v>73</v>
      </c>
      <c r="I73" s="98">
        <f t="shared" si="103"/>
        <v>8</v>
      </c>
      <c r="J73" s="98"/>
      <c r="K73" s="168"/>
      <c r="L73" s="98">
        <f t="shared" ref="L73:V73" si="104">SUM(L74)</f>
        <v>45</v>
      </c>
      <c r="M73" s="99">
        <f t="shared" si="104"/>
        <v>8.1</v>
      </c>
      <c r="N73" s="98">
        <f t="shared" si="104"/>
        <v>2848</v>
      </c>
      <c r="O73" s="99">
        <f t="shared" si="104"/>
        <v>512.64</v>
      </c>
      <c r="P73" s="99">
        <f t="shared" si="104"/>
        <v>338.76</v>
      </c>
      <c r="Q73" s="99">
        <f t="shared" si="104"/>
        <v>173.88</v>
      </c>
      <c r="R73" s="98">
        <f t="shared" si="104"/>
        <v>2895</v>
      </c>
      <c r="S73" s="99">
        <f t="shared" si="104"/>
        <v>521.1</v>
      </c>
      <c r="T73" s="98">
        <f t="shared" si="104"/>
        <v>-47</v>
      </c>
      <c r="U73" s="99">
        <f t="shared" si="104"/>
        <v>-11.28</v>
      </c>
      <c r="V73" s="99">
        <f t="shared" si="104"/>
        <v>691.8</v>
      </c>
      <c r="W73" s="99"/>
      <c r="X73" s="99">
        <f>SUM(X74)</f>
        <v>691.8</v>
      </c>
      <c r="Y73" s="235">
        <f>SUM(Y74)</f>
        <v>0</v>
      </c>
    </row>
    <row r="74" customHeight="1" spans="1:26">
      <c r="A74" s="160">
        <v>53</v>
      </c>
      <c r="B74" s="173" t="s">
        <v>78</v>
      </c>
      <c r="C74" s="102"/>
      <c r="D74" s="102">
        <v>45</v>
      </c>
      <c r="E74" s="102"/>
      <c r="F74" s="102">
        <v>26</v>
      </c>
      <c r="G74" s="102">
        <v>2814</v>
      </c>
      <c r="H74" s="102">
        <v>73</v>
      </c>
      <c r="I74" s="102">
        <v>8</v>
      </c>
      <c r="J74" s="102"/>
      <c r="K74" s="169"/>
      <c r="L74" s="102">
        <f>C74+D74+E74</f>
        <v>45</v>
      </c>
      <c r="M74" s="103">
        <f>L74*0.3*0.6</f>
        <v>8.1</v>
      </c>
      <c r="N74" s="102">
        <f t="shared" ref="N74:N78" si="105">F74+G74+I74</f>
        <v>2848</v>
      </c>
      <c r="O74" s="103">
        <f t="shared" ref="O74:O78" si="106">N74*0.3*0.6</f>
        <v>512.64</v>
      </c>
      <c r="P74" s="103">
        <v>338.76</v>
      </c>
      <c r="Q74" s="103">
        <f t="shared" ref="Q74:Q78" si="107">O74-P74</f>
        <v>173.88</v>
      </c>
      <c r="R74" s="102">
        <f t="shared" ref="R74:R78" si="108">G74+H74+I74</f>
        <v>2895</v>
      </c>
      <c r="S74" s="103">
        <f t="shared" ref="S74:S78" si="109">R74*0.3*0.6</f>
        <v>521.1</v>
      </c>
      <c r="T74" s="102">
        <f t="shared" ref="T74:T78" si="110">F74-H74</f>
        <v>-47</v>
      </c>
      <c r="U74" s="103">
        <f t="shared" ref="U74:U78" si="111">T74*0.3*0.4*2</f>
        <v>-11.28</v>
      </c>
      <c r="V74" s="103">
        <f t="shared" ref="V74:V78" si="112">K74+M74+Q74+S74+U74</f>
        <v>691.8</v>
      </c>
      <c r="W74" s="103"/>
      <c r="X74" s="103">
        <v>691.8</v>
      </c>
      <c r="Y74" s="241"/>
      <c r="Z74" s="149">
        <v>607005</v>
      </c>
    </row>
    <row r="75" customHeight="1" spans="1:25">
      <c r="A75" s="162"/>
      <c r="B75" s="78" t="s">
        <v>79</v>
      </c>
      <c r="C75" s="98">
        <f t="shared" ref="C75:I75" si="113">SUM(C76:C76)</f>
        <v>18</v>
      </c>
      <c r="D75" s="98">
        <f t="shared" si="113"/>
        <v>29</v>
      </c>
      <c r="E75" s="98">
        <f t="shared" si="113"/>
        <v>5</v>
      </c>
      <c r="F75" s="98">
        <f t="shared" si="113"/>
        <v>221</v>
      </c>
      <c r="G75" s="98">
        <f t="shared" si="113"/>
        <v>2336</v>
      </c>
      <c r="H75" s="98">
        <f t="shared" si="113"/>
        <v>240</v>
      </c>
      <c r="I75" s="98">
        <f t="shared" si="113"/>
        <v>4</v>
      </c>
      <c r="J75" s="98"/>
      <c r="K75" s="168"/>
      <c r="L75" s="98">
        <f t="shared" ref="L75:V75" si="114">SUM(L76:L76)</f>
        <v>52</v>
      </c>
      <c r="M75" s="99">
        <f t="shared" si="114"/>
        <v>9.36</v>
      </c>
      <c r="N75" s="98">
        <f t="shared" si="114"/>
        <v>2561</v>
      </c>
      <c r="O75" s="99">
        <f t="shared" si="114"/>
        <v>460.98</v>
      </c>
      <c r="P75" s="99">
        <f t="shared" si="114"/>
        <v>238.86</v>
      </c>
      <c r="Q75" s="99">
        <f t="shared" si="114"/>
        <v>222.12</v>
      </c>
      <c r="R75" s="98">
        <f t="shared" si="114"/>
        <v>2580</v>
      </c>
      <c r="S75" s="99">
        <f t="shared" si="114"/>
        <v>464.4</v>
      </c>
      <c r="T75" s="98">
        <f t="shared" si="114"/>
        <v>-19</v>
      </c>
      <c r="U75" s="99">
        <f t="shared" si="114"/>
        <v>-4.56</v>
      </c>
      <c r="V75" s="99">
        <f t="shared" si="114"/>
        <v>691.32</v>
      </c>
      <c r="W75" s="99"/>
      <c r="X75" s="99">
        <f>SUM(X76:X76)</f>
        <v>691.32</v>
      </c>
      <c r="Y75" s="235">
        <f>SUM(Y76:Y76)</f>
        <v>0</v>
      </c>
    </row>
    <row r="76" customHeight="1" spans="1:26">
      <c r="A76" s="160">
        <v>54</v>
      </c>
      <c r="B76" s="230" t="s">
        <v>79</v>
      </c>
      <c r="C76" s="102">
        <v>18</v>
      </c>
      <c r="D76" s="102">
        <v>29</v>
      </c>
      <c r="E76" s="102">
        <v>5</v>
      </c>
      <c r="F76" s="102">
        <v>221</v>
      </c>
      <c r="G76" s="102">
        <v>2336</v>
      </c>
      <c r="H76" s="102">
        <v>240</v>
      </c>
      <c r="I76" s="102">
        <v>4</v>
      </c>
      <c r="J76" s="102"/>
      <c r="K76" s="169"/>
      <c r="L76" s="102">
        <v>52</v>
      </c>
      <c r="M76" s="103">
        <f>L76*0.3*0.6</f>
        <v>9.36</v>
      </c>
      <c r="N76" s="102">
        <f t="shared" si="105"/>
        <v>2561</v>
      </c>
      <c r="O76" s="103">
        <f t="shared" si="106"/>
        <v>460.98</v>
      </c>
      <c r="P76" s="103">
        <v>238.86</v>
      </c>
      <c r="Q76" s="103">
        <f t="shared" si="107"/>
        <v>222.12</v>
      </c>
      <c r="R76" s="102">
        <f t="shared" si="108"/>
        <v>2580</v>
      </c>
      <c r="S76" s="103">
        <f t="shared" si="109"/>
        <v>464.4</v>
      </c>
      <c r="T76" s="102">
        <f t="shared" si="110"/>
        <v>-19</v>
      </c>
      <c r="U76" s="103">
        <f t="shared" si="111"/>
        <v>-4.56</v>
      </c>
      <c r="V76" s="103">
        <f t="shared" si="112"/>
        <v>691.32</v>
      </c>
      <c r="W76" s="103"/>
      <c r="X76" s="103">
        <v>691.32</v>
      </c>
      <c r="Y76" s="241"/>
      <c r="Z76" s="149">
        <v>607006</v>
      </c>
    </row>
    <row r="77" customHeight="1" spans="1:25">
      <c r="A77" s="162"/>
      <c r="B77" s="78" t="s">
        <v>80</v>
      </c>
      <c r="C77" s="98">
        <f t="shared" ref="C77:H77" si="115">SUM(C78)</f>
        <v>0</v>
      </c>
      <c r="D77" s="98">
        <f t="shared" si="115"/>
        <v>0</v>
      </c>
      <c r="E77" s="98">
        <f t="shared" si="115"/>
        <v>0</v>
      </c>
      <c r="F77" s="98">
        <f t="shared" si="115"/>
        <v>16</v>
      </c>
      <c r="G77" s="98">
        <f t="shared" si="115"/>
        <v>1282</v>
      </c>
      <c r="H77" s="98">
        <f t="shared" si="115"/>
        <v>51</v>
      </c>
      <c r="I77" s="98"/>
      <c r="J77" s="98"/>
      <c r="K77" s="168"/>
      <c r="L77" s="98"/>
      <c r="M77" s="99"/>
      <c r="N77" s="98">
        <f t="shared" ref="N77:V77" si="116">SUM(N78)</f>
        <v>1298</v>
      </c>
      <c r="O77" s="99">
        <f t="shared" si="116"/>
        <v>233.64</v>
      </c>
      <c r="P77" s="99">
        <f t="shared" si="116"/>
        <v>158.04</v>
      </c>
      <c r="Q77" s="99">
        <f t="shared" si="116"/>
        <v>75.6</v>
      </c>
      <c r="R77" s="98">
        <f t="shared" si="116"/>
        <v>1333</v>
      </c>
      <c r="S77" s="99">
        <f t="shared" si="116"/>
        <v>239.94</v>
      </c>
      <c r="T77" s="98">
        <f t="shared" si="116"/>
        <v>-35</v>
      </c>
      <c r="U77" s="99">
        <f t="shared" si="116"/>
        <v>-8.4</v>
      </c>
      <c r="V77" s="99">
        <f t="shared" si="116"/>
        <v>307.14</v>
      </c>
      <c r="W77" s="99"/>
      <c r="X77" s="99">
        <f>SUM(X78)</f>
        <v>307.14</v>
      </c>
      <c r="Y77" s="235">
        <f>SUM(Y78)</f>
        <v>0</v>
      </c>
    </row>
    <row r="78" customHeight="1" spans="1:26">
      <c r="A78" s="160">
        <v>55</v>
      </c>
      <c r="B78" s="173" t="s">
        <v>80</v>
      </c>
      <c r="C78" s="102"/>
      <c r="D78" s="102"/>
      <c r="E78" s="102"/>
      <c r="F78" s="102">
        <v>16</v>
      </c>
      <c r="G78" s="102">
        <v>1282</v>
      </c>
      <c r="H78" s="102">
        <v>51</v>
      </c>
      <c r="I78" s="102"/>
      <c r="J78" s="102"/>
      <c r="K78" s="169"/>
      <c r="L78" s="102"/>
      <c r="M78" s="103"/>
      <c r="N78" s="102">
        <f t="shared" si="105"/>
        <v>1298</v>
      </c>
      <c r="O78" s="103">
        <f t="shared" si="106"/>
        <v>233.64</v>
      </c>
      <c r="P78" s="103">
        <v>158.04</v>
      </c>
      <c r="Q78" s="103">
        <f t="shared" si="107"/>
        <v>75.6</v>
      </c>
      <c r="R78" s="102">
        <f t="shared" si="108"/>
        <v>1333</v>
      </c>
      <c r="S78" s="103">
        <f t="shared" si="109"/>
        <v>239.94</v>
      </c>
      <c r="T78" s="102">
        <f t="shared" si="110"/>
        <v>-35</v>
      </c>
      <c r="U78" s="103">
        <f t="shared" si="111"/>
        <v>-8.4</v>
      </c>
      <c r="V78" s="103">
        <f t="shared" si="112"/>
        <v>307.14</v>
      </c>
      <c r="W78" s="103"/>
      <c r="X78" s="103">
        <v>307.14</v>
      </c>
      <c r="Y78" s="241"/>
      <c r="Z78" s="149">
        <v>607007</v>
      </c>
    </row>
    <row r="79" customHeight="1" spans="1:25">
      <c r="A79" s="162"/>
      <c r="B79" s="78" t="s">
        <v>81</v>
      </c>
      <c r="C79" s="98">
        <f t="shared" ref="C79:I79" si="117">SUM(C80:C84)</f>
        <v>9</v>
      </c>
      <c r="D79" s="98">
        <f t="shared" si="117"/>
        <v>39</v>
      </c>
      <c r="E79" s="98">
        <f t="shared" si="117"/>
        <v>4</v>
      </c>
      <c r="F79" s="98">
        <f t="shared" si="117"/>
        <v>202</v>
      </c>
      <c r="G79" s="98">
        <f t="shared" si="117"/>
        <v>1191</v>
      </c>
      <c r="H79" s="98">
        <f t="shared" si="117"/>
        <v>102</v>
      </c>
      <c r="I79" s="98">
        <f t="shared" si="117"/>
        <v>8</v>
      </c>
      <c r="J79" s="98"/>
      <c r="K79" s="168"/>
      <c r="L79" s="98">
        <f t="shared" ref="L79:V79" si="118">SUM(L80:L84)</f>
        <v>52</v>
      </c>
      <c r="M79" s="99">
        <f t="shared" si="118"/>
        <v>9.36</v>
      </c>
      <c r="N79" s="98">
        <f t="shared" si="118"/>
        <v>1401</v>
      </c>
      <c r="O79" s="99">
        <f t="shared" si="118"/>
        <v>252.18</v>
      </c>
      <c r="P79" s="99">
        <f t="shared" si="118"/>
        <v>205.56</v>
      </c>
      <c r="Q79" s="99">
        <f t="shared" si="118"/>
        <v>46.62</v>
      </c>
      <c r="R79" s="98">
        <f t="shared" si="118"/>
        <v>1301</v>
      </c>
      <c r="S79" s="99">
        <f t="shared" si="118"/>
        <v>234.18</v>
      </c>
      <c r="T79" s="98">
        <f t="shared" si="118"/>
        <v>100</v>
      </c>
      <c r="U79" s="99">
        <f t="shared" si="118"/>
        <v>24</v>
      </c>
      <c r="V79" s="99">
        <f t="shared" si="118"/>
        <v>314.16</v>
      </c>
      <c r="W79" s="99"/>
      <c r="X79" s="99">
        <f>SUM(X80:X84)</f>
        <v>314.16</v>
      </c>
      <c r="Y79" s="235">
        <f>SUM(Y80:Y84)</f>
        <v>0</v>
      </c>
    </row>
    <row r="80" customHeight="1" spans="1:26">
      <c r="A80" s="160">
        <v>56</v>
      </c>
      <c r="B80" s="173" t="s">
        <v>82</v>
      </c>
      <c r="C80" s="102"/>
      <c r="D80" s="102"/>
      <c r="E80" s="102"/>
      <c r="F80" s="102">
        <v>35</v>
      </c>
      <c r="G80" s="102"/>
      <c r="H80" s="102"/>
      <c r="I80" s="102"/>
      <c r="J80" s="102"/>
      <c r="K80" s="169"/>
      <c r="L80" s="102"/>
      <c r="M80" s="103"/>
      <c r="N80" s="102">
        <f t="shared" ref="N80:N84" si="119">F80+G80+I80</f>
        <v>35</v>
      </c>
      <c r="O80" s="103">
        <f t="shared" ref="O80:O84" si="120">N80*0.3*0.6</f>
        <v>6.3</v>
      </c>
      <c r="P80" s="103"/>
      <c r="Q80" s="103">
        <f t="shared" ref="Q80:Q84" si="121">O80-P80</f>
        <v>6.3</v>
      </c>
      <c r="R80" s="102"/>
      <c r="S80" s="103"/>
      <c r="T80" s="102">
        <f t="shared" ref="T80:T84" si="122">F80-H80</f>
        <v>35</v>
      </c>
      <c r="U80" s="103">
        <f t="shared" ref="U80:U84" si="123">T80*0.3*0.4*2</f>
        <v>8.4</v>
      </c>
      <c r="V80" s="103">
        <f t="shared" ref="V80:V84" si="124">K80+M80+Q80+S80+U80</f>
        <v>14.7</v>
      </c>
      <c r="W80" s="103"/>
      <c r="X80" s="103">
        <v>14.7</v>
      </c>
      <c r="Y80" s="241"/>
      <c r="Z80" s="149">
        <v>608001</v>
      </c>
    </row>
    <row r="81" customHeight="1" spans="1:26">
      <c r="A81" s="160">
        <v>57</v>
      </c>
      <c r="B81" s="173" t="s">
        <v>83</v>
      </c>
      <c r="C81" s="102">
        <v>6</v>
      </c>
      <c r="D81" s="102">
        <v>2</v>
      </c>
      <c r="E81" s="102"/>
      <c r="F81" s="102">
        <v>112</v>
      </c>
      <c r="G81" s="102">
        <v>64</v>
      </c>
      <c r="H81" s="102">
        <v>3</v>
      </c>
      <c r="I81" s="102"/>
      <c r="J81" s="102"/>
      <c r="K81" s="169"/>
      <c r="L81" s="102">
        <f t="shared" ref="L81:L84" si="125">C81+D81+E81</f>
        <v>8</v>
      </c>
      <c r="M81" s="103">
        <f t="shared" ref="M81:M84" si="126">L81*0.3*0.6</f>
        <v>1.44</v>
      </c>
      <c r="N81" s="102">
        <f t="shared" si="119"/>
        <v>176</v>
      </c>
      <c r="O81" s="103">
        <f t="shared" si="120"/>
        <v>31.68</v>
      </c>
      <c r="P81" s="103">
        <v>27.36</v>
      </c>
      <c r="Q81" s="103">
        <f t="shared" si="121"/>
        <v>4.32</v>
      </c>
      <c r="R81" s="102">
        <f t="shared" ref="R81:R84" si="127">G81+H81+I81</f>
        <v>67</v>
      </c>
      <c r="S81" s="103">
        <f t="shared" ref="S81:S84" si="128">R81*0.3*0.6</f>
        <v>12.06</v>
      </c>
      <c r="T81" s="102">
        <f t="shared" si="122"/>
        <v>109</v>
      </c>
      <c r="U81" s="103">
        <f t="shared" si="123"/>
        <v>26.16</v>
      </c>
      <c r="V81" s="103">
        <f t="shared" si="124"/>
        <v>43.98</v>
      </c>
      <c r="W81" s="103"/>
      <c r="X81" s="103">
        <v>43.98</v>
      </c>
      <c r="Y81" s="241"/>
      <c r="Z81" s="149">
        <v>608002</v>
      </c>
    </row>
    <row r="82" customHeight="1" spans="1:26">
      <c r="A82" s="160">
        <v>58</v>
      </c>
      <c r="B82" s="173" t="s">
        <v>84</v>
      </c>
      <c r="C82" s="102">
        <v>3</v>
      </c>
      <c r="D82" s="102">
        <v>17</v>
      </c>
      <c r="E82" s="102">
        <v>1</v>
      </c>
      <c r="F82" s="102">
        <v>55</v>
      </c>
      <c r="G82" s="102">
        <v>685</v>
      </c>
      <c r="H82" s="102">
        <v>72</v>
      </c>
      <c r="I82" s="102">
        <v>6</v>
      </c>
      <c r="J82" s="102"/>
      <c r="K82" s="169"/>
      <c r="L82" s="102">
        <f t="shared" si="125"/>
        <v>21</v>
      </c>
      <c r="M82" s="103">
        <f t="shared" si="126"/>
        <v>3.78</v>
      </c>
      <c r="N82" s="102">
        <f t="shared" si="119"/>
        <v>746</v>
      </c>
      <c r="O82" s="103">
        <f t="shared" si="120"/>
        <v>134.28</v>
      </c>
      <c r="P82" s="103">
        <v>117</v>
      </c>
      <c r="Q82" s="103">
        <f t="shared" si="121"/>
        <v>17.28</v>
      </c>
      <c r="R82" s="102">
        <f t="shared" si="127"/>
        <v>763</v>
      </c>
      <c r="S82" s="103">
        <f t="shared" si="128"/>
        <v>137.34</v>
      </c>
      <c r="T82" s="102">
        <f t="shared" si="122"/>
        <v>-17</v>
      </c>
      <c r="U82" s="103">
        <f t="shared" si="123"/>
        <v>-4.08</v>
      </c>
      <c r="V82" s="103">
        <f t="shared" si="124"/>
        <v>154.32</v>
      </c>
      <c r="W82" s="103"/>
      <c r="X82" s="103">
        <v>154.32</v>
      </c>
      <c r="Y82" s="241"/>
      <c r="Z82" s="149">
        <v>608004</v>
      </c>
    </row>
    <row r="83" customHeight="1" spans="1:26">
      <c r="A83" s="160">
        <v>59</v>
      </c>
      <c r="B83" s="173" t="s">
        <v>85</v>
      </c>
      <c r="C83" s="102"/>
      <c r="D83" s="102"/>
      <c r="E83" s="102"/>
      <c r="F83" s="102"/>
      <c r="G83" s="102">
        <v>200</v>
      </c>
      <c r="H83" s="102">
        <v>2</v>
      </c>
      <c r="I83" s="102"/>
      <c r="J83" s="102"/>
      <c r="K83" s="169"/>
      <c r="L83" s="102"/>
      <c r="M83" s="103"/>
      <c r="N83" s="102">
        <f t="shared" si="119"/>
        <v>200</v>
      </c>
      <c r="O83" s="103">
        <f t="shared" si="120"/>
        <v>36</v>
      </c>
      <c r="P83" s="103">
        <v>30.24</v>
      </c>
      <c r="Q83" s="103">
        <f t="shared" si="121"/>
        <v>5.76</v>
      </c>
      <c r="R83" s="102">
        <f t="shared" si="127"/>
        <v>202</v>
      </c>
      <c r="S83" s="103">
        <f t="shared" si="128"/>
        <v>36.36</v>
      </c>
      <c r="T83" s="102">
        <f t="shared" si="122"/>
        <v>-2</v>
      </c>
      <c r="U83" s="103">
        <f t="shared" si="123"/>
        <v>-0.48</v>
      </c>
      <c r="V83" s="103">
        <f t="shared" si="124"/>
        <v>41.64</v>
      </c>
      <c r="W83" s="103"/>
      <c r="X83" s="103">
        <v>41.64</v>
      </c>
      <c r="Y83" s="241"/>
      <c r="Z83" s="149">
        <v>608005</v>
      </c>
    </row>
    <row r="84" customHeight="1" spans="1:26">
      <c r="A84" s="160">
        <v>60</v>
      </c>
      <c r="B84" s="173" t="s">
        <v>86</v>
      </c>
      <c r="C84" s="102"/>
      <c r="D84" s="102">
        <v>20</v>
      </c>
      <c r="E84" s="102">
        <v>3</v>
      </c>
      <c r="F84" s="102"/>
      <c r="G84" s="102">
        <v>242</v>
      </c>
      <c r="H84" s="102">
        <v>25</v>
      </c>
      <c r="I84" s="102">
        <v>2</v>
      </c>
      <c r="J84" s="102"/>
      <c r="K84" s="169"/>
      <c r="L84" s="102">
        <f t="shared" si="125"/>
        <v>23</v>
      </c>
      <c r="M84" s="103">
        <f t="shared" si="126"/>
        <v>4.14</v>
      </c>
      <c r="N84" s="102">
        <f t="shared" si="119"/>
        <v>244</v>
      </c>
      <c r="O84" s="103">
        <f t="shared" si="120"/>
        <v>43.92</v>
      </c>
      <c r="P84" s="103">
        <v>30.96</v>
      </c>
      <c r="Q84" s="103">
        <f t="shared" si="121"/>
        <v>12.96</v>
      </c>
      <c r="R84" s="102">
        <f t="shared" si="127"/>
        <v>269</v>
      </c>
      <c r="S84" s="103">
        <f t="shared" si="128"/>
        <v>48.42</v>
      </c>
      <c r="T84" s="102">
        <f t="shared" si="122"/>
        <v>-25</v>
      </c>
      <c r="U84" s="103">
        <f t="shared" si="123"/>
        <v>-6</v>
      </c>
      <c r="V84" s="103">
        <f t="shared" si="124"/>
        <v>59.52</v>
      </c>
      <c r="W84" s="103"/>
      <c r="X84" s="103">
        <v>59.52</v>
      </c>
      <c r="Y84" s="241"/>
      <c r="Z84" s="149">
        <v>608006</v>
      </c>
    </row>
    <row r="85" customHeight="1" spans="1:25">
      <c r="A85" s="162"/>
      <c r="B85" s="78" t="s">
        <v>87</v>
      </c>
      <c r="C85" s="98">
        <f t="shared" ref="C85:I85" si="129">SUM(C86)</f>
        <v>2</v>
      </c>
      <c r="D85" s="98">
        <f t="shared" si="129"/>
        <v>18</v>
      </c>
      <c r="E85" s="98">
        <f t="shared" si="129"/>
        <v>0</v>
      </c>
      <c r="F85" s="98">
        <f t="shared" si="129"/>
        <v>11</v>
      </c>
      <c r="G85" s="98">
        <f t="shared" si="129"/>
        <v>656</v>
      </c>
      <c r="H85" s="98">
        <f t="shared" si="129"/>
        <v>22</v>
      </c>
      <c r="I85" s="98">
        <f t="shared" si="129"/>
        <v>11</v>
      </c>
      <c r="J85" s="98"/>
      <c r="K85" s="168"/>
      <c r="L85" s="98">
        <f t="shared" ref="L85:V85" si="130">SUM(L86)</f>
        <v>20</v>
      </c>
      <c r="M85" s="99">
        <f t="shared" si="130"/>
        <v>3.6</v>
      </c>
      <c r="N85" s="98">
        <f t="shared" si="130"/>
        <v>678</v>
      </c>
      <c r="O85" s="99">
        <f t="shared" si="130"/>
        <v>122.04</v>
      </c>
      <c r="P85" s="99">
        <f t="shared" si="130"/>
        <v>89.28</v>
      </c>
      <c r="Q85" s="99">
        <f t="shared" si="130"/>
        <v>32.76</v>
      </c>
      <c r="R85" s="98">
        <f t="shared" si="130"/>
        <v>689</v>
      </c>
      <c r="S85" s="99">
        <f t="shared" si="130"/>
        <v>124.02</v>
      </c>
      <c r="T85" s="98">
        <f t="shared" si="130"/>
        <v>-11</v>
      </c>
      <c r="U85" s="99">
        <f t="shared" si="130"/>
        <v>-2.64</v>
      </c>
      <c r="V85" s="99">
        <f t="shared" si="130"/>
        <v>157.74</v>
      </c>
      <c r="W85" s="99"/>
      <c r="X85" s="99">
        <f t="shared" ref="X85:X89" si="131">SUM(X86)</f>
        <v>157.74</v>
      </c>
      <c r="Y85" s="235">
        <f t="shared" ref="Y85:Y89" si="132">SUM(Y86)</f>
        <v>0</v>
      </c>
    </row>
    <row r="86" customHeight="1" spans="1:26">
      <c r="A86" s="160">
        <v>61</v>
      </c>
      <c r="B86" s="173" t="s">
        <v>87</v>
      </c>
      <c r="C86" s="102">
        <v>2</v>
      </c>
      <c r="D86" s="102">
        <v>18</v>
      </c>
      <c r="E86" s="102"/>
      <c r="F86" s="102">
        <v>11</v>
      </c>
      <c r="G86" s="102">
        <v>656</v>
      </c>
      <c r="H86" s="102">
        <v>22</v>
      </c>
      <c r="I86" s="102">
        <v>11</v>
      </c>
      <c r="J86" s="102"/>
      <c r="K86" s="169"/>
      <c r="L86" s="102">
        <f t="shared" ref="L86:L90" si="133">C86+D86+E86</f>
        <v>20</v>
      </c>
      <c r="M86" s="103">
        <f t="shared" ref="M86:M90" si="134">L86*0.3*0.6</f>
        <v>3.6</v>
      </c>
      <c r="N86" s="102">
        <f t="shared" ref="N86:N90" si="135">F86+G86+I86</f>
        <v>678</v>
      </c>
      <c r="O86" s="103">
        <f t="shared" ref="O86:O90" si="136">N86*0.3*0.6</f>
        <v>122.04</v>
      </c>
      <c r="P86" s="103">
        <v>89.28</v>
      </c>
      <c r="Q86" s="103">
        <f t="shared" ref="Q86:Q90" si="137">O86-P86</f>
        <v>32.76</v>
      </c>
      <c r="R86" s="102">
        <f t="shared" ref="R86:R90" si="138">G86+H86+I86</f>
        <v>689</v>
      </c>
      <c r="S86" s="103">
        <f t="shared" ref="S86:S90" si="139">R86*0.3*0.6</f>
        <v>124.02</v>
      </c>
      <c r="T86" s="102">
        <f t="shared" ref="T86:T90" si="140">F86-H86</f>
        <v>-11</v>
      </c>
      <c r="U86" s="103">
        <f t="shared" ref="U86:U90" si="141">T86*0.3*0.4*2</f>
        <v>-2.64</v>
      </c>
      <c r="V86" s="103">
        <f t="shared" ref="V86:V90" si="142">K86+M86+Q86+S86+U86</f>
        <v>157.74</v>
      </c>
      <c r="W86" s="103"/>
      <c r="X86" s="103">
        <v>157.74</v>
      </c>
      <c r="Y86" s="241"/>
      <c r="Z86" s="149">
        <v>608007</v>
      </c>
    </row>
    <row r="87" customHeight="1" spans="1:25">
      <c r="A87" s="162"/>
      <c r="B87" s="78" t="s">
        <v>88</v>
      </c>
      <c r="C87" s="98">
        <f t="shared" ref="C87:I87" si="143">SUM(C88)</f>
        <v>0</v>
      </c>
      <c r="D87" s="98">
        <f t="shared" si="143"/>
        <v>38</v>
      </c>
      <c r="E87" s="98">
        <f t="shared" si="143"/>
        <v>16</v>
      </c>
      <c r="F87" s="98">
        <f t="shared" si="143"/>
        <v>4</v>
      </c>
      <c r="G87" s="98">
        <f t="shared" si="143"/>
        <v>2202</v>
      </c>
      <c r="H87" s="98">
        <f t="shared" si="143"/>
        <v>72</v>
      </c>
      <c r="I87" s="98">
        <f t="shared" si="143"/>
        <v>16</v>
      </c>
      <c r="J87" s="98"/>
      <c r="K87" s="168"/>
      <c r="L87" s="98">
        <f t="shared" ref="L87:V87" si="144">SUM(L88)</f>
        <v>54</v>
      </c>
      <c r="M87" s="99">
        <f t="shared" si="144"/>
        <v>9.72</v>
      </c>
      <c r="N87" s="98">
        <f t="shared" si="144"/>
        <v>2222</v>
      </c>
      <c r="O87" s="99">
        <f t="shared" si="144"/>
        <v>399.96</v>
      </c>
      <c r="P87" s="99">
        <f t="shared" si="144"/>
        <v>257.22</v>
      </c>
      <c r="Q87" s="99">
        <f t="shared" si="144"/>
        <v>142.74</v>
      </c>
      <c r="R87" s="98">
        <f t="shared" si="144"/>
        <v>2290</v>
      </c>
      <c r="S87" s="99">
        <f t="shared" si="144"/>
        <v>412.2</v>
      </c>
      <c r="T87" s="98">
        <f t="shared" si="144"/>
        <v>-68</v>
      </c>
      <c r="U87" s="99">
        <f t="shared" si="144"/>
        <v>-16.32</v>
      </c>
      <c r="V87" s="99">
        <f t="shared" si="144"/>
        <v>548.34</v>
      </c>
      <c r="W87" s="99"/>
      <c r="X87" s="99">
        <f t="shared" si="131"/>
        <v>548.34</v>
      </c>
      <c r="Y87" s="235">
        <f t="shared" si="132"/>
        <v>0</v>
      </c>
    </row>
    <row r="88" customHeight="1" spans="1:26">
      <c r="A88" s="160">
        <v>62</v>
      </c>
      <c r="B88" s="173" t="s">
        <v>88</v>
      </c>
      <c r="C88" s="102"/>
      <c r="D88" s="102">
        <v>38</v>
      </c>
      <c r="E88" s="102">
        <v>16</v>
      </c>
      <c r="F88" s="102">
        <v>4</v>
      </c>
      <c r="G88" s="102">
        <v>2202</v>
      </c>
      <c r="H88" s="102">
        <v>72</v>
      </c>
      <c r="I88" s="102">
        <v>16</v>
      </c>
      <c r="J88" s="102"/>
      <c r="K88" s="169"/>
      <c r="L88" s="102">
        <f t="shared" si="133"/>
        <v>54</v>
      </c>
      <c r="M88" s="103">
        <f t="shared" si="134"/>
        <v>9.72</v>
      </c>
      <c r="N88" s="102">
        <f t="shared" si="135"/>
        <v>2222</v>
      </c>
      <c r="O88" s="103">
        <f t="shared" si="136"/>
        <v>399.96</v>
      </c>
      <c r="P88" s="103">
        <v>257.22</v>
      </c>
      <c r="Q88" s="103">
        <f t="shared" si="137"/>
        <v>142.74</v>
      </c>
      <c r="R88" s="102">
        <f t="shared" si="138"/>
        <v>2290</v>
      </c>
      <c r="S88" s="103">
        <f t="shared" si="139"/>
        <v>412.2</v>
      </c>
      <c r="T88" s="102">
        <f t="shared" si="140"/>
        <v>-68</v>
      </c>
      <c r="U88" s="103">
        <f t="shared" si="141"/>
        <v>-16.32</v>
      </c>
      <c r="V88" s="103">
        <f t="shared" si="142"/>
        <v>548.34</v>
      </c>
      <c r="W88" s="103"/>
      <c r="X88" s="103">
        <v>548.34</v>
      </c>
      <c r="Y88" s="241"/>
      <c r="Z88" s="149">
        <v>608003</v>
      </c>
    </row>
    <row r="89" customHeight="1" spans="1:25">
      <c r="A89" s="162"/>
      <c r="B89" s="78" t="s">
        <v>89</v>
      </c>
      <c r="C89" s="98">
        <f t="shared" ref="C89:I89" si="145">SUM(C90)</f>
        <v>1</v>
      </c>
      <c r="D89" s="98">
        <f t="shared" si="145"/>
        <v>30</v>
      </c>
      <c r="E89" s="98">
        <f t="shared" si="145"/>
        <v>0</v>
      </c>
      <c r="F89" s="98">
        <f t="shared" si="145"/>
        <v>2</v>
      </c>
      <c r="G89" s="98">
        <f t="shared" si="145"/>
        <v>1042</v>
      </c>
      <c r="H89" s="98">
        <f t="shared" si="145"/>
        <v>47</v>
      </c>
      <c r="I89" s="98">
        <f t="shared" si="145"/>
        <v>4</v>
      </c>
      <c r="J89" s="98"/>
      <c r="K89" s="168"/>
      <c r="L89" s="98">
        <f t="shared" ref="L89:V89" si="146">SUM(L90)</f>
        <v>31</v>
      </c>
      <c r="M89" s="99">
        <f t="shared" si="146"/>
        <v>5.58</v>
      </c>
      <c r="N89" s="98">
        <f t="shared" si="146"/>
        <v>1048</v>
      </c>
      <c r="O89" s="99">
        <f t="shared" si="146"/>
        <v>188.64</v>
      </c>
      <c r="P89" s="99">
        <f t="shared" si="146"/>
        <v>145.98</v>
      </c>
      <c r="Q89" s="99">
        <f t="shared" si="146"/>
        <v>42.66</v>
      </c>
      <c r="R89" s="98">
        <f t="shared" si="146"/>
        <v>1093</v>
      </c>
      <c r="S89" s="99">
        <f t="shared" si="146"/>
        <v>196.74</v>
      </c>
      <c r="T89" s="98">
        <f t="shared" si="146"/>
        <v>-45</v>
      </c>
      <c r="U89" s="99">
        <f t="shared" si="146"/>
        <v>-10.8</v>
      </c>
      <c r="V89" s="99">
        <f t="shared" si="146"/>
        <v>234.18</v>
      </c>
      <c r="W89" s="99"/>
      <c r="X89" s="99">
        <f t="shared" si="131"/>
        <v>234.18</v>
      </c>
      <c r="Y89" s="235">
        <f t="shared" si="132"/>
        <v>0</v>
      </c>
    </row>
    <row r="90" customHeight="1" spans="1:26">
      <c r="A90" s="160">
        <v>63</v>
      </c>
      <c r="B90" s="173" t="s">
        <v>89</v>
      </c>
      <c r="C90" s="102">
        <v>1</v>
      </c>
      <c r="D90" s="102">
        <v>30</v>
      </c>
      <c r="E90" s="102"/>
      <c r="F90" s="102">
        <v>2</v>
      </c>
      <c r="G90" s="102">
        <v>1042</v>
      </c>
      <c r="H90" s="102">
        <v>47</v>
      </c>
      <c r="I90" s="102">
        <v>4</v>
      </c>
      <c r="J90" s="102"/>
      <c r="K90" s="169"/>
      <c r="L90" s="102">
        <f t="shared" si="133"/>
        <v>31</v>
      </c>
      <c r="M90" s="103">
        <f t="shared" si="134"/>
        <v>5.58</v>
      </c>
      <c r="N90" s="102">
        <f t="shared" si="135"/>
        <v>1048</v>
      </c>
      <c r="O90" s="103">
        <f t="shared" si="136"/>
        <v>188.64</v>
      </c>
      <c r="P90" s="103">
        <v>145.98</v>
      </c>
      <c r="Q90" s="103">
        <f t="shared" si="137"/>
        <v>42.66</v>
      </c>
      <c r="R90" s="102">
        <f t="shared" si="138"/>
        <v>1093</v>
      </c>
      <c r="S90" s="103">
        <f t="shared" si="139"/>
        <v>196.74</v>
      </c>
      <c r="T90" s="102">
        <f t="shared" si="140"/>
        <v>-45</v>
      </c>
      <c r="U90" s="103">
        <f t="shared" si="141"/>
        <v>-10.8</v>
      </c>
      <c r="V90" s="103">
        <f t="shared" si="142"/>
        <v>234.18</v>
      </c>
      <c r="W90" s="103"/>
      <c r="X90" s="103">
        <v>234.18</v>
      </c>
      <c r="Y90" s="241"/>
      <c r="Z90" s="149">
        <v>608008</v>
      </c>
    </row>
    <row r="91" customHeight="1" spans="1:25">
      <c r="A91" s="162"/>
      <c r="B91" s="78" t="s">
        <v>90</v>
      </c>
      <c r="C91" s="98">
        <f t="shared" ref="C91:I91" si="147">SUM(C92)</f>
        <v>5</v>
      </c>
      <c r="D91" s="98">
        <f t="shared" si="147"/>
        <v>149</v>
      </c>
      <c r="E91" s="98">
        <f t="shared" si="147"/>
        <v>0</v>
      </c>
      <c r="F91" s="98">
        <f t="shared" si="147"/>
        <v>5</v>
      </c>
      <c r="G91" s="98">
        <f t="shared" si="147"/>
        <v>6164</v>
      </c>
      <c r="H91" s="98">
        <f t="shared" si="147"/>
        <v>96</v>
      </c>
      <c r="I91" s="98">
        <f t="shared" si="147"/>
        <v>14</v>
      </c>
      <c r="J91" s="98"/>
      <c r="K91" s="168"/>
      <c r="L91" s="98">
        <f t="shared" ref="L91:V91" si="148">SUM(L92)</f>
        <v>154</v>
      </c>
      <c r="M91" s="99">
        <f t="shared" si="148"/>
        <v>27.72</v>
      </c>
      <c r="N91" s="98">
        <f t="shared" si="148"/>
        <v>6183</v>
      </c>
      <c r="O91" s="99">
        <f t="shared" si="148"/>
        <v>1112.94</v>
      </c>
      <c r="P91" s="99">
        <f t="shared" si="148"/>
        <v>834.84</v>
      </c>
      <c r="Q91" s="99">
        <f t="shared" si="148"/>
        <v>278.1</v>
      </c>
      <c r="R91" s="98">
        <f t="shared" si="148"/>
        <v>6274</v>
      </c>
      <c r="S91" s="99">
        <f t="shared" si="148"/>
        <v>1129.32</v>
      </c>
      <c r="T91" s="98">
        <f t="shared" si="148"/>
        <v>-91</v>
      </c>
      <c r="U91" s="99">
        <f t="shared" si="148"/>
        <v>-21.84</v>
      </c>
      <c r="V91" s="99">
        <f t="shared" si="148"/>
        <v>1413.3</v>
      </c>
      <c r="W91" s="99"/>
      <c r="X91" s="99">
        <f>SUM(X92)</f>
        <v>1413.3</v>
      </c>
      <c r="Y91" s="235">
        <f>SUM(Y92)</f>
        <v>0</v>
      </c>
    </row>
    <row r="92" customHeight="1" spans="1:26">
      <c r="A92" s="160">
        <v>64</v>
      </c>
      <c r="B92" s="173" t="s">
        <v>90</v>
      </c>
      <c r="C92" s="102">
        <v>5</v>
      </c>
      <c r="D92" s="102">
        <v>149</v>
      </c>
      <c r="E92" s="102"/>
      <c r="F92" s="102">
        <v>5</v>
      </c>
      <c r="G92" s="102">
        <v>6164</v>
      </c>
      <c r="H92" s="102">
        <v>96</v>
      </c>
      <c r="I92" s="102">
        <v>14</v>
      </c>
      <c r="J92" s="102"/>
      <c r="K92" s="169"/>
      <c r="L92" s="102">
        <f t="shared" ref="L92:L98" si="149">C92+D92+E92</f>
        <v>154</v>
      </c>
      <c r="M92" s="103">
        <f t="shared" ref="M92:M95" si="150">L92*0.3*0.6</f>
        <v>27.72</v>
      </c>
      <c r="N92" s="102">
        <f t="shared" ref="N92:N98" si="151">F92+G92+I92</f>
        <v>6183</v>
      </c>
      <c r="O92" s="103">
        <f t="shared" ref="O92:O98" si="152">N92*0.3*0.6</f>
        <v>1112.94</v>
      </c>
      <c r="P92" s="103">
        <v>834.84</v>
      </c>
      <c r="Q92" s="103">
        <f t="shared" ref="Q92:Q98" si="153">O92-P92</f>
        <v>278.1</v>
      </c>
      <c r="R92" s="102">
        <f>G92+H92+I92</f>
        <v>6274</v>
      </c>
      <c r="S92" s="103">
        <f>R92*0.3*0.6</f>
        <v>1129.32</v>
      </c>
      <c r="T92" s="102">
        <f t="shared" ref="T92:T98" si="154">F92-H92</f>
        <v>-91</v>
      </c>
      <c r="U92" s="103">
        <f t="shared" ref="U92:U98" si="155">T92*0.3*0.4*2</f>
        <v>-21.84</v>
      </c>
      <c r="V92" s="103">
        <f t="shared" ref="V92:V98" si="156">K92+M92+Q92+S92+U92</f>
        <v>1413.3</v>
      </c>
      <c r="W92" s="103"/>
      <c r="X92" s="103">
        <v>1413.3</v>
      </c>
      <c r="Y92" s="241"/>
      <c r="Z92" s="149">
        <v>608009</v>
      </c>
    </row>
    <row r="93" customHeight="1" spans="1:25">
      <c r="A93" s="162"/>
      <c r="B93" s="78" t="s">
        <v>91</v>
      </c>
      <c r="C93" s="98">
        <f t="shared" ref="C93:H93" si="157">SUM(C94:C98)</f>
        <v>19</v>
      </c>
      <c r="D93" s="98">
        <f t="shared" si="157"/>
        <v>100</v>
      </c>
      <c r="E93" s="98">
        <f t="shared" si="157"/>
        <v>1</v>
      </c>
      <c r="F93" s="98">
        <f t="shared" si="157"/>
        <v>121</v>
      </c>
      <c r="G93" s="98">
        <f t="shared" si="157"/>
        <v>2985</v>
      </c>
      <c r="H93" s="98">
        <f t="shared" si="157"/>
        <v>35</v>
      </c>
      <c r="I93" s="98"/>
      <c r="J93" s="98"/>
      <c r="K93" s="168"/>
      <c r="L93" s="98">
        <f t="shared" ref="L93:Y93" si="158">SUM(L94:L98)</f>
        <v>120</v>
      </c>
      <c r="M93" s="99">
        <f t="shared" si="158"/>
        <v>21.6</v>
      </c>
      <c r="N93" s="98">
        <f t="shared" si="158"/>
        <v>3106</v>
      </c>
      <c r="O93" s="99">
        <f t="shared" si="158"/>
        <v>559.08</v>
      </c>
      <c r="P93" s="99">
        <f t="shared" si="158"/>
        <v>460.44</v>
      </c>
      <c r="Q93" s="99">
        <f t="shared" si="158"/>
        <v>98.6399999999999</v>
      </c>
      <c r="R93" s="98">
        <f t="shared" si="158"/>
        <v>3020</v>
      </c>
      <c r="S93" s="99">
        <f t="shared" si="158"/>
        <v>543.6</v>
      </c>
      <c r="T93" s="98">
        <f t="shared" si="158"/>
        <v>86</v>
      </c>
      <c r="U93" s="99">
        <f t="shared" si="158"/>
        <v>20.64</v>
      </c>
      <c r="V93" s="99">
        <f t="shared" si="158"/>
        <v>684.48</v>
      </c>
      <c r="W93" s="99">
        <f t="shared" si="158"/>
        <v>-38.46</v>
      </c>
      <c r="X93" s="99">
        <f t="shared" si="158"/>
        <v>722.94</v>
      </c>
      <c r="Y93" s="235">
        <f t="shared" si="158"/>
        <v>0</v>
      </c>
    </row>
    <row r="94" customHeight="1" spans="1:26">
      <c r="A94" s="160">
        <v>65</v>
      </c>
      <c r="B94" s="173" t="s">
        <v>92</v>
      </c>
      <c r="C94" s="102">
        <v>3</v>
      </c>
      <c r="D94" s="102"/>
      <c r="E94" s="102"/>
      <c r="F94" s="102">
        <v>6</v>
      </c>
      <c r="G94" s="102"/>
      <c r="H94" s="102"/>
      <c r="I94" s="102"/>
      <c r="J94" s="102"/>
      <c r="K94" s="169"/>
      <c r="L94" s="102">
        <f t="shared" si="149"/>
        <v>3</v>
      </c>
      <c r="M94" s="103">
        <f t="shared" si="150"/>
        <v>0.54</v>
      </c>
      <c r="N94" s="102">
        <f t="shared" si="151"/>
        <v>6</v>
      </c>
      <c r="O94" s="103">
        <f t="shared" si="152"/>
        <v>1.08</v>
      </c>
      <c r="P94" s="103"/>
      <c r="Q94" s="103">
        <f t="shared" si="153"/>
        <v>1.08</v>
      </c>
      <c r="R94" s="102"/>
      <c r="S94" s="103"/>
      <c r="T94" s="102">
        <f t="shared" si="154"/>
        <v>6</v>
      </c>
      <c r="U94" s="103">
        <f t="shared" si="155"/>
        <v>1.44</v>
      </c>
      <c r="V94" s="103">
        <f t="shared" si="156"/>
        <v>3.06</v>
      </c>
      <c r="W94" s="103"/>
      <c r="X94" s="103">
        <v>3.06</v>
      </c>
      <c r="Y94" s="241"/>
      <c r="Z94" s="149">
        <v>609001</v>
      </c>
    </row>
    <row r="95" customHeight="1" spans="1:26">
      <c r="A95" s="160">
        <v>66</v>
      </c>
      <c r="B95" s="230" t="s">
        <v>93</v>
      </c>
      <c r="C95" s="102">
        <v>16</v>
      </c>
      <c r="D95" s="102"/>
      <c r="E95" s="102"/>
      <c r="F95" s="102">
        <v>82</v>
      </c>
      <c r="G95" s="102"/>
      <c r="H95" s="102"/>
      <c r="I95" s="102"/>
      <c r="J95" s="102"/>
      <c r="K95" s="169"/>
      <c r="L95" s="102">
        <v>16</v>
      </c>
      <c r="M95" s="103">
        <f t="shared" si="150"/>
        <v>2.88</v>
      </c>
      <c r="N95" s="102">
        <v>82</v>
      </c>
      <c r="O95" s="103">
        <f t="shared" si="152"/>
        <v>14.76</v>
      </c>
      <c r="P95" s="103">
        <v>49.32</v>
      </c>
      <c r="Q95" s="103">
        <f t="shared" si="153"/>
        <v>-34.56</v>
      </c>
      <c r="R95" s="102"/>
      <c r="S95" s="103"/>
      <c r="T95" s="102">
        <f t="shared" si="154"/>
        <v>82</v>
      </c>
      <c r="U95" s="103">
        <f t="shared" si="155"/>
        <v>19.68</v>
      </c>
      <c r="V95" s="103">
        <f t="shared" si="156"/>
        <v>-12</v>
      </c>
      <c r="W95" s="103">
        <v>-12</v>
      </c>
      <c r="X95" s="103"/>
      <c r="Y95" s="241"/>
      <c r="Z95" s="149">
        <v>609002</v>
      </c>
    </row>
    <row r="96" customHeight="1" spans="1:26">
      <c r="A96" s="160">
        <v>67</v>
      </c>
      <c r="B96" s="230" t="s">
        <v>94</v>
      </c>
      <c r="C96" s="102"/>
      <c r="D96" s="102"/>
      <c r="E96" s="102"/>
      <c r="F96" s="102">
        <v>33</v>
      </c>
      <c r="G96" s="102"/>
      <c r="H96" s="102"/>
      <c r="I96" s="102"/>
      <c r="J96" s="102"/>
      <c r="K96" s="169"/>
      <c r="L96" s="102"/>
      <c r="M96" s="103"/>
      <c r="N96" s="102">
        <f t="shared" si="151"/>
        <v>33</v>
      </c>
      <c r="O96" s="103">
        <f t="shared" si="152"/>
        <v>5.94</v>
      </c>
      <c r="P96" s="103">
        <v>40.32</v>
      </c>
      <c r="Q96" s="103">
        <f t="shared" si="153"/>
        <v>-34.38</v>
      </c>
      <c r="R96" s="102"/>
      <c r="S96" s="103"/>
      <c r="T96" s="102">
        <f t="shared" si="154"/>
        <v>33</v>
      </c>
      <c r="U96" s="103">
        <f t="shared" si="155"/>
        <v>7.92</v>
      </c>
      <c r="V96" s="103">
        <f t="shared" si="156"/>
        <v>-26.46</v>
      </c>
      <c r="W96" s="103">
        <v>-26.46</v>
      </c>
      <c r="X96" s="103"/>
      <c r="Y96" s="241"/>
      <c r="Z96" s="149">
        <v>609003</v>
      </c>
    </row>
    <row r="97" customHeight="1" spans="1:26">
      <c r="A97" s="160">
        <v>68</v>
      </c>
      <c r="B97" s="173" t="s">
        <v>95</v>
      </c>
      <c r="C97" s="102"/>
      <c r="D97" s="102">
        <v>62</v>
      </c>
      <c r="E97" s="102">
        <v>1</v>
      </c>
      <c r="F97" s="102"/>
      <c r="G97" s="102">
        <v>2220</v>
      </c>
      <c r="H97" s="102">
        <v>29</v>
      </c>
      <c r="I97" s="102"/>
      <c r="J97" s="102"/>
      <c r="K97" s="169"/>
      <c r="L97" s="102">
        <f t="shared" si="149"/>
        <v>63</v>
      </c>
      <c r="M97" s="103">
        <f t="shared" ref="M97:M100" si="159">L97*0.3*0.6</f>
        <v>11.34</v>
      </c>
      <c r="N97" s="102">
        <f t="shared" si="151"/>
        <v>2220</v>
      </c>
      <c r="O97" s="103">
        <f t="shared" si="152"/>
        <v>399.6</v>
      </c>
      <c r="P97" s="103">
        <v>279.72</v>
      </c>
      <c r="Q97" s="103">
        <f t="shared" si="153"/>
        <v>119.88</v>
      </c>
      <c r="R97" s="102">
        <f t="shared" ref="R97:R100" si="160">G97+H97+I97</f>
        <v>2249</v>
      </c>
      <c r="S97" s="103">
        <f t="shared" ref="S97:S100" si="161">R97*0.3*0.6</f>
        <v>404.82</v>
      </c>
      <c r="T97" s="102">
        <f t="shared" si="154"/>
        <v>-29</v>
      </c>
      <c r="U97" s="103">
        <f t="shared" si="155"/>
        <v>-6.96</v>
      </c>
      <c r="V97" s="103">
        <f t="shared" si="156"/>
        <v>529.08</v>
      </c>
      <c r="W97" s="103"/>
      <c r="X97" s="103">
        <v>529.08</v>
      </c>
      <c r="Y97" s="241"/>
      <c r="Z97" s="149">
        <v>609004</v>
      </c>
    </row>
    <row r="98" customHeight="1" spans="1:26">
      <c r="A98" s="160">
        <v>69</v>
      </c>
      <c r="B98" s="173" t="s">
        <v>96</v>
      </c>
      <c r="C98" s="102"/>
      <c r="D98" s="102">
        <v>38</v>
      </c>
      <c r="E98" s="102"/>
      <c r="F98" s="102"/>
      <c r="G98" s="102">
        <v>765</v>
      </c>
      <c r="H98" s="102">
        <v>6</v>
      </c>
      <c r="I98" s="102"/>
      <c r="J98" s="102"/>
      <c r="K98" s="169"/>
      <c r="L98" s="102">
        <f t="shared" si="149"/>
        <v>38</v>
      </c>
      <c r="M98" s="103">
        <f t="shared" si="159"/>
        <v>6.84</v>
      </c>
      <c r="N98" s="102">
        <f t="shared" si="151"/>
        <v>765</v>
      </c>
      <c r="O98" s="103">
        <f t="shared" si="152"/>
        <v>137.7</v>
      </c>
      <c r="P98" s="103">
        <v>91.08</v>
      </c>
      <c r="Q98" s="103">
        <f t="shared" si="153"/>
        <v>46.62</v>
      </c>
      <c r="R98" s="102">
        <f t="shared" si="160"/>
        <v>771</v>
      </c>
      <c r="S98" s="103">
        <f t="shared" si="161"/>
        <v>138.78</v>
      </c>
      <c r="T98" s="102">
        <f t="shared" si="154"/>
        <v>-6</v>
      </c>
      <c r="U98" s="103">
        <f t="shared" si="155"/>
        <v>-1.44</v>
      </c>
      <c r="V98" s="103">
        <f t="shared" si="156"/>
        <v>190.8</v>
      </c>
      <c r="W98" s="103"/>
      <c r="X98" s="103">
        <v>190.8</v>
      </c>
      <c r="Y98" s="241"/>
      <c r="Z98" s="149">
        <v>609006</v>
      </c>
    </row>
    <row r="99" customHeight="1" spans="1:25">
      <c r="A99" s="162"/>
      <c r="B99" s="78" t="s">
        <v>97</v>
      </c>
      <c r="C99" s="98">
        <f t="shared" ref="C99:I99" si="162">SUM(C100)</f>
        <v>0</v>
      </c>
      <c r="D99" s="98">
        <f t="shared" si="162"/>
        <v>44</v>
      </c>
      <c r="E99" s="98">
        <f t="shared" si="162"/>
        <v>3</v>
      </c>
      <c r="F99" s="98">
        <f t="shared" si="162"/>
        <v>6</v>
      </c>
      <c r="G99" s="98">
        <f t="shared" si="162"/>
        <v>680</v>
      </c>
      <c r="H99" s="98">
        <f t="shared" si="162"/>
        <v>6</v>
      </c>
      <c r="I99" s="98">
        <f t="shared" si="162"/>
        <v>4</v>
      </c>
      <c r="J99" s="98"/>
      <c r="K99" s="168"/>
      <c r="L99" s="98">
        <f t="shared" ref="L99:S99" si="163">SUM(L100)</f>
        <v>47</v>
      </c>
      <c r="M99" s="99">
        <f t="shared" si="163"/>
        <v>8.46</v>
      </c>
      <c r="N99" s="98">
        <f t="shared" si="163"/>
        <v>690</v>
      </c>
      <c r="O99" s="99">
        <f t="shared" si="163"/>
        <v>124.2</v>
      </c>
      <c r="P99" s="99">
        <f t="shared" si="163"/>
        <v>95.4</v>
      </c>
      <c r="Q99" s="99">
        <f t="shared" si="163"/>
        <v>28.8</v>
      </c>
      <c r="R99" s="98">
        <f t="shared" si="163"/>
        <v>690</v>
      </c>
      <c r="S99" s="99">
        <f t="shared" si="163"/>
        <v>124.2</v>
      </c>
      <c r="T99" s="98"/>
      <c r="U99" s="99"/>
      <c r="V99" s="99">
        <f t="shared" ref="V99:Y99" si="164">SUM(V100)</f>
        <v>161.46</v>
      </c>
      <c r="W99" s="99"/>
      <c r="X99" s="99">
        <f t="shared" si="164"/>
        <v>161.46</v>
      </c>
      <c r="Y99" s="235">
        <f t="shared" si="164"/>
        <v>0</v>
      </c>
    </row>
    <row r="100" customHeight="1" spans="1:26">
      <c r="A100" s="160">
        <v>70</v>
      </c>
      <c r="B100" s="173" t="s">
        <v>97</v>
      </c>
      <c r="C100" s="102"/>
      <c r="D100" s="102">
        <v>44</v>
      </c>
      <c r="E100" s="102">
        <v>3</v>
      </c>
      <c r="F100" s="102">
        <v>6</v>
      </c>
      <c r="G100" s="102">
        <v>680</v>
      </c>
      <c r="H100" s="102">
        <v>6</v>
      </c>
      <c r="I100" s="102">
        <v>4</v>
      </c>
      <c r="J100" s="102"/>
      <c r="K100" s="169"/>
      <c r="L100" s="102">
        <f t="shared" ref="L100:L105" si="165">C100+D100+E100</f>
        <v>47</v>
      </c>
      <c r="M100" s="103">
        <f t="shared" si="159"/>
        <v>8.46</v>
      </c>
      <c r="N100" s="102">
        <f t="shared" ref="N100:N103" si="166">F100+G100+I100</f>
        <v>690</v>
      </c>
      <c r="O100" s="103">
        <f t="shared" ref="O100:O103" si="167">N100*0.3*0.6</f>
        <v>124.2</v>
      </c>
      <c r="P100" s="103">
        <v>95.4</v>
      </c>
      <c r="Q100" s="103">
        <f t="shared" ref="Q100:Q103" si="168">O100-P100</f>
        <v>28.8</v>
      </c>
      <c r="R100" s="102">
        <f t="shared" si="160"/>
        <v>690</v>
      </c>
      <c r="S100" s="103">
        <f t="shared" si="161"/>
        <v>124.2</v>
      </c>
      <c r="T100" s="102"/>
      <c r="U100" s="103"/>
      <c r="V100" s="103">
        <f t="shared" ref="V100:V103" si="169">K100+M100+Q100+S100+U100</f>
        <v>161.46</v>
      </c>
      <c r="W100" s="103"/>
      <c r="X100" s="103">
        <v>161.46</v>
      </c>
      <c r="Y100" s="241"/>
      <c r="Z100" s="149">
        <v>609005</v>
      </c>
    </row>
    <row r="101" customHeight="1" spans="1:25">
      <c r="A101" s="162"/>
      <c r="B101" s="78" t="s">
        <v>98</v>
      </c>
      <c r="C101" s="98">
        <f t="shared" ref="C101:H101" si="170">SUM(C102:C103)</f>
        <v>4</v>
      </c>
      <c r="D101" s="98">
        <f t="shared" si="170"/>
        <v>0</v>
      </c>
      <c r="E101" s="98">
        <f t="shared" si="170"/>
        <v>0</v>
      </c>
      <c r="F101" s="98">
        <f t="shared" si="170"/>
        <v>205</v>
      </c>
      <c r="G101" s="98">
        <f t="shared" si="170"/>
        <v>476</v>
      </c>
      <c r="H101" s="98">
        <f t="shared" si="170"/>
        <v>56</v>
      </c>
      <c r="I101" s="98"/>
      <c r="J101" s="98"/>
      <c r="K101" s="168"/>
      <c r="L101" s="98">
        <f t="shared" ref="L101:V101" si="171">SUM(L102:L103)</f>
        <v>4</v>
      </c>
      <c r="M101" s="99">
        <f t="shared" si="171"/>
        <v>0.72</v>
      </c>
      <c r="N101" s="98">
        <f t="shared" si="171"/>
        <v>681</v>
      </c>
      <c r="O101" s="99">
        <f t="shared" si="171"/>
        <v>122.58</v>
      </c>
      <c r="P101" s="99">
        <f t="shared" si="171"/>
        <v>105.66</v>
      </c>
      <c r="Q101" s="99">
        <f t="shared" si="171"/>
        <v>16.92</v>
      </c>
      <c r="R101" s="98">
        <f t="shared" si="171"/>
        <v>532</v>
      </c>
      <c r="S101" s="99">
        <f t="shared" si="171"/>
        <v>95.76</v>
      </c>
      <c r="T101" s="98">
        <f t="shared" si="171"/>
        <v>149</v>
      </c>
      <c r="U101" s="99">
        <f t="shared" si="171"/>
        <v>35.76</v>
      </c>
      <c r="V101" s="99">
        <f t="shared" si="171"/>
        <v>149.16</v>
      </c>
      <c r="W101" s="99"/>
      <c r="X101" s="99">
        <f>SUM(X102:X103)</f>
        <v>149.16</v>
      </c>
      <c r="Y101" s="235">
        <f>SUM(Y102:Y103)</f>
        <v>0</v>
      </c>
    </row>
    <row r="102" customHeight="1" spans="1:26">
      <c r="A102" s="160">
        <v>71</v>
      </c>
      <c r="B102" s="173" t="s">
        <v>99</v>
      </c>
      <c r="C102" s="102">
        <v>4</v>
      </c>
      <c r="D102" s="102"/>
      <c r="E102" s="102"/>
      <c r="F102" s="102">
        <v>24</v>
      </c>
      <c r="G102" s="102"/>
      <c r="H102" s="102">
        <v>4</v>
      </c>
      <c r="I102" s="102"/>
      <c r="J102" s="102"/>
      <c r="K102" s="169"/>
      <c r="L102" s="102">
        <f t="shared" si="165"/>
        <v>4</v>
      </c>
      <c r="M102" s="103">
        <f t="shared" ref="M102:M107" si="172">L102*0.3*0.6</f>
        <v>0.72</v>
      </c>
      <c r="N102" s="102">
        <f t="shared" si="166"/>
        <v>24</v>
      </c>
      <c r="O102" s="103">
        <f t="shared" si="167"/>
        <v>4.32</v>
      </c>
      <c r="P102" s="103"/>
      <c r="Q102" s="103">
        <f t="shared" si="168"/>
        <v>4.32</v>
      </c>
      <c r="R102" s="102">
        <f t="shared" ref="R102:R105" si="173">G102+H102+I102</f>
        <v>4</v>
      </c>
      <c r="S102" s="103">
        <f t="shared" ref="S102:S105" si="174">R102*0.3*0.6</f>
        <v>0.72</v>
      </c>
      <c r="T102" s="102">
        <f t="shared" ref="T102:T105" si="175">F102-H102</f>
        <v>20</v>
      </c>
      <c r="U102" s="103">
        <f t="shared" ref="U102:U105" si="176">T102*0.3*0.4*2</f>
        <v>4.8</v>
      </c>
      <c r="V102" s="103">
        <f t="shared" si="169"/>
        <v>10.56</v>
      </c>
      <c r="W102" s="103"/>
      <c r="X102" s="103">
        <v>10.56</v>
      </c>
      <c r="Y102" s="241"/>
      <c r="Z102" s="149">
        <v>610001</v>
      </c>
    </row>
    <row r="103" customHeight="1" spans="1:26">
      <c r="A103" s="160">
        <v>72</v>
      </c>
      <c r="B103" s="173" t="s">
        <v>100</v>
      </c>
      <c r="C103" s="102"/>
      <c r="D103" s="102"/>
      <c r="E103" s="102"/>
      <c r="F103" s="102">
        <v>181</v>
      </c>
      <c r="G103" s="102">
        <v>476</v>
      </c>
      <c r="H103" s="102">
        <v>52</v>
      </c>
      <c r="I103" s="102"/>
      <c r="J103" s="102"/>
      <c r="K103" s="169"/>
      <c r="L103" s="102"/>
      <c r="M103" s="103"/>
      <c r="N103" s="102">
        <f t="shared" si="166"/>
        <v>657</v>
      </c>
      <c r="O103" s="103">
        <f t="shared" si="167"/>
        <v>118.26</v>
      </c>
      <c r="P103" s="103">
        <v>105.66</v>
      </c>
      <c r="Q103" s="103">
        <f t="shared" si="168"/>
        <v>12.6</v>
      </c>
      <c r="R103" s="102">
        <f t="shared" si="173"/>
        <v>528</v>
      </c>
      <c r="S103" s="103">
        <f t="shared" si="174"/>
        <v>95.04</v>
      </c>
      <c r="T103" s="102">
        <f t="shared" si="175"/>
        <v>129</v>
      </c>
      <c r="U103" s="103">
        <f t="shared" si="176"/>
        <v>30.96</v>
      </c>
      <c r="V103" s="103">
        <f t="shared" si="169"/>
        <v>138.6</v>
      </c>
      <c r="W103" s="103"/>
      <c r="X103" s="103">
        <v>138.6</v>
      </c>
      <c r="Y103" s="241"/>
      <c r="Z103" s="149">
        <v>610002</v>
      </c>
    </row>
    <row r="104" customHeight="1" spans="1:25">
      <c r="A104" s="162"/>
      <c r="B104" s="78" t="s">
        <v>101</v>
      </c>
      <c r="C104" s="98">
        <f t="shared" ref="C104:H104" si="177">SUM(C105:C105)</f>
        <v>2</v>
      </c>
      <c r="D104" s="98">
        <f t="shared" si="177"/>
        <v>11</v>
      </c>
      <c r="E104" s="98">
        <f t="shared" si="177"/>
        <v>1</v>
      </c>
      <c r="F104" s="98">
        <f t="shared" si="177"/>
        <v>21</v>
      </c>
      <c r="G104" s="98">
        <f t="shared" si="177"/>
        <v>8177</v>
      </c>
      <c r="H104" s="98">
        <f t="shared" si="177"/>
        <v>286</v>
      </c>
      <c r="I104" s="98"/>
      <c r="J104" s="98"/>
      <c r="K104" s="168"/>
      <c r="L104" s="98">
        <f t="shared" ref="L104:V104" si="178">SUM(L105:L105)</f>
        <v>14</v>
      </c>
      <c r="M104" s="99">
        <f t="shared" si="178"/>
        <v>2.52</v>
      </c>
      <c r="N104" s="98">
        <f t="shared" si="178"/>
        <v>8198</v>
      </c>
      <c r="O104" s="99">
        <f t="shared" si="178"/>
        <v>1475.64</v>
      </c>
      <c r="P104" s="99">
        <f t="shared" si="178"/>
        <v>855.36</v>
      </c>
      <c r="Q104" s="99">
        <f t="shared" si="178"/>
        <v>620.28</v>
      </c>
      <c r="R104" s="98">
        <f t="shared" si="178"/>
        <v>8463</v>
      </c>
      <c r="S104" s="99">
        <f t="shared" si="178"/>
        <v>1523.34</v>
      </c>
      <c r="T104" s="98">
        <f t="shared" si="178"/>
        <v>-265</v>
      </c>
      <c r="U104" s="99">
        <f t="shared" si="178"/>
        <v>-63.6</v>
      </c>
      <c r="V104" s="99">
        <f t="shared" si="178"/>
        <v>2082.54</v>
      </c>
      <c r="W104" s="99"/>
      <c r="X104" s="99">
        <f>SUM(X105:X105)</f>
        <v>2082.54</v>
      </c>
      <c r="Y104" s="235">
        <f>SUM(Y105:Y105)</f>
        <v>0</v>
      </c>
    </row>
    <row r="105" customHeight="1" spans="1:26">
      <c r="A105" s="160">
        <v>73</v>
      </c>
      <c r="B105" s="230" t="s">
        <v>101</v>
      </c>
      <c r="C105" s="102">
        <v>2</v>
      </c>
      <c r="D105" s="102">
        <v>11</v>
      </c>
      <c r="E105" s="102">
        <v>1</v>
      </c>
      <c r="F105" s="102">
        <v>21</v>
      </c>
      <c r="G105" s="102">
        <v>8177</v>
      </c>
      <c r="H105" s="102">
        <v>286</v>
      </c>
      <c r="I105" s="102"/>
      <c r="J105" s="102"/>
      <c r="K105" s="169"/>
      <c r="L105" s="102">
        <f t="shared" si="165"/>
        <v>14</v>
      </c>
      <c r="M105" s="103">
        <f t="shared" si="172"/>
        <v>2.52</v>
      </c>
      <c r="N105" s="102">
        <f t="shared" ref="N105:N109" si="179">F105+G105+I105</f>
        <v>8198</v>
      </c>
      <c r="O105" s="103">
        <f t="shared" ref="O105:O109" si="180">N105*0.3*0.6</f>
        <v>1475.64</v>
      </c>
      <c r="P105" s="103">
        <v>855.36</v>
      </c>
      <c r="Q105" s="103">
        <f t="shared" ref="Q105:Q109" si="181">O105-P105</f>
        <v>620.28</v>
      </c>
      <c r="R105" s="102">
        <f t="shared" si="173"/>
        <v>8463</v>
      </c>
      <c r="S105" s="103">
        <f t="shared" si="174"/>
        <v>1523.34</v>
      </c>
      <c r="T105" s="102">
        <f t="shared" si="175"/>
        <v>-265</v>
      </c>
      <c r="U105" s="103">
        <f t="shared" si="176"/>
        <v>-63.6</v>
      </c>
      <c r="V105" s="103">
        <f t="shared" ref="V105:V109" si="182">K105+M105+Q105+S105+U105</f>
        <v>2082.54</v>
      </c>
      <c r="W105" s="103"/>
      <c r="X105" s="103">
        <v>2082.54</v>
      </c>
      <c r="Y105" s="241"/>
      <c r="Z105" s="149">
        <v>610003</v>
      </c>
    </row>
    <row r="106" customHeight="1" spans="1:25">
      <c r="A106" s="162"/>
      <c r="B106" s="78" t="s">
        <v>102</v>
      </c>
      <c r="C106" s="98">
        <f t="shared" ref="C106:I106" si="183">SUM(C107:C107)</f>
        <v>0</v>
      </c>
      <c r="D106" s="98">
        <f t="shared" si="183"/>
        <v>153</v>
      </c>
      <c r="E106" s="98">
        <f t="shared" si="183"/>
        <v>10</v>
      </c>
      <c r="F106" s="98">
        <f t="shared" si="183"/>
        <v>104</v>
      </c>
      <c r="G106" s="98">
        <f t="shared" si="183"/>
        <v>3007</v>
      </c>
      <c r="H106" s="98">
        <f t="shared" si="183"/>
        <v>129</v>
      </c>
      <c r="I106" s="98">
        <f t="shared" si="183"/>
        <v>15</v>
      </c>
      <c r="J106" s="98"/>
      <c r="K106" s="168"/>
      <c r="L106" s="98">
        <f t="shared" ref="L106:V106" si="184">SUM(L107:L107)</f>
        <v>163</v>
      </c>
      <c r="M106" s="99">
        <f t="shared" si="184"/>
        <v>29.34</v>
      </c>
      <c r="N106" s="98">
        <f t="shared" si="184"/>
        <v>3126</v>
      </c>
      <c r="O106" s="99">
        <f t="shared" si="184"/>
        <v>562.68</v>
      </c>
      <c r="P106" s="99">
        <f t="shared" si="184"/>
        <v>329.04</v>
      </c>
      <c r="Q106" s="99">
        <f t="shared" si="184"/>
        <v>233.64</v>
      </c>
      <c r="R106" s="98">
        <f t="shared" si="184"/>
        <v>3151</v>
      </c>
      <c r="S106" s="99">
        <f t="shared" si="184"/>
        <v>567.18</v>
      </c>
      <c r="T106" s="98">
        <f t="shared" si="184"/>
        <v>-25</v>
      </c>
      <c r="U106" s="99">
        <f t="shared" si="184"/>
        <v>-6</v>
      </c>
      <c r="V106" s="99">
        <f t="shared" si="184"/>
        <v>824.16</v>
      </c>
      <c r="W106" s="99"/>
      <c r="X106" s="99">
        <f>SUM(X107:X107)</f>
        <v>824.16</v>
      </c>
      <c r="Y106" s="235">
        <f>SUM(Y107:Y107)</f>
        <v>0</v>
      </c>
    </row>
    <row r="107" customHeight="1" spans="1:26">
      <c r="A107" s="160">
        <v>74</v>
      </c>
      <c r="B107" s="230" t="s">
        <v>102</v>
      </c>
      <c r="C107" s="102"/>
      <c r="D107" s="102">
        <v>153</v>
      </c>
      <c r="E107" s="102">
        <v>10</v>
      </c>
      <c r="F107" s="102">
        <v>104</v>
      </c>
      <c r="G107" s="102">
        <v>3007</v>
      </c>
      <c r="H107" s="102">
        <v>129</v>
      </c>
      <c r="I107" s="102">
        <v>15</v>
      </c>
      <c r="J107" s="102"/>
      <c r="K107" s="169"/>
      <c r="L107" s="102">
        <f t="shared" ref="L107:L111" si="185">C107+D107+E107</f>
        <v>163</v>
      </c>
      <c r="M107" s="103">
        <f t="shared" si="172"/>
        <v>29.34</v>
      </c>
      <c r="N107" s="102">
        <f t="shared" si="179"/>
        <v>3126</v>
      </c>
      <c r="O107" s="103">
        <f t="shared" si="180"/>
        <v>562.68</v>
      </c>
      <c r="P107" s="103">
        <v>329.04</v>
      </c>
      <c r="Q107" s="103">
        <f t="shared" si="181"/>
        <v>233.64</v>
      </c>
      <c r="R107" s="102">
        <f>G107+H107+I107</f>
        <v>3151</v>
      </c>
      <c r="S107" s="103">
        <f>R107*0.3*0.6</f>
        <v>567.18</v>
      </c>
      <c r="T107" s="102">
        <f>F107-H107</f>
        <v>-25</v>
      </c>
      <c r="U107" s="103">
        <f>T107*0.3*0.4*2</f>
        <v>-6</v>
      </c>
      <c r="V107" s="103">
        <f t="shared" si="182"/>
        <v>824.16</v>
      </c>
      <c r="W107" s="103"/>
      <c r="X107" s="103">
        <v>824.16</v>
      </c>
      <c r="Y107" s="241"/>
      <c r="Z107" s="149">
        <v>610004</v>
      </c>
    </row>
    <row r="108" customHeight="1" spans="1:25">
      <c r="A108" s="162"/>
      <c r="B108" s="78" t="s">
        <v>103</v>
      </c>
      <c r="C108" s="98">
        <f t="shared" ref="C108:I108" si="186">SUM(C109)</f>
        <v>3</v>
      </c>
      <c r="D108" s="98">
        <f t="shared" si="186"/>
        <v>22</v>
      </c>
      <c r="E108" s="98">
        <f t="shared" si="186"/>
        <v>0</v>
      </c>
      <c r="F108" s="98">
        <f t="shared" si="186"/>
        <v>17</v>
      </c>
      <c r="G108" s="98">
        <f t="shared" si="186"/>
        <v>1805</v>
      </c>
      <c r="H108" s="98">
        <f t="shared" si="186"/>
        <v>28</v>
      </c>
      <c r="I108" s="98">
        <f t="shared" si="186"/>
        <v>6</v>
      </c>
      <c r="J108" s="98"/>
      <c r="K108" s="168"/>
      <c r="L108" s="98">
        <f t="shared" ref="L108:V108" si="187">SUM(L109)</f>
        <v>25</v>
      </c>
      <c r="M108" s="99">
        <f t="shared" si="187"/>
        <v>4.5</v>
      </c>
      <c r="N108" s="98">
        <f t="shared" si="187"/>
        <v>1828</v>
      </c>
      <c r="O108" s="99">
        <f t="shared" si="187"/>
        <v>329.04</v>
      </c>
      <c r="P108" s="99">
        <f t="shared" si="187"/>
        <v>164.7</v>
      </c>
      <c r="Q108" s="99">
        <f t="shared" si="187"/>
        <v>164.34</v>
      </c>
      <c r="R108" s="98">
        <f t="shared" si="187"/>
        <v>1839</v>
      </c>
      <c r="S108" s="99">
        <f t="shared" si="187"/>
        <v>331.02</v>
      </c>
      <c r="T108" s="98">
        <f t="shared" si="187"/>
        <v>-11</v>
      </c>
      <c r="U108" s="99">
        <f t="shared" si="187"/>
        <v>-2.64</v>
      </c>
      <c r="V108" s="99">
        <f t="shared" si="187"/>
        <v>497.22</v>
      </c>
      <c r="W108" s="99"/>
      <c r="X108" s="99">
        <f>SUM(X109)</f>
        <v>497.22</v>
      </c>
      <c r="Y108" s="235">
        <f>SUM(Y109)</f>
        <v>0</v>
      </c>
    </row>
    <row r="109" customHeight="1" spans="1:26">
      <c r="A109" s="160">
        <v>75</v>
      </c>
      <c r="B109" s="173" t="s">
        <v>103</v>
      </c>
      <c r="C109" s="102">
        <v>3</v>
      </c>
      <c r="D109" s="102">
        <v>22</v>
      </c>
      <c r="E109" s="102"/>
      <c r="F109" s="102">
        <v>17</v>
      </c>
      <c r="G109" s="102">
        <v>1805</v>
      </c>
      <c r="H109" s="102">
        <v>28</v>
      </c>
      <c r="I109" s="102">
        <v>6</v>
      </c>
      <c r="J109" s="102"/>
      <c r="K109" s="169"/>
      <c r="L109" s="102">
        <f t="shared" si="185"/>
        <v>25</v>
      </c>
      <c r="M109" s="103">
        <f>L109*0.3*0.6</f>
        <v>4.5</v>
      </c>
      <c r="N109" s="102">
        <f t="shared" si="179"/>
        <v>1828</v>
      </c>
      <c r="O109" s="103">
        <f t="shared" si="180"/>
        <v>329.04</v>
      </c>
      <c r="P109" s="103">
        <v>164.7</v>
      </c>
      <c r="Q109" s="103">
        <f t="shared" si="181"/>
        <v>164.34</v>
      </c>
      <c r="R109" s="102">
        <f>G109+H109+I109</f>
        <v>1839</v>
      </c>
      <c r="S109" s="103">
        <f>R109*0.3*0.6</f>
        <v>331.02</v>
      </c>
      <c r="T109" s="102">
        <f>F109-H109</f>
        <v>-11</v>
      </c>
      <c r="U109" s="103">
        <f>T109*0.3*0.4*2</f>
        <v>-2.64</v>
      </c>
      <c r="V109" s="103">
        <f t="shared" si="182"/>
        <v>497.22</v>
      </c>
      <c r="W109" s="103"/>
      <c r="X109" s="103">
        <v>497.22</v>
      </c>
      <c r="Y109" s="241"/>
      <c r="Z109" s="149">
        <v>610005</v>
      </c>
    </row>
    <row r="110" customHeight="1" spans="1:25">
      <c r="A110" s="162"/>
      <c r="B110" s="78" t="s">
        <v>104</v>
      </c>
      <c r="C110" s="98">
        <f t="shared" ref="C110:F110" si="188">SUM(C111)</f>
        <v>82</v>
      </c>
      <c r="D110" s="98">
        <f t="shared" si="188"/>
        <v>0</v>
      </c>
      <c r="E110" s="98">
        <f t="shared" si="188"/>
        <v>0</v>
      </c>
      <c r="F110" s="98">
        <f t="shared" si="188"/>
        <v>200</v>
      </c>
      <c r="G110" s="98"/>
      <c r="H110" s="98"/>
      <c r="I110" s="98"/>
      <c r="J110" s="98">
        <f t="shared" ref="J110:Q110" si="189">SUM(J111)</f>
        <v>92</v>
      </c>
      <c r="K110" s="168">
        <f t="shared" si="189"/>
        <v>11.04</v>
      </c>
      <c r="L110" s="98">
        <f t="shared" si="189"/>
        <v>82</v>
      </c>
      <c r="M110" s="99">
        <f t="shared" si="189"/>
        <v>24.6</v>
      </c>
      <c r="N110" s="98">
        <f t="shared" si="189"/>
        <v>200</v>
      </c>
      <c r="O110" s="99">
        <f t="shared" si="189"/>
        <v>60</v>
      </c>
      <c r="P110" s="99">
        <f t="shared" si="189"/>
        <v>112.32</v>
      </c>
      <c r="Q110" s="99">
        <f t="shared" si="189"/>
        <v>-52.32</v>
      </c>
      <c r="R110" s="98"/>
      <c r="S110" s="99"/>
      <c r="T110" s="98">
        <f t="shared" ref="T110:Y110" si="190">SUM(T111)</f>
        <v>0</v>
      </c>
      <c r="U110" s="99">
        <f t="shared" si="190"/>
        <v>0</v>
      </c>
      <c r="V110" s="99">
        <f t="shared" si="190"/>
        <v>-16.68</v>
      </c>
      <c r="W110" s="99">
        <f t="shared" si="190"/>
        <v>-16.68</v>
      </c>
      <c r="X110" s="99">
        <f t="shared" si="190"/>
        <v>0</v>
      </c>
      <c r="Y110" s="235">
        <f t="shared" si="190"/>
        <v>0</v>
      </c>
    </row>
    <row r="111" customHeight="1" spans="1:26">
      <c r="A111" s="160">
        <v>76</v>
      </c>
      <c r="B111" s="173" t="s">
        <v>105</v>
      </c>
      <c r="C111" s="102">
        <v>82</v>
      </c>
      <c r="D111" s="102"/>
      <c r="E111" s="102"/>
      <c r="F111" s="102">
        <v>200</v>
      </c>
      <c r="G111" s="102"/>
      <c r="H111" s="102"/>
      <c r="I111" s="102"/>
      <c r="J111" s="102">
        <v>92</v>
      </c>
      <c r="K111" s="169">
        <f t="shared" ref="K111:K122" si="191">J111*0.3*0.4</f>
        <v>11.04</v>
      </c>
      <c r="L111" s="102">
        <f t="shared" si="185"/>
        <v>82</v>
      </c>
      <c r="M111" s="103">
        <f t="shared" ref="M111:M120" si="192">L111*0.3</f>
        <v>24.6</v>
      </c>
      <c r="N111" s="102">
        <f t="shared" ref="N111:N122" si="193">F111+G111+I111</f>
        <v>200</v>
      </c>
      <c r="O111" s="103">
        <f t="shared" ref="O111:O122" si="194">N111*0.3</f>
        <v>60</v>
      </c>
      <c r="P111" s="103">
        <v>112.32</v>
      </c>
      <c r="Q111" s="103">
        <f t="shared" ref="Q111:Q122" si="195">O111-P111</f>
        <v>-52.32</v>
      </c>
      <c r="R111" s="102"/>
      <c r="S111" s="103"/>
      <c r="T111" s="102"/>
      <c r="U111" s="103"/>
      <c r="V111" s="103">
        <f t="shared" ref="V111:V122" si="196">K111+M111+Q111+S111+U111</f>
        <v>-16.68</v>
      </c>
      <c r="W111" s="103">
        <f>V111</f>
        <v>-16.68</v>
      </c>
      <c r="X111" s="103"/>
      <c r="Y111" s="241"/>
      <c r="Z111" s="149">
        <v>611001</v>
      </c>
    </row>
    <row r="112" customHeight="1" spans="1:25">
      <c r="A112" s="162"/>
      <c r="B112" s="78" t="s">
        <v>106</v>
      </c>
      <c r="C112" s="98">
        <f t="shared" ref="C112:F112" si="197">SUM(C113)</f>
        <v>15</v>
      </c>
      <c r="D112" s="98">
        <f t="shared" si="197"/>
        <v>0</v>
      </c>
      <c r="E112" s="98">
        <f t="shared" si="197"/>
        <v>0</v>
      </c>
      <c r="F112" s="98">
        <f t="shared" si="197"/>
        <v>50</v>
      </c>
      <c r="G112" s="98"/>
      <c r="H112" s="98"/>
      <c r="I112" s="98"/>
      <c r="J112" s="98">
        <f t="shared" ref="J112:Q112" si="198">SUM(J113)</f>
        <v>26</v>
      </c>
      <c r="K112" s="168">
        <f t="shared" si="198"/>
        <v>3.12</v>
      </c>
      <c r="L112" s="98">
        <f t="shared" si="198"/>
        <v>15</v>
      </c>
      <c r="M112" s="99">
        <f t="shared" si="198"/>
        <v>4.5</v>
      </c>
      <c r="N112" s="98">
        <f t="shared" si="198"/>
        <v>50</v>
      </c>
      <c r="O112" s="99">
        <f t="shared" si="198"/>
        <v>15</v>
      </c>
      <c r="P112" s="99">
        <f t="shared" si="198"/>
        <v>37.44</v>
      </c>
      <c r="Q112" s="99">
        <f t="shared" si="198"/>
        <v>-22.44</v>
      </c>
      <c r="R112" s="98"/>
      <c r="S112" s="99"/>
      <c r="T112" s="98">
        <f t="shared" ref="T112:W112" si="199">SUM(T113)</f>
        <v>0</v>
      </c>
      <c r="U112" s="99">
        <f t="shared" si="199"/>
        <v>0</v>
      </c>
      <c r="V112" s="99">
        <f t="shared" si="199"/>
        <v>-14.82</v>
      </c>
      <c r="W112" s="99">
        <f t="shared" si="199"/>
        <v>-14.82</v>
      </c>
      <c r="X112" s="99"/>
      <c r="Y112" s="235"/>
    </row>
    <row r="113" customHeight="1" spans="1:26">
      <c r="A113" s="160">
        <v>77</v>
      </c>
      <c r="B113" s="173" t="s">
        <v>107</v>
      </c>
      <c r="C113" s="102">
        <v>15</v>
      </c>
      <c r="D113" s="102"/>
      <c r="E113" s="102"/>
      <c r="F113" s="102">
        <v>50</v>
      </c>
      <c r="G113" s="102"/>
      <c r="H113" s="102"/>
      <c r="I113" s="102"/>
      <c r="J113" s="102">
        <v>26</v>
      </c>
      <c r="K113" s="169">
        <f t="shared" si="191"/>
        <v>3.12</v>
      </c>
      <c r="L113" s="102">
        <f t="shared" ref="L113:L120" si="200">C113+D113+E113</f>
        <v>15</v>
      </c>
      <c r="M113" s="103">
        <f t="shared" si="192"/>
        <v>4.5</v>
      </c>
      <c r="N113" s="102">
        <f t="shared" si="193"/>
        <v>50</v>
      </c>
      <c r="O113" s="103">
        <f t="shared" si="194"/>
        <v>15</v>
      </c>
      <c r="P113" s="103">
        <v>37.44</v>
      </c>
      <c r="Q113" s="103">
        <f t="shared" si="195"/>
        <v>-22.44</v>
      </c>
      <c r="R113" s="102"/>
      <c r="S113" s="103"/>
      <c r="T113" s="102"/>
      <c r="U113" s="103"/>
      <c r="V113" s="103">
        <f t="shared" si="196"/>
        <v>-14.82</v>
      </c>
      <c r="W113" s="103">
        <f>V113</f>
        <v>-14.82</v>
      </c>
      <c r="X113" s="103"/>
      <c r="Y113" s="241"/>
      <c r="Z113" s="149">
        <v>612001</v>
      </c>
    </row>
    <row r="114" customHeight="1" spans="1:25">
      <c r="A114" s="162"/>
      <c r="B114" s="78" t="s">
        <v>108</v>
      </c>
      <c r="C114" s="98">
        <f t="shared" ref="C114:F114" si="201">SUM(C115:C122)</f>
        <v>28</v>
      </c>
      <c r="D114" s="98">
        <f t="shared" si="201"/>
        <v>0</v>
      </c>
      <c r="E114" s="98">
        <f t="shared" si="201"/>
        <v>0</v>
      </c>
      <c r="F114" s="98">
        <f t="shared" si="201"/>
        <v>84</v>
      </c>
      <c r="G114" s="98"/>
      <c r="H114" s="98"/>
      <c r="I114" s="98"/>
      <c r="J114" s="98">
        <f t="shared" ref="J114:Q114" si="202">SUM(J115:J122)</f>
        <v>62</v>
      </c>
      <c r="K114" s="168">
        <f t="shared" si="202"/>
        <v>7.44</v>
      </c>
      <c r="L114" s="98">
        <f t="shared" si="202"/>
        <v>28</v>
      </c>
      <c r="M114" s="99">
        <f t="shared" si="202"/>
        <v>8.4</v>
      </c>
      <c r="N114" s="98">
        <f t="shared" si="202"/>
        <v>84</v>
      </c>
      <c r="O114" s="99">
        <f t="shared" si="202"/>
        <v>25.2</v>
      </c>
      <c r="P114" s="99">
        <f t="shared" si="202"/>
        <v>33.48</v>
      </c>
      <c r="Q114" s="99">
        <f t="shared" si="202"/>
        <v>-8.28</v>
      </c>
      <c r="R114" s="98"/>
      <c r="S114" s="99"/>
      <c r="T114" s="98">
        <f t="shared" ref="T114:Y114" si="203">SUM(T115:T122)</f>
        <v>0</v>
      </c>
      <c r="U114" s="99">
        <f t="shared" si="203"/>
        <v>0</v>
      </c>
      <c r="V114" s="99">
        <f t="shared" si="203"/>
        <v>7.56</v>
      </c>
      <c r="W114" s="99">
        <f t="shared" si="203"/>
        <v>-2.82</v>
      </c>
      <c r="X114" s="99">
        <f t="shared" si="203"/>
        <v>10.38</v>
      </c>
      <c r="Y114" s="235">
        <f t="shared" si="203"/>
        <v>0</v>
      </c>
    </row>
    <row r="115" customHeight="1" spans="1:26">
      <c r="A115" s="160">
        <v>78</v>
      </c>
      <c r="B115" s="173" t="s">
        <v>109</v>
      </c>
      <c r="C115" s="102">
        <v>1</v>
      </c>
      <c r="D115" s="102"/>
      <c r="E115" s="102"/>
      <c r="F115" s="102">
        <v>1</v>
      </c>
      <c r="G115" s="102"/>
      <c r="H115" s="102"/>
      <c r="I115" s="102"/>
      <c r="J115" s="102"/>
      <c r="K115" s="169"/>
      <c r="L115" s="102">
        <f t="shared" si="200"/>
        <v>1</v>
      </c>
      <c r="M115" s="103">
        <f t="shared" si="192"/>
        <v>0.3</v>
      </c>
      <c r="N115" s="102">
        <f t="shared" si="193"/>
        <v>1</v>
      </c>
      <c r="O115" s="103">
        <f t="shared" si="194"/>
        <v>0.3</v>
      </c>
      <c r="P115" s="103"/>
      <c r="Q115" s="103">
        <f t="shared" si="195"/>
        <v>0.3</v>
      </c>
      <c r="R115" s="102"/>
      <c r="S115" s="103"/>
      <c r="T115" s="102"/>
      <c r="U115" s="103"/>
      <c r="V115" s="103">
        <f t="shared" si="196"/>
        <v>0.6</v>
      </c>
      <c r="W115" s="103" t="str">
        <f t="shared" ref="W115:W122" si="204">IF(V115&lt;0,V115,"")</f>
        <v/>
      </c>
      <c r="X115" s="103">
        <f t="shared" ref="X115:X122" si="205">IF(V115&gt;=0,V115,"")</f>
        <v>0.6</v>
      </c>
      <c r="Y115" s="241"/>
      <c r="Z115" s="149">
        <v>613001</v>
      </c>
    </row>
    <row r="116" customHeight="1" spans="1:26">
      <c r="A116" s="160">
        <v>79</v>
      </c>
      <c r="B116" s="173" t="s">
        <v>110</v>
      </c>
      <c r="C116" s="102">
        <v>3</v>
      </c>
      <c r="D116" s="102"/>
      <c r="E116" s="102"/>
      <c r="F116" s="102">
        <v>11</v>
      </c>
      <c r="G116" s="102"/>
      <c r="H116" s="102"/>
      <c r="I116" s="102"/>
      <c r="J116" s="102">
        <v>11</v>
      </c>
      <c r="K116" s="169">
        <f t="shared" si="191"/>
        <v>1.32</v>
      </c>
      <c r="L116" s="102">
        <f t="shared" si="200"/>
        <v>3</v>
      </c>
      <c r="M116" s="103">
        <f t="shared" si="192"/>
        <v>0.9</v>
      </c>
      <c r="N116" s="102">
        <f t="shared" si="193"/>
        <v>11</v>
      </c>
      <c r="O116" s="103">
        <f t="shared" si="194"/>
        <v>3.3</v>
      </c>
      <c r="P116" s="103">
        <v>6.12</v>
      </c>
      <c r="Q116" s="103">
        <f t="shared" si="195"/>
        <v>-2.82</v>
      </c>
      <c r="R116" s="102"/>
      <c r="S116" s="103"/>
      <c r="T116" s="102"/>
      <c r="U116" s="103"/>
      <c r="V116" s="103">
        <f t="shared" si="196"/>
        <v>-0.600000000000001</v>
      </c>
      <c r="W116" s="103">
        <f t="shared" si="204"/>
        <v>-0.600000000000001</v>
      </c>
      <c r="X116" s="103" t="str">
        <f t="shared" si="205"/>
        <v/>
      </c>
      <c r="Y116" s="241"/>
      <c r="Z116" s="149">
        <v>613002</v>
      </c>
    </row>
    <row r="117" customHeight="1" spans="1:26">
      <c r="A117" s="160">
        <v>80</v>
      </c>
      <c r="B117" s="173" t="s">
        <v>111</v>
      </c>
      <c r="C117" s="102">
        <v>2</v>
      </c>
      <c r="D117" s="102"/>
      <c r="E117" s="102"/>
      <c r="F117" s="102">
        <v>3</v>
      </c>
      <c r="G117" s="102"/>
      <c r="H117" s="102"/>
      <c r="I117" s="102"/>
      <c r="J117" s="102">
        <v>2</v>
      </c>
      <c r="K117" s="169">
        <f t="shared" si="191"/>
        <v>0.24</v>
      </c>
      <c r="L117" s="102">
        <f t="shared" si="200"/>
        <v>2</v>
      </c>
      <c r="M117" s="103">
        <f t="shared" si="192"/>
        <v>0.6</v>
      </c>
      <c r="N117" s="102">
        <f t="shared" si="193"/>
        <v>3</v>
      </c>
      <c r="O117" s="103">
        <f t="shared" si="194"/>
        <v>0.9</v>
      </c>
      <c r="P117" s="103">
        <v>3.24</v>
      </c>
      <c r="Q117" s="103">
        <f t="shared" si="195"/>
        <v>-2.34</v>
      </c>
      <c r="R117" s="102"/>
      <c r="S117" s="103"/>
      <c r="T117" s="102"/>
      <c r="U117" s="103"/>
      <c r="V117" s="103">
        <f t="shared" si="196"/>
        <v>-1.5</v>
      </c>
      <c r="W117" s="103">
        <f t="shared" si="204"/>
        <v>-1.5</v>
      </c>
      <c r="X117" s="103" t="str">
        <f t="shared" si="205"/>
        <v/>
      </c>
      <c r="Y117" s="241"/>
      <c r="Z117" s="149">
        <v>613003</v>
      </c>
    </row>
    <row r="118" customHeight="1" spans="1:26">
      <c r="A118" s="160">
        <v>81</v>
      </c>
      <c r="B118" s="173" t="s">
        <v>112</v>
      </c>
      <c r="C118" s="102">
        <v>11</v>
      </c>
      <c r="D118" s="102"/>
      <c r="E118" s="102"/>
      <c r="F118" s="102">
        <v>23</v>
      </c>
      <c r="G118" s="102"/>
      <c r="H118" s="102"/>
      <c r="I118" s="102"/>
      <c r="J118" s="102">
        <v>20</v>
      </c>
      <c r="K118" s="169">
        <f t="shared" si="191"/>
        <v>2.4</v>
      </c>
      <c r="L118" s="102">
        <f t="shared" si="200"/>
        <v>11</v>
      </c>
      <c r="M118" s="103">
        <f t="shared" si="192"/>
        <v>3.3</v>
      </c>
      <c r="N118" s="102">
        <f t="shared" si="193"/>
        <v>23</v>
      </c>
      <c r="O118" s="103">
        <f t="shared" si="194"/>
        <v>6.9</v>
      </c>
      <c r="P118" s="103">
        <v>7.92</v>
      </c>
      <c r="Q118" s="103">
        <f t="shared" si="195"/>
        <v>-1.02</v>
      </c>
      <c r="R118" s="102"/>
      <c r="S118" s="103"/>
      <c r="T118" s="102"/>
      <c r="U118" s="103"/>
      <c r="V118" s="103">
        <f t="shared" si="196"/>
        <v>4.68</v>
      </c>
      <c r="W118" s="103" t="str">
        <f t="shared" si="204"/>
        <v/>
      </c>
      <c r="X118" s="103">
        <f t="shared" si="205"/>
        <v>4.68</v>
      </c>
      <c r="Y118" s="241"/>
      <c r="Z118" s="149">
        <v>613004</v>
      </c>
    </row>
    <row r="119" customHeight="1" spans="1:26">
      <c r="A119" s="160">
        <v>82</v>
      </c>
      <c r="B119" s="173" t="s">
        <v>113</v>
      </c>
      <c r="C119" s="102">
        <v>1</v>
      </c>
      <c r="D119" s="102"/>
      <c r="E119" s="102"/>
      <c r="F119" s="102">
        <v>7</v>
      </c>
      <c r="G119" s="102"/>
      <c r="H119" s="102"/>
      <c r="I119" s="102"/>
      <c r="J119" s="102">
        <v>4</v>
      </c>
      <c r="K119" s="169">
        <f t="shared" si="191"/>
        <v>0.48</v>
      </c>
      <c r="L119" s="102">
        <f t="shared" si="200"/>
        <v>1</v>
      </c>
      <c r="M119" s="103">
        <f t="shared" si="192"/>
        <v>0.3</v>
      </c>
      <c r="N119" s="102">
        <f t="shared" si="193"/>
        <v>7</v>
      </c>
      <c r="O119" s="103">
        <f t="shared" si="194"/>
        <v>2.1</v>
      </c>
      <c r="P119" s="103">
        <v>2.16</v>
      </c>
      <c r="Q119" s="103">
        <f t="shared" si="195"/>
        <v>-0.0600000000000001</v>
      </c>
      <c r="R119" s="102"/>
      <c r="S119" s="103"/>
      <c r="T119" s="102"/>
      <c r="U119" s="103"/>
      <c r="V119" s="103">
        <f t="shared" si="196"/>
        <v>0.72</v>
      </c>
      <c r="W119" s="103" t="str">
        <f t="shared" si="204"/>
        <v/>
      </c>
      <c r="X119" s="103">
        <f t="shared" si="205"/>
        <v>0.72</v>
      </c>
      <c r="Y119" s="241"/>
      <c r="Z119" s="149">
        <v>613005</v>
      </c>
    </row>
    <row r="120" customHeight="1" spans="1:26">
      <c r="A120" s="160">
        <v>83</v>
      </c>
      <c r="B120" s="173" t="s">
        <v>114</v>
      </c>
      <c r="C120" s="102">
        <v>4</v>
      </c>
      <c r="D120" s="102"/>
      <c r="E120" s="102"/>
      <c r="F120" s="102">
        <v>18</v>
      </c>
      <c r="G120" s="102"/>
      <c r="H120" s="102"/>
      <c r="I120" s="102"/>
      <c r="J120" s="102">
        <v>11</v>
      </c>
      <c r="K120" s="169">
        <f t="shared" si="191"/>
        <v>1.32</v>
      </c>
      <c r="L120" s="102">
        <f t="shared" si="200"/>
        <v>4</v>
      </c>
      <c r="M120" s="103">
        <f t="shared" si="192"/>
        <v>1.2</v>
      </c>
      <c r="N120" s="102">
        <f t="shared" si="193"/>
        <v>18</v>
      </c>
      <c r="O120" s="103">
        <f t="shared" si="194"/>
        <v>5.4</v>
      </c>
      <c r="P120" s="103">
        <v>5.22</v>
      </c>
      <c r="Q120" s="103">
        <f t="shared" si="195"/>
        <v>0.18</v>
      </c>
      <c r="R120" s="102"/>
      <c r="S120" s="103"/>
      <c r="T120" s="102"/>
      <c r="U120" s="103"/>
      <c r="V120" s="103">
        <f t="shared" si="196"/>
        <v>2.7</v>
      </c>
      <c r="W120" s="103" t="str">
        <f t="shared" si="204"/>
        <v/>
      </c>
      <c r="X120" s="103">
        <f t="shared" si="205"/>
        <v>2.7</v>
      </c>
      <c r="Y120" s="241"/>
      <c r="Z120" s="149">
        <v>613006</v>
      </c>
    </row>
    <row r="121" customHeight="1" spans="1:26">
      <c r="A121" s="160">
        <v>84</v>
      </c>
      <c r="B121" s="173" t="s">
        <v>115</v>
      </c>
      <c r="C121" s="102"/>
      <c r="D121" s="102"/>
      <c r="E121" s="102"/>
      <c r="F121" s="102">
        <v>5</v>
      </c>
      <c r="G121" s="102"/>
      <c r="H121" s="102"/>
      <c r="I121" s="102"/>
      <c r="J121" s="102">
        <v>4</v>
      </c>
      <c r="K121" s="169">
        <f t="shared" si="191"/>
        <v>0.48</v>
      </c>
      <c r="L121" s="102"/>
      <c r="M121" s="103"/>
      <c r="N121" s="102">
        <f t="shared" si="193"/>
        <v>5</v>
      </c>
      <c r="O121" s="103">
        <f t="shared" si="194"/>
        <v>1.5</v>
      </c>
      <c r="P121" s="103">
        <v>2.7</v>
      </c>
      <c r="Q121" s="103">
        <f t="shared" si="195"/>
        <v>-1.2</v>
      </c>
      <c r="R121" s="102"/>
      <c r="S121" s="103"/>
      <c r="T121" s="102"/>
      <c r="U121" s="103"/>
      <c r="V121" s="103">
        <f t="shared" si="196"/>
        <v>-0.72</v>
      </c>
      <c r="W121" s="103">
        <f t="shared" si="204"/>
        <v>-0.72</v>
      </c>
      <c r="X121" s="103" t="str">
        <f t="shared" si="205"/>
        <v/>
      </c>
      <c r="Y121" s="241"/>
      <c r="Z121" s="149">
        <v>613007</v>
      </c>
    </row>
    <row r="122" customHeight="1" spans="1:26">
      <c r="A122" s="160">
        <v>85</v>
      </c>
      <c r="B122" s="173" t="s">
        <v>116</v>
      </c>
      <c r="C122" s="102">
        <v>6</v>
      </c>
      <c r="D122" s="102"/>
      <c r="E122" s="102"/>
      <c r="F122" s="102">
        <v>16</v>
      </c>
      <c r="G122" s="102"/>
      <c r="H122" s="102"/>
      <c r="I122" s="102"/>
      <c r="J122" s="102">
        <v>10</v>
      </c>
      <c r="K122" s="169">
        <f t="shared" si="191"/>
        <v>1.2</v>
      </c>
      <c r="L122" s="102">
        <f t="shared" ref="L122:L127" si="206">C122+D122+E122</f>
        <v>6</v>
      </c>
      <c r="M122" s="103">
        <f>L122*0.3</f>
        <v>1.8</v>
      </c>
      <c r="N122" s="102">
        <f t="shared" si="193"/>
        <v>16</v>
      </c>
      <c r="O122" s="103">
        <f t="shared" si="194"/>
        <v>4.8</v>
      </c>
      <c r="P122" s="103">
        <v>6.12</v>
      </c>
      <c r="Q122" s="103">
        <f t="shared" si="195"/>
        <v>-1.32</v>
      </c>
      <c r="R122" s="102"/>
      <c r="S122" s="103"/>
      <c r="T122" s="102"/>
      <c r="U122" s="103"/>
      <c r="V122" s="103">
        <f t="shared" si="196"/>
        <v>1.68</v>
      </c>
      <c r="W122" s="103" t="str">
        <f t="shared" si="204"/>
        <v/>
      </c>
      <c r="X122" s="103">
        <f t="shared" si="205"/>
        <v>1.68</v>
      </c>
      <c r="Y122" s="241"/>
      <c r="Z122" s="149">
        <v>613008</v>
      </c>
    </row>
    <row r="123" customHeight="1" spans="1:25">
      <c r="A123" s="162"/>
      <c r="B123" s="78" t="s">
        <v>117</v>
      </c>
      <c r="C123" s="98">
        <f t="shared" ref="C123:I123" si="207">SUM(C124:C127)</f>
        <v>9</v>
      </c>
      <c r="D123" s="98">
        <f t="shared" si="207"/>
        <v>71</v>
      </c>
      <c r="E123" s="98">
        <f t="shared" si="207"/>
        <v>15</v>
      </c>
      <c r="F123" s="98">
        <f t="shared" si="207"/>
        <v>391</v>
      </c>
      <c r="G123" s="98">
        <f t="shared" si="207"/>
        <v>2517</v>
      </c>
      <c r="H123" s="98">
        <f t="shared" si="207"/>
        <v>344</v>
      </c>
      <c r="I123" s="98">
        <f t="shared" si="207"/>
        <v>18</v>
      </c>
      <c r="J123" s="98"/>
      <c r="K123" s="168"/>
      <c r="L123" s="98">
        <f t="shared" ref="L123:V123" si="208">SUM(L124:L127)</f>
        <v>95</v>
      </c>
      <c r="M123" s="99">
        <f t="shared" si="208"/>
        <v>17.1</v>
      </c>
      <c r="N123" s="98">
        <f t="shared" si="208"/>
        <v>2926</v>
      </c>
      <c r="O123" s="99">
        <f t="shared" si="208"/>
        <v>526.68</v>
      </c>
      <c r="P123" s="99">
        <f t="shared" si="208"/>
        <v>389.52</v>
      </c>
      <c r="Q123" s="99">
        <f t="shared" si="208"/>
        <v>137.16</v>
      </c>
      <c r="R123" s="98">
        <f t="shared" si="208"/>
        <v>2879</v>
      </c>
      <c r="S123" s="99">
        <f t="shared" si="208"/>
        <v>518.22</v>
      </c>
      <c r="T123" s="98">
        <f t="shared" si="208"/>
        <v>47</v>
      </c>
      <c r="U123" s="99">
        <f t="shared" si="208"/>
        <v>11.28</v>
      </c>
      <c r="V123" s="99">
        <f t="shared" si="208"/>
        <v>683.76</v>
      </c>
      <c r="W123" s="99"/>
      <c r="X123" s="99">
        <f>SUM(X124:X127)</f>
        <v>683.76</v>
      </c>
      <c r="Y123" s="235">
        <f>SUM(Y124:Y127)</f>
        <v>0</v>
      </c>
    </row>
    <row r="124" customHeight="1" spans="1:26">
      <c r="A124" s="160">
        <v>86</v>
      </c>
      <c r="B124" s="173" t="s">
        <v>118</v>
      </c>
      <c r="C124" s="102">
        <v>2</v>
      </c>
      <c r="D124" s="102"/>
      <c r="E124" s="102"/>
      <c r="F124" s="102">
        <v>14</v>
      </c>
      <c r="G124" s="102"/>
      <c r="H124" s="102">
        <v>1</v>
      </c>
      <c r="I124" s="102"/>
      <c r="J124" s="102"/>
      <c r="K124" s="169"/>
      <c r="L124" s="102">
        <f t="shared" si="206"/>
        <v>2</v>
      </c>
      <c r="M124" s="103">
        <f t="shared" ref="M124:M127" si="209">L124*0.3*0.6</f>
        <v>0.36</v>
      </c>
      <c r="N124" s="102">
        <f t="shared" ref="N124:N127" si="210">F124+G124+I124</f>
        <v>14</v>
      </c>
      <c r="O124" s="103">
        <f t="shared" ref="O124:O127" si="211">N124*0.3*0.6</f>
        <v>2.52</v>
      </c>
      <c r="P124" s="103"/>
      <c r="Q124" s="103">
        <f t="shared" ref="Q124:Q127" si="212">O124-P124</f>
        <v>2.52</v>
      </c>
      <c r="R124" s="102">
        <f t="shared" ref="R124:R127" si="213">G124+H124+I124</f>
        <v>1</v>
      </c>
      <c r="S124" s="103">
        <f t="shared" ref="S124:S127" si="214">R124*0.3*0.6</f>
        <v>0.18</v>
      </c>
      <c r="T124" s="102">
        <f t="shared" ref="T124:T127" si="215">F124-H124</f>
        <v>13</v>
      </c>
      <c r="U124" s="103">
        <f t="shared" ref="U124:U127" si="216">T124*0.3*0.4*2</f>
        <v>3.12</v>
      </c>
      <c r="V124" s="103">
        <f t="shared" ref="V124:V127" si="217">K124+M124+Q124+S124+U124</f>
        <v>6.18</v>
      </c>
      <c r="W124" s="103"/>
      <c r="X124" s="103">
        <v>6.18</v>
      </c>
      <c r="Y124" s="241"/>
      <c r="Z124" s="149">
        <v>614001</v>
      </c>
    </row>
    <row r="125" customHeight="1" spans="1:26">
      <c r="A125" s="160">
        <v>87</v>
      </c>
      <c r="B125" s="230" t="s">
        <v>119</v>
      </c>
      <c r="C125" s="102">
        <v>7</v>
      </c>
      <c r="D125" s="102">
        <v>8</v>
      </c>
      <c r="E125" s="102"/>
      <c r="F125" s="102">
        <v>297</v>
      </c>
      <c r="G125" s="102">
        <v>766</v>
      </c>
      <c r="H125" s="102">
        <v>105</v>
      </c>
      <c r="I125" s="102">
        <v>4</v>
      </c>
      <c r="J125" s="102"/>
      <c r="K125" s="169"/>
      <c r="L125" s="102">
        <f t="shared" si="206"/>
        <v>15</v>
      </c>
      <c r="M125" s="103">
        <f t="shared" si="209"/>
        <v>2.7</v>
      </c>
      <c r="N125" s="102">
        <f t="shared" si="210"/>
        <v>1067</v>
      </c>
      <c r="O125" s="103">
        <f t="shared" si="211"/>
        <v>192.06</v>
      </c>
      <c r="P125" s="103">
        <v>141.3</v>
      </c>
      <c r="Q125" s="103">
        <f t="shared" si="212"/>
        <v>50.76</v>
      </c>
      <c r="R125" s="102">
        <f t="shared" si="213"/>
        <v>875</v>
      </c>
      <c r="S125" s="103">
        <f t="shared" si="214"/>
        <v>157.5</v>
      </c>
      <c r="T125" s="102">
        <f t="shared" si="215"/>
        <v>192</v>
      </c>
      <c r="U125" s="103">
        <f t="shared" si="216"/>
        <v>46.08</v>
      </c>
      <c r="V125" s="103">
        <f t="shared" si="217"/>
        <v>257.04</v>
      </c>
      <c r="W125" s="103"/>
      <c r="X125" s="103">
        <v>257.04</v>
      </c>
      <c r="Y125" s="241"/>
      <c r="Z125" s="149">
        <v>614002</v>
      </c>
    </row>
    <row r="126" customHeight="1" spans="1:26">
      <c r="A126" s="160">
        <v>88</v>
      </c>
      <c r="B126" s="173" t="s">
        <v>120</v>
      </c>
      <c r="C126" s="102"/>
      <c r="D126" s="102">
        <v>38</v>
      </c>
      <c r="E126" s="102">
        <v>1</v>
      </c>
      <c r="F126" s="102">
        <v>62</v>
      </c>
      <c r="G126" s="102">
        <v>931</v>
      </c>
      <c r="H126" s="102">
        <v>188</v>
      </c>
      <c r="I126" s="102">
        <v>6</v>
      </c>
      <c r="J126" s="102"/>
      <c r="K126" s="169"/>
      <c r="L126" s="102">
        <f t="shared" si="206"/>
        <v>39</v>
      </c>
      <c r="M126" s="103">
        <f t="shared" si="209"/>
        <v>7.02</v>
      </c>
      <c r="N126" s="102">
        <f t="shared" si="210"/>
        <v>999</v>
      </c>
      <c r="O126" s="103">
        <f t="shared" si="211"/>
        <v>179.82</v>
      </c>
      <c r="P126" s="103">
        <v>132.66</v>
      </c>
      <c r="Q126" s="103">
        <f t="shared" si="212"/>
        <v>47.16</v>
      </c>
      <c r="R126" s="102">
        <f t="shared" si="213"/>
        <v>1125</v>
      </c>
      <c r="S126" s="103">
        <f t="shared" si="214"/>
        <v>202.5</v>
      </c>
      <c r="T126" s="102">
        <f t="shared" si="215"/>
        <v>-126</v>
      </c>
      <c r="U126" s="103">
        <f t="shared" si="216"/>
        <v>-30.24</v>
      </c>
      <c r="V126" s="103">
        <f t="shared" si="217"/>
        <v>226.44</v>
      </c>
      <c r="W126" s="103"/>
      <c r="X126" s="103">
        <v>226.44</v>
      </c>
      <c r="Y126" s="241"/>
      <c r="Z126" s="149">
        <v>614004</v>
      </c>
    </row>
    <row r="127" customHeight="1" spans="1:26">
      <c r="A127" s="160">
        <v>89</v>
      </c>
      <c r="B127" s="173" t="s">
        <v>121</v>
      </c>
      <c r="C127" s="102"/>
      <c r="D127" s="102">
        <v>25</v>
      </c>
      <c r="E127" s="102">
        <v>14</v>
      </c>
      <c r="F127" s="102">
        <v>18</v>
      </c>
      <c r="G127" s="102">
        <v>820</v>
      </c>
      <c r="H127" s="102">
        <v>50</v>
      </c>
      <c r="I127" s="102">
        <v>8</v>
      </c>
      <c r="J127" s="102"/>
      <c r="K127" s="169"/>
      <c r="L127" s="102">
        <f t="shared" si="206"/>
        <v>39</v>
      </c>
      <c r="M127" s="103">
        <f t="shared" si="209"/>
        <v>7.02</v>
      </c>
      <c r="N127" s="102">
        <f t="shared" si="210"/>
        <v>846</v>
      </c>
      <c r="O127" s="103">
        <f t="shared" si="211"/>
        <v>152.28</v>
      </c>
      <c r="P127" s="103">
        <v>115.56</v>
      </c>
      <c r="Q127" s="103">
        <f t="shared" si="212"/>
        <v>36.72</v>
      </c>
      <c r="R127" s="102">
        <f t="shared" si="213"/>
        <v>878</v>
      </c>
      <c r="S127" s="103">
        <f t="shared" si="214"/>
        <v>158.04</v>
      </c>
      <c r="T127" s="102">
        <f t="shared" si="215"/>
        <v>-32</v>
      </c>
      <c r="U127" s="103">
        <f t="shared" si="216"/>
        <v>-7.68</v>
      </c>
      <c r="V127" s="103">
        <f t="shared" si="217"/>
        <v>194.1</v>
      </c>
      <c r="W127" s="103"/>
      <c r="X127" s="103">
        <v>194.1</v>
      </c>
      <c r="Y127" s="241"/>
      <c r="Z127" s="149">
        <v>614005</v>
      </c>
    </row>
    <row r="128" customHeight="1" spans="1:25">
      <c r="A128" s="162"/>
      <c r="B128" s="78" t="s">
        <v>122</v>
      </c>
      <c r="C128" s="98">
        <f t="shared" ref="C128:I128" si="218">SUM(C129)</f>
        <v>0</v>
      </c>
      <c r="D128" s="98">
        <f t="shared" si="218"/>
        <v>60</v>
      </c>
      <c r="E128" s="98">
        <f t="shared" si="218"/>
        <v>0</v>
      </c>
      <c r="F128" s="98">
        <f t="shared" si="218"/>
        <v>15</v>
      </c>
      <c r="G128" s="98">
        <f t="shared" si="218"/>
        <v>2900</v>
      </c>
      <c r="H128" s="98">
        <f t="shared" si="218"/>
        <v>142</v>
      </c>
      <c r="I128" s="98">
        <f t="shared" si="218"/>
        <v>15</v>
      </c>
      <c r="J128" s="98"/>
      <c r="K128" s="168"/>
      <c r="L128" s="98">
        <f t="shared" ref="L128:V128" si="219">SUM(L129)</f>
        <v>60</v>
      </c>
      <c r="M128" s="99">
        <f t="shared" si="219"/>
        <v>10.8</v>
      </c>
      <c r="N128" s="98">
        <f t="shared" si="219"/>
        <v>2930</v>
      </c>
      <c r="O128" s="99">
        <f t="shared" si="219"/>
        <v>527.4</v>
      </c>
      <c r="P128" s="99">
        <f t="shared" si="219"/>
        <v>297.36</v>
      </c>
      <c r="Q128" s="99">
        <f t="shared" si="219"/>
        <v>230.04</v>
      </c>
      <c r="R128" s="98">
        <f t="shared" si="219"/>
        <v>3057</v>
      </c>
      <c r="S128" s="99">
        <f t="shared" si="219"/>
        <v>550.26</v>
      </c>
      <c r="T128" s="98">
        <f t="shared" si="219"/>
        <v>-127</v>
      </c>
      <c r="U128" s="99">
        <f t="shared" si="219"/>
        <v>-30.48</v>
      </c>
      <c r="V128" s="99">
        <f t="shared" si="219"/>
        <v>760.62</v>
      </c>
      <c r="W128" s="99"/>
      <c r="X128" s="99">
        <f>SUM(X129)</f>
        <v>760.62</v>
      </c>
      <c r="Y128" s="235">
        <f>SUM(Y129)</f>
        <v>0</v>
      </c>
    </row>
    <row r="129" customHeight="1" spans="1:26">
      <c r="A129" s="160">
        <v>90</v>
      </c>
      <c r="B129" s="173" t="s">
        <v>122</v>
      </c>
      <c r="C129" s="102"/>
      <c r="D129" s="102">
        <v>60</v>
      </c>
      <c r="E129" s="102"/>
      <c r="F129" s="102">
        <v>15</v>
      </c>
      <c r="G129" s="102">
        <v>2900</v>
      </c>
      <c r="H129" s="102">
        <v>142</v>
      </c>
      <c r="I129" s="102">
        <v>15</v>
      </c>
      <c r="J129" s="102"/>
      <c r="K129" s="169"/>
      <c r="L129" s="102">
        <f t="shared" ref="L129:L137" si="220">C129+D129+E129</f>
        <v>60</v>
      </c>
      <c r="M129" s="103">
        <f t="shared" ref="M129:M137" si="221">L129*0.3*0.6</f>
        <v>10.8</v>
      </c>
      <c r="N129" s="102">
        <f t="shared" ref="N129:N137" si="222">F129+G129+I129</f>
        <v>2930</v>
      </c>
      <c r="O129" s="103">
        <f t="shared" ref="O129:O137" si="223">N129*0.3*0.6</f>
        <v>527.4</v>
      </c>
      <c r="P129" s="103">
        <v>297.36</v>
      </c>
      <c r="Q129" s="103">
        <f t="shared" ref="Q129:Q137" si="224">O129-P129</f>
        <v>230.04</v>
      </c>
      <c r="R129" s="102">
        <f t="shared" ref="R129:R137" si="225">G129+H129+I129</f>
        <v>3057</v>
      </c>
      <c r="S129" s="103">
        <f t="shared" ref="S129:S137" si="226">R129*0.3*0.6</f>
        <v>550.26</v>
      </c>
      <c r="T129" s="102">
        <f t="shared" ref="T129:T137" si="227">F129-H129</f>
        <v>-127</v>
      </c>
      <c r="U129" s="103">
        <f t="shared" ref="U129:U137" si="228">T129*0.3*0.4*2</f>
        <v>-30.48</v>
      </c>
      <c r="V129" s="103">
        <f t="shared" ref="V129:V137" si="229">K129+M129+Q129+S129+U129</f>
        <v>760.62</v>
      </c>
      <c r="W129" s="103"/>
      <c r="X129" s="103">
        <v>760.62</v>
      </c>
      <c r="Y129" s="241"/>
      <c r="Z129" s="149">
        <v>614003</v>
      </c>
    </row>
    <row r="130" customHeight="1" spans="1:25">
      <c r="A130" s="162"/>
      <c r="B130" s="78" t="s">
        <v>123</v>
      </c>
      <c r="C130" s="98">
        <f t="shared" ref="C130:I130" si="230">SUM(C131:C137)</f>
        <v>425</v>
      </c>
      <c r="D130" s="98">
        <f t="shared" si="230"/>
        <v>510</v>
      </c>
      <c r="E130" s="98">
        <f t="shared" si="230"/>
        <v>35</v>
      </c>
      <c r="F130" s="98">
        <f t="shared" si="230"/>
        <v>1295</v>
      </c>
      <c r="G130" s="98">
        <f t="shared" si="230"/>
        <v>5760</v>
      </c>
      <c r="H130" s="98">
        <f t="shared" si="230"/>
        <v>603</v>
      </c>
      <c r="I130" s="98">
        <f t="shared" si="230"/>
        <v>40</v>
      </c>
      <c r="J130" s="98"/>
      <c r="K130" s="168"/>
      <c r="L130" s="98">
        <f t="shared" ref="L130:V130" si="231">SUM(L131:L137)</f>
        <v>970</v>
      </c>
      <c r="M130" s="99">
        <f t="shared" si="231"/>
        <v>174.6</v>
      </c>
      <c r="N130" s="98">
        <f t="shared" si="231"/>
        <v>7095</v>
      </c>
      <c r="O130" s="99">
        <f t="shared" si="231"/>
        <v>1277.1</v>
      </c>
      <c r="P130" s="99">
        <f t="shared" si="231"/>
        <v>798.48</v>
      </c>
      <c r="Q130" s="99">
        <f t="shared" si="231"/>
        <v>478.62</v>
      </c>
      <c r="R130" s="98">
        <f t="shared" si="231"/>
        <v>6403</v>
      </c>
      <c r="S130" s="99">
        <f t="shared" si="231"/>
        <v>1152.54</v>
      </c>
      <c r="T130" s="98">
        <f t="shared" si="231"/>
        <v>692</v>
      </c>
      <c r="U130" s="99">
        <f t="shared" si="231"/>
        <v>166.08</v>
      </c>
      <c r="V130" s="99">
        <f t="shared" si="231"/>
        <v>1971.84</v>
      </c>
      <c r="W130" s="99"/>
      <c r="X130" s="99">
        <f>SUM(X131:X137)</f>
        <v>1971.84</v>
      </c>
      <c r="Y130" s="235">
        <f>SUM(Y131:Y137)</f>
        <v>0</v>
      </c>
    </row>
    <row r="131" customHeight="1" spans="1:26">
      <c r="A131" s="160">
        <v>91</v>
      </c>
      <c r="B131" s="173" t="s">
        <v>124</v>
      </c>
      <c r="C131" s="102">
        <v>7</v>
      </c>
      <c r="D131" s="102"/>
      <c r="E131" s="102"/>
      <c r="F131" s="102">
        <v>38</v>
      </c>
      <c r="G131" s="102"/>
      <c r="H131" s="102"/>
      <c r="I131" s="102"/>
      <c r="J131" s="102"/>
      <c r="K131" s="169"/>
      <c r="L131" s="102">
        <f t="shared" si="220"/>
        <v>7</v>
      </c>
      <c r="M131" s="103">
        <f t="shared" si="221"/>
        <v>1.26</v>
      </c>
      <c r="N131" s="102">
        <f t="shared" si="222"/>
        <v>38</v>
      </c>
      <c r="O131" s="103">
        <f t="shared" si="223"/>
        <v>6.84</v>
      </c>
      <c r="P131" s="103">
        <v>2.16</v>
      </c>
      <c r="Q131" s="103">
        <f t="shared" si="224"/>
        <v>4.68</v>
      </c>
      <c r="R131" s="102"/>
      <c r="S131" s="103"/>
      <c r="T131" s="102">
        <f t="shared" si="227"/>
        <v>38</v>
      </c>
      <c r="U131" s="103">
        <f t="shared" si="228"/>
        <v>9.12</v>
      </c>
      <c r="V131" s="103">
        <f t="shared" si="229"/>
        <v>15.06</v>
      </c>
      <c r="W131" s="103"/>
      <c r="X131" s="103">
        <v>15.06</v>
      </c>
      <c r="Y131" s="241"/>
      <c r="Z131" s="149">
        <v>615001</v>
      </c>
    </row>
    <row r="132" customHeight="1" spans="1:26">
      <c r="A132" s="160">
        <v>92</v>
      </c>
      <c r="B132" s="173" t="s">
        <v>125</v>
      </c>
      <c r="C132" s="102">
        <v>91</v>
      </c>
      <c r="D132" s="102">
        <v>4</v>
      </c>
      <c r="E132" s="102"/>
      <c r="F132" s="102">
        <v>181</v>
      </c>
      <c r="G132" s="102">
        <v>29</v>
      </c>
      <c r="H132" s="102"/>
      <c r="I132" s="102"/>
      <c r="J132" s="102"/>
      <c r="K132" s="169"/>
      <c r="L132" s="102">
        <f t="shared" si="220"/>
        <v>95</v>
      </c>
      <c r="M132" s="103">
        <f t="shared" si="221"/>
        <v>17.1</v>
      </c>
      <c r="N132" s="102">
        <f t="shared" si="222"/>
        <v>210</v>
      </c>
      <c r="O132" s="103">
        <f t="shared" si="223"/>
        <v>37.8</v>
      </c>
      <c r="P132" s="103">
        <v>33.84</v>
      </c>
      <c r="Q132" s="103">
        <f t="shared" si="224"/>
        <v>3.95999999999999</v>
      </c>
      <c r="R132" s="102">
        <f t="shared" si="225"/>
        <v>29</v>
      </c>
      <c r="S132" s="103">
        <f t="shared" si="226"/>
        <v>5.22</v>
      </c>
      <c r="T132" s="102">
        <f t="shared" si="227"/>
        <v>181</v>
      </c>
      <c r="U132" s="103">
        <f t="shared" si="228"/>
        <v>43.44</v>
      </c>
      <c r="V132" s="103">
        <f t="shared" si="229"/>
        <v>69.72</v>
      </c>
      <c r="W132" s="103"/>
      <c r="X132" s="103">
        <v>69.72</v>
      </c>
      <c r="Y132" s="241"/>
      <c r="Z132" s="149">
        <v>615002</v>
      </c>
    </row>
    <row r="133" customHeight="1" spans="1:26">
      <c r="A133" s="160">
        <v>93</v>
      </c>
      <c r="B133" s="230" t="s">
        <v>126</v>
      </c>
      <c r="C133" s="102">
        <v>244</v>
      </c>
      <c r="D133" s="102">
        <v>21</v>
      </c>
      <c r="E133" s="102"/>
      <c r="F133" s="102">
        <v>803</v>
      </c>
      <c r="G133" s="102">
        <v>285</v>
      </c>
      <c r="H133" s="102">
        <v>31</v>
      </c>
      <c r="I133" s="102"/>
      <c r="J133" s="102"/>
      <c r="K133" s="169"/>
      <c r="L133" s="102">
        <f t="shared" si="220"/>
        <v>265</v>
      </c>
      <c r="M133" s="103">
        <f t="shared" si="221"/>
        <v>47.7</v>
      </c>
      <c r="N133" s="102">
        <f t="shared" si="222"/>
        <v>1088</v>
      </c>
      <c r="O133" s="103">
        <f t="shared" si="223"/>
        <v>195.84</v>
      </c>
      <c r="P133" s="103">
        <v>97.2</v>
      </c>
      <c r="Q133" s="103">
        <f t="shared" si="224"/>
        <v>98.64</v>
      </c>
      <c r="R133" s="102">
        <f t="shared" si="225"/>
        <v>316</v>
      </c>
      <c r="S133" s="103">
        <f t="shared" si="226"/>
        <v>56.88</v>
      </c>
      <c r="T133" s="102">
        <f t="shared" si="227"/>
        <v>772</v>
      </c>
      <c r="U133" s="103">
        <f t="shared" si="228"/>
        <v>185.28</v>
      </c>
      <c r="V133" s="103">
        <f t="shared" si="229"/>
        <v>388.5</v>
      </c>
      <c r="W133" s="103"/>
      <c r="X133" s="103">
        <v>388.5</v>
      </c>
      <c r="Y133" s="241"/>
      <c r="Z133" s="149">
        <v>615003</v>
      </c>
    </row>
    <row r="134" customHeight="1" spans="1:26">
      <c r="A134" s="160">
        <v>94</v>
      </c>
      <c r="B134" s="173" t="s">
        <v>127</v>
      </c>
      <c r="C134" s="102">
        <v>46</v>
      </c>
      <c r="D134" s="102">
        <v>34</v>
      </c>
      <c r="E134" s="102">
        <v>4</v>
      </c>
      <c r="F134" s="102">
        <v>135</v>
      </c>
      <c r="G134" s="102">
        <v>617</v>
      </c>
      <c r="H134" s="102">
        <v>204</v>
      </c>
      <c r="I134" s="102">
        <v>3</v>
      </c>
      <c r="J134" s="102"/>
      <c r="K134" s="169"/>
      <c r="L134" s="102">
        <f t="shared" si="220"/>
        <v>84</v>
      </c>
      <c r="M134" s="103">
        <f t="shared" si="221"/>
        <v>15.12</v>
      </c>
      <c r="N134" s="102">
        <f t="shared" si="222"/>
        <v>755</v>
      </c>
      <c r="O134" s="103">
        <f t="shared" si="223"/>
        <v>135.9</v>
      </c>
      <c r="P134" s="103">
        <v>110.34</v>
      </c>
      <c r="Q134" s="103">
        <f t="shared" si="224"/>
        <v>25.56</v>
      </c>
      <c r="R134" s="102">
        <f t="shared" si="225"/>
        <v>824</v>
      </c>
      <c r="S134" s="103">
        <f t="shared" si="226"/>
        <v>148.32</v>
      </c>
      <c r="T134" s="102">
        <f t="shared" si="227"/>
        <v>-69</v>
      </c>
      <c r="U134" s="103">
        <f t="shared" si="228"/>
        <v>-16.56</v>
      </c>
      <c r="V134" s="103">
        <f t="shared" si="229"/>
        <v>172.44</v>
      </c>
      <c r="W134" s="103"/>
      <c r="X134" s="103">
        <v>172.44</v>
      </c>
      <c r="Y134" s="241"/>
      <c r="Z134" s="149">
        <v>615004</v>
      </c>
    </row>
    <row r="135" customHeight="1" spans="1:26">
      <c r="A135" s="160">
        <v>95</v>
      </c>
      <c r="B135" s="230" t="s">
        <v>128</v>
      </c>
      <c r="C135" s="102">
        <v>4</v>
      </c>
      <c r="D135" s="102">
        <v>69</v>
      </c>
      <c r="E135" s="102">
        <v>6</v>
      </c>
      <c r="F135" s="102">
        <v>13</v>
      </c>
      <c r="G135" s="102">
        <v>690</v>
      </c>
      <c r="H135" s="102">
        <v>129</v>
      </c>
      <c r="I135" s="102">
        <v>8</v>
      </c>
      <c r="J135" s="102"/>
      <c r="K135" s="169"/>
      <c r="L135" s="102">
        <f t="shared" si="220"/>
        <v>79</v>
      </c>
      <c r="M135" s="103">
        <f t="shared" si="221"/>
        <v>14.22</v>
      </c>
      <c r="N135" s="102">
        <f t="shared" si="222"/>
        <v>711</v>
      </c>
      <c r="O135" s="103">
        <f t="shared" si="223"/>
        <v>127.98</v>
      </c>
      <c r="P135" s="103">
        <v>84.78</v>
      </c>
      <c r="Q135" s="103">
        <f t="shared" si="224"/>
        <v>43.2</v>
      </c>
      <c r="R135" s="102">
        <f t="shared" si="225"/>
        <v>827</v>
      </c>
      <c r="S135" s="103">
        <f t="shared" si="226"/>
        <v>148.86</v>
      </c>
      <c r="T135" s="102">
        <f t="shared" si="227"/>
        <v>-116</v>
      </c>
      <c r="U135" s="103">
        <f t="shared" si="228"/>
        <v>-27.84</v>
      </c>
      <c r="V135" s="103">
        <f t="shared" si="229"/>
        <v>178.44</v>
      </c>
      <c r="W135" s="103"/>
      <c r="X135" s="103">
        <v>178.44</v>
      </c>
      <c r="Y135" s="241"/>
      <c r="Z135" s="149">
        <v>615005</v>
      </c>
    </row>
    <row r="136" customHeight="1" spans="1:26">
      <c r="A136" s="160">
        <v>96</v>
      </c>
      <c r="B136" s="173" t="s">
        <v>129</v>
      </c>
      <c r="C136" s="102">
        <v>20</v>
      </c>
      <c r="D136" s="102">
        <v>73</v>
      </c>
      <c r="E136" s="102">
        <v>13</v>
      </c>
      <c r="F136" s="102">
        <v>31</v>
      </c>
      <c r="G136" s="102">
        <v>2280</v>
      </c>
      <c r="H136" s="102">
        <v>62</v>
      </c>
      <c r="I136" s="102">
        <v>13</v>
      </c>
      <c r="J136" s="102"/>
      <c r="K136" s="169"/>
      <c r="L136" s="102">
        <f t="shared" si="220"/>
        <v>106</v>
      </c>
      <c r="M136" s="103">
        <f t="shared" si="221"/>
        <v>19.08</v>
      </c>
      <c r="N136" s="102">
        <f t="shared" si="222"/>
        <v>2324</v>
      </c>
      <c r="O136" s="103">
        <f t="shared" si="223"/>
        <v>418.32</v>
      </c>
      <c r="P136" s="103">
        <v>236.52</v>
      </c>
      <c r="Q136" s="103">
        <f t="shared" si="224"/>
        <v>181.8</v>
      </c>
      <c r="R136" s="102">
        <f t="shared" si="225"/>
        <v>2355</v>
      </c>
      <c r="S136" s="103">
        <f t="shared" si="226"/>
        <v>423.9</v>
      </c>
      <c r="T136" s="102">
        <f t="shared" si="227"/>
        <v>-31</v>
      </c>
      <c r="U136" s="103">
        <f t="shared" si="228"/>
        <v>-7.44</v>
      </c>
      <c r="V136" s="103">
        <f t="shared" si="229"/>
        <v>617.34</v>
      </c>
      <c r="W136" s="103"/>
      <c r="X136" s="103">
        <v>617.34</v>
      </c>
      <c r="Y136" s="241"/>
      <c r="Z136" s="149">
        <v>615008</v>
      </c>
    </row>
    <row r="137" customHeight="1" spans="1:26">
      <c r="A137" s="160">
        <v>97</v>
      </c>
      <c r="B137" s="173" t="s">
        <v>130</v>
      </c>
      <c r="C137" s="102">
        <v>13</v>
      </c>
      <c r="D137" s="102">
        <v>309</v>
      </c>
      <c r="E137" s="102">
        <v>12</v>
      </c>
      <c r="F137" s="102">
        <v>94</v>
      </c>
      <c r="G137" s="102">
        <v>1859</v>
      </c>
      <c r="H137" s="102">
        <v>177</v>
      </c>
      <c r="I137" s="102">
        <v>16</v>
      </c>
      <c r="J137" s="102"/>
      <c r="K137" s="169"/>
      <c r="L137" s="102">
        <f t="shared" si="220"/>
        <v>334</v>
      </c>
      <c r="M137" s="103">
        <f t="shared" si="221"/>
        <v>60.12</v>
      </c>
      <c r="N137" s="102">
        <f t="shared" si="222"/>
        <v>1969</v>
      </c>
      <c r="O137" s="103">
        <f t="shared" si="223"/>
        <v>354.42</v>
      </c>
      <c r="P137" s="103">
        <v>233.64</v>
      </c>
      <c r="Q137" s="103">
        <f t="shared" si="224"/>
        <v>120.78</v>
      </c>
      <c r="R137" s="102">
        <f t="shared" si="225"/>
        <v>2052</v>
      </c>
      <c r="S137" s="103">
        <f t="shared" si="226"/>
        <v>369.36</v>
      </c>
      <c r="T137" s="102">
        <f t="shared" si="227"/>
        <v>-83</v>
      </c>
      <c r="U137" s="103">
        <f t="shared" si="228"/>
        <v>-19.92</v>
      </c>
      <c r="V137" s="103">
        <f t="shared" si="229"/>
        <v>530.34</v>
      </c>
      <c r="W137" s="103"/>
      <c r="X137" s="103">
        <v>530.34</v>
      </c>
      <c r="Y137" s="241"/>
      <c r="Z137" s="149">
        <v>615009</v>
      </c>
    </row>
    <row r="138" customHeight="1" spans="1:25">
      <c r="A138" s="162"/>
      <c r="B138" s="78" t="s">
        <v>131</v>
      </c>
      <c r="C138" s="98">
        <f t="shared" ref="C138:I138" si="232">SUM(C139)</f>
        <v>0</v>
      </c>
      <c r="D138" s="98">
        <f t="shared" si="232"/>
        <v>378</v>
      </c>
      <c r="E138" s="98">
        <f t="shared" si="232"/>
        <v>25</v>
      </c>
      <c r="F138" s="98">
        <f t="shared" si="232"/>
        <v>41</v>
      </c>
      <c r="G138" s="98">
        <f t="shared" si="232"/>
        <v>11609</v>
      </c>
      <c r="H138" s="98">
        <f t="shared" si="232"/>
        <v>851</v>
      </c>
      <c r="I138" s="98">
        <f t="shared" si="232"/>
        <v>39</v>
      </c>
      <c r="J138" s="98"/>
      <c r="K138" s="168"/>
      <c r="L138" s="98">
        <f t="shared" ref="L138:V138" si="233">SUM(L139)</f>
        <v>403</v>
      </c>
      <c r="M138" s="99">
        <f t="shared" si="233"/>
        <v>72.54</v>
      </c>
      <c r="N138" s="98">
        <f t="shared" si="233"/>
        <v>11689</v>
      </c>
      <c r="O138" s="99">
        <f t="shared" si="233"/>
        <v>2104.02</v>
      </c>
      <c r="P138" s="99">
        <f t="shared" si="233"/>
        <v>1207.8</v>
      </c>
      <c r="Q138" s="99">
        <f t="shared" si="233"/>
        <v>896.22</v>
      </c>
      <c r="R138" s="98">
        <f t="shared" si="233"/>
        <v>12499</v>
      </c>
      <c r="S138" s="99">
        <f t="shared" si="233"/>
        <v>2249.82</v>
      </c>
      <c r="T138" s="98">
        <f t="shared" si="233"/>
        <v>-810</v>
      </c>
      <c r="U138" s="99">
        <f t="shared" si="233"/>
        <v>-194.4</v>
      </c>
      <c r="V138" s="99">
        <f t="shared" si="233"/>
        <v>3024.18</v>
      </c>
      <c r="W138" s="99"/>
      <c r="X138" s="99">
        <f t="shared" ref="X138:X142" si="234">SUM(X139)</f>
        <v>3024.18</v>
      </c>
      <c r="Y138" s="235">
        <f t="shared" ref="Y138:Y142" si="235">SUM(Y139)</f>
        <v>2497</v>
      </c>
    </row>
    <row r="139" customHeight="1" spans="1:26">
      <c r="A139" s="160">
        <v>98</v>
      </c>
      <c r="B139" s="173" t="s">
        <v>131</v>
      </c>
      <c r="C139" s="102"/>
      <c r="D139" s="102">
        <v>378</v>
      </c>
      <c r="E139" s="102">
        <v>25</v>
      </c>
      <c r="F139" s="102">
        <v>41</v>
      </c>
      <c r="G139" s="102">
        <v>11609</v>
      </c>
      <c r="H139" s="102">
        <v>851</v>
      </c>
      <c r="I139" s="102">
        <v>39</v>
      </c>
      <c r="J139" s="102"/>
      <c r="K139" s="169"/>
      <c r="L139" s="102">
        <f t="shared" ref="L139:L143" si="236">C139+D139+E139</f>
        <v>403</v>
      </c>
      <c r="M139" s="103">
        <f t="shared" ref="M139:M143" si="237">L139*0.3*0.6</f>
        <v>72.54</v>
      </c>
      <c r="N139" s="102">
        <f t="shared" ref="N139:N143" si="238">F139+G139+I139</f>
        <v>11689</v>
      </c>
      <c r="O139" s="103">
        <f t="shared" ref="O139:O143" si="239">N139*0.3*0.6</f>
        <v>2104.02</v>
      </c>
      <c r="P139" s="103">
        <v>1207.8</v>
      </c>
      <c r="Q139" s="103">
        <f t="shared" ref="Q139:Q143" si="240">O139-P139</f>
        <v>896.22</v>
      </c>
      <c r="R139" s="102">
        <f t="shared" ref="R139:R143" si="241">G139+H139+I139</f>
        <v>12499</v>
      </c>
      <c r="S139" s="103">
        <f t="shared" ref="S139:S143" si="242">R139*0.3*0.6</f>
        <v>2249.82</v>
      </c>
      <c r="T139" s="102">
        <f t="shared" ref="T139:T143" si="243">F139-H139</f>
        <v>-810</v>
      </c>
      <c r="U139" s="103">
        <f t="shared" ref="U139:U143" si="244">T139*0.3*0.4*2</f>
        <v>-194.4</v>
      </c>
      <c r="V139" s="103">
        <f t="shared" ref="V139:V143" si="245">K139+M139+Q139+S139+U139</f>
        <v>3024.18</v>
      </c>
      <c r="W139" s="103"/>
      <c r="X139" s="103">
        <v>3024.18</v>
      </c>
      <c r="Y139" s="241">
        <v>2497</v>
      </c>
      <c r="Z139" s="149">
        <v>615006</v>
      </c>
    </row>
    <row r="140" customHeight="1" spans="1:25">
      <c r="A140" s="162"/>
      <c r="B140" s="78" t="s">
        <v>132</v>
      </c>
      <c r="C140" s="98">
        <f t="shared" ref="C140:I140" si="246">SUM(C141)</f>
        <v>0</v>
      </c>
      <c r="D140" s="98">
        <f t="shared" si="246"/>
        <v>456</v>
      </c>
      <c r="E140" s="98">
        <f t="shared" si="246"/>
        <v>10</v>
      </c>
      <c r="F140" s="98">
        <f t="shared" si="246"/>
        <v>0</v>
      </c>
      <c r="G140" s="98">
        <f t="shared" si="246"/>
        <v>4400</v>
      </c>
      <c r="H140" s="98">
        <f t="shared" si="246"/>
        <v>78</v>
      </c>
      <c r="I140" s="98">
        <f t="shared" si="246"/>
        <v>40</v>
      </c>
      <c r="J140" s="98"/>
      <c r="K140" s="168"/>
      <c r="L140" s="98">
        <f t="shared" ref="L140:V140" si="247">SUM(L141)</f>
        <v>466</v>
      </c>
      <c r="M140" s="99">
        <f t="shared" si="247"/>
        <v>83.88</v>
      </c>
      <c r="N140" s="98">
        <f t="shared" si="247"/>
        <v>4440</v>
      </c>
      <c r="O140" s="99">
        <f t="shared" si="247"/>
        <v>799.2</v>
      </c>
      <c r="P140" s="99">
        <f t="shared" si="247"/>
        <v>277.74</v>
      </c>
      <c r="Q140" s="99">
        <f t="shared" si="247"/>
        <v>521.46</v>
      </c>
      <c r="R140" s="98">
        <f t="shared" si="247"/>
        <v>4518</v>
      </c>
      <c r="S140" s="99">
        <f t="shared" si="247"/>
        <v>813.24</v>
      </c>
      <c r="T140" s="98">
        <f t="shared" si="247"/>
        <v>-78</v>
      </c>
      <c r="U140" s="99">
        <f t="shared" si="247"/>
        <v>-18.72</v>
      </c>
      <c r="V140" s="99">
        <f t="shared" si="247"/>
        <v>1399.86</v>
      </c>
      <c r="W140" s="99"/>
      <c r="X140" s="99">
        <f t="shared" si="234"/>
        <v>1399.86</v>
      </c>
      <c r="Y140" s="235">
        <f t="shared" si="235"/>
        <v>0</v>
      </c>
    </row>
    <row r="141" customHeight="1" spans="1:26">
      <c r="A141" s="160">
        <v>99</v>
      </c>
      <c r="B141" s="173" t="s">
        <v>132</v>
      </c>
      <c r="C141" s="102"/>
      <c r="D141" s="102">
        <v>456</v>
      </c>
      <c r="E141" s="102">
        <v>10</v>
      </c>
      <c r="F141" s="102"/>
      <c r="G141" s="102">
        <v>4400</v>
      </c>
      <c r="H141" s="102">
        <v>78</v>
      </c>
      <c r="I141" s="102">
        <v>40</v>
      </c>
      <c r="J141" s="102"/>
      <c r="K141" s="169"/>
      <c r="L141" s="102">
        <f t="shared" si="236"/>
        <v>466</v>
      </c>
      <c r="M141" s="103">
        <f t="shared" si="237"/>
        <v>83.88</v>
      </c>
      <c r="N141" s="102">
        <f t="shared" si="238"/>
        <v>4440</v>
      </c>
      <c r="O141" s="103">
        <f t="shared" si="239"/>
        <v>799.2</v>
      </c>
      <c r="P141" s="103">
        <v>277.74</v>
      </c>
      <c r="Q141" s="103">
        <f t="shared" si="240"/>
        <v>521.46</v>
      </c>
      <c r="R141" s="102">
        <f t="shared" si="241"/>
        <v>4518</v>
      </c>
      <c r="S141" s="103">
        <f t="shared" si="242"/>
        <v>813.24</v>
      </c>
      <c r="T141" s="102">
        <f t="shared" si="243"/>
        <v>-78</v>
      </c>
      <c r="U141" s="103">
        <f t="shared" si="244"/>
        <v>-18.72</v>
      </c>
      <c r="V141" s="103">
        <f t="shared" si="245"/>
        <v>1399.86</v>
      </c>
      <c r="W141" s="103"/>
      <c r="X141" s="103">
        <v>1399.86</v>
      </c>
      <c r="Y141" s="241"/>
      <c r="Z141" s="149">
        <v>615007</v>
      </c>
    </row>
    <row r="142" customHeight="1" spans="1:25">
      <c r="A142" s="162"/>
      <c r="B142" s="78" t="s">
        <v>133</v>
      </c>
      <c r="C142" s="98">
        <f t="shared" ref="C142:I142" si="248">SUM(C143)</f>
        <v>25</v>
      </c>
      <c r="D142" s="98">
        <f t="shared" si="248"/>
        <v>100</v>
      </c>
      <c r="E142" s="98">
        <f t="shared" si="248"/>
        <v>14</v>
      </c>
      <c r="F142" s="98">
        <f t="shared" si="248"/>
        <v>124</v>
      </c>
      <c r="G142" s="98">
        <f t="shared" si="248"/>
        <v>3324</v>
      </c>
      <c r="H142" s="98">
        <f t="shared" si="248"/>
        <v>65</v>
      </c>
      <c r="I142" s="98">
        <f t="shared" si="248"/>
        <v>20</v>
      </c>
      <c r="J142" s="98"/>
      <c r="K142" s="168"/>
      <c r="L142" s="98">
        <f t="shared" ref="L142:V142" si="249">SUM(L143)</f>
        <v>139</v>
      </c>
      <c r="M142" s="99">
        <f t="shared" si="249"/>
        <v>25.02</v>
      </c>
      <c r="N142" s="98">
        <f t="shared" si="249"/>
        <v>3468</v>
      </c>
      <c r="O142" s="99">
        <f t="shared" si="249"/>
        <v>624.24</v>
      </c>
      <c r="P142" s="99">
        <f t="shared" si="249"/>
        <v>380.7</v>
      </c>
      <c r="Q142" s="99">
        <f t="shared" si="249"/>
        <v>243.54</v>
      </c>
      <c r="R142" s="98">
        <f t="shared" si="249"/>
        <v>3409</v>
      </c>
      <c r="S142" s="99">
        <f t="shared" si="249"/>
        <v>613.62</v>
      </c>
      <c r="T142" s="98">
        <f t="shared" si="249"/>
        <v>59</v>
      </c>
      <c r="U142" s="99">
        <f t="shared" si="249"/>
        <v>14.16</v>
      </c>
      <c r="V142" s="99">
        <f t="shared" si="249"/>
        <v>896.34</v>
      </c>
      <c r="W142" s="99"/>
      <c r="X142" s="99">
        <f t="shared" si="234"/>
        <v>896.34</v>
      </c>
      <c r="Y142" s="235">
        <f t="shared" si="235"/>
        <v>0</v>
      </c>
    </row>
    <row r="143" customHeight="1" spans="1:26">
      <c r="A143" s="160">
        <v>100</v>
      </c>
      <c r="B143" s="173" t="s">
        <v>133</v>
      </c>
      <c r="C143" s="102">
        <v>25</v>
      </c>
      <c r="D143" s="102">
        <v>100</v>
      </c>
      <c r="E143" s="102">
        <v>14</v>
      </c>
      <c r="F143" s="102">
        <v>124</v>
      </c>
      <c r="G143" s="102">
        <v>3324</v>
      </c>
      <c r="H143" s="102">
        <v>65</v>
      </c>
      <c r="I143" s="102">
        <v>20</v>
      </c>
      <c r="J143" s="102"/>
      <c r="K143" s="169"/>
      <c r="L143" s="102">
        <f t="shared" si="236"/>
        <v>139</v>
      </c>
      <c r="M143" s="103">
        <f t="shared" si="237"/>
        <v>25.02</v>
      </c>
      <c r="N143" s="102">
        <f t="shared" si="238"/>
        <v>3468</v>
      </c>
      <c r="O143" s="103">
        <f t="shared" si="239"/>
        <v>624.24</v>
      </c>
      <c r="P143" s="103">
        <v>380.7</v>
      </c>
      <c r="Q143" s="103">
        <f t="shared" si="240"/>
        <v>243.54</v>
      </c>
      <c r="R143" s="102">
        <f t="shared" si="241"/>
        <v>3409</v>
      </c>
      <c r="S143" s="103">
        <f t="shared" si="242"/>
        <v>613.62</v>
      </c>
      <c r="T143" s="102">
        <f t="shared" si="243"/>
        <v>59</v>
      </c>
      <c r="U143" s="103">
        <f t="shared" si="244"/>
        <v>14.16</v>
      </c>
      <c r="V143" s="103">
        <f t="shared" si="245"/>
        <v>896.34</v>
      </c>
      <c r="W143" s="103"/>
      <c r="X143" s="103">
        <v>896.34</v>
      </c>
      <c r="Y143" s="241"/>
      <c r="Z143" s="149">
        <v>615010</v>
      </c>
    </row>
    <row r="144" customHeight="1" spans="1:25">
      <c r="A144" s="162"/>
      <c r="B144" s="78" t="s">
        <v>134</v>
      </c>
      <c r="C144" s="98">
        <f t="shared" ref="C144:I144" si="250">SUM(C145:C148)</f>
        <v>18</v>
      </c>
      <c r="D144" s="98">
        <f t="shared" si="250"/>
        <v>36</v>
      </c>
      <c r="E144" s="98">
        <f t="shared" si="250"/>
        <v>1</v>
      </c>
      <c r="F144" s="98">
        <f t="shared" si="250"/>
        <v>252</v>
      </c>
      <c r="G144" s="98">
        <f t="shared" si="250"/>
        <v>8180</v>
      </c>
      <c r="H144" s="98">
        <f t="shared" si="250"/>
        <v>307</v>
      </c>
      <c r="I144" s="98">
        <f t="shared" si="250"/>
        <v>30</v>
      </c>
      <c r="J144" s="98"/>
      <c r="K144" s="168"/>
      <c r="L144" s="98">
        <f t="shared" ref="L144:V144" si="251">SUM(L145:L148)</f>
        <v>55</v>
      </c>
      <c r="M144" s="99">
        <f t="shared" si="251"/>
        <v>9.9</v>
      </c>
      <c r="N144" s="98">
        <f t="shared" si="251"/>
        <v>8462</v>
      </c>
      <c r="O144" s="99">
        <f t="shared" si="251"/>
        <v>1523.16</v>
      </c>
      <c r="P144" s="99">
        <f t="shared" si="251"/>
        <v>1014.66</v>
      </c>
      <c r="Q144" s="99">
        <f t="shared" si="251"/>
        <v>508.5</v>
      </c>
      <c r="R144" s="98">
        <f t="shared" si="251"/>
        <v>8517</v>
      </c>
      <c r="S144" s="99">
        <f t="shared" si="251"/>
        <v>1533.06</v>
      </c>
      <c r="T144" s="98">
        <f t="shared" si="251"/>
        <v>-55</v>
      </c>
      <c r="U144" s="99">
        <f t="shared" si="251"/>
        <v>-13.2</v>
      </c>
      <c r="V144" s="99">
        <f t="shared" si="251"/>
        <v>2038.26</v>
      </c>
      <c r="W144" s="99"/>
      <c r="X144" s="99">
        <f>SUM(X145:X148)</f>
        <v>2038.26</v>
      </c>
      <c r="Y144" s="235">
        <f>SUM(Y145:Y148)</f>
        <v>0</v>
      </c>
    </row>
    <row r="145" customHeight="1" spans="1:26">
      <c r="A145" s="160">
        <v>101</v>
      </c>
      <c r="B145" s="173" t="s">
        <v>135</v>
      </c>
      <c r="C145" s="102">
        <v>1</v>
      </c>
      <c r="D145" s="102"/>
      <c r="E145" s="102"/>
      <c r="F145" s="102">
        <v>129</v>
      </c>
      <c r="G145" s="102"/>
      <c r="H145" s="102">
        <v>1</v>
      </c>
      <c r="I145" s="102"/>
      <c r="J145" s="102"/>
      <c r="K145" s="169"/>
      <c r="L145" s="102">
        <f t="shared" ref="L145:L148" si="252">C145+D145+E145</f>
        <v>1</v>
      </c>
      <c r="M145" s="103">
        <f t="shared" ref="M145:M148" si="253">L145*0.3*0.6</f>
        <v>0.18</v>
      </c>
      <c r="N145" s="102">
        <f t="shared" ref="N145:N148" si="254">F145+G145+I145</f>
        <v>129</v>
      </c>
      <c r="O145" s="103">
        <f t="shared" ref="O145:O148" si="255">N145*0.3*0.6</f>
        <v>23.22</v>
      </c>
      <c r="P145" s="103">
        <v>10.62</v>
      </c>
      <c r="Q145" s="103">
        <f t="shared" ref="Q145:Q148" si="256">O145-P145</f>
        <v>12.6</v>
      </c>
      <c r="R145" s="102">
        <f t="shared" ref="R145:R148" si="257">G145+H145+I145</f>
        <v>1</v>
      </c>
      <c r="S145" s="103">
        <f t="shared" ref="S145:S148" si="258">R145*0.3*0.6</f>
        <v>0.18</v>
      </c>
      <c r="T145" s="102">
        <f t="shared" ref="T145:T148" si="259">F145-H145</f>
        <v>128</v>
      </c>
      <c r="U145" s="103">
        <f t="shared" ref="U145:U148" si="260">T145*0.3*0.4*2</f>
        <v>30.72</v>
      </c>
      <c r="V145" s="103">
        <f t="shared" ref="V145:V148" si="261">K145+M145+Q145+S145+U145</f>
        <v>43.68</v>
      </c>
      <c r="W145" s="103"/>
      <c r="X145" s="103">
        <v>43.68</v>
      </c>
      <c r="Y145" s="241"/>
      <c r="Z145" s="149">
        <v>616001</v>
      </c>
    </row>
    <row r="146" customHeight="1" spans="1:26">
      <c r="A146" s="160">
        <v>102</v>
      </c>
      <c r="B146" s="173" t="s">
        <v>136</v>
      </c>
      <c r="C146" s="102">
        <v>6</v>
      </c>
      <c r="D146" s="102"/>
      <c r="E146" s="102"/>
      <c r="F146" s="102">
        <v>55</v>
      </c>
      <c r="G146" s="102">
        <v>1322</v>
      </c>
      <c r="H146" s="102">
        <v>113</v>
      </c>
      <c r="I146" s="102">
        <v>3</v>
      </c>
      <c r="J146" s="102"/>
      <c r="K146" s="169"/>
      <c r="L146" s="102">
        <f t="shared" si="252"/>
        <v>6</v>
      </c>
      <c r="M146" s="103">
        <f t="shared" si="253"/>
        <v>1.08</v>
      </c>
      <c r="N146" s="102">
        <f t="shared" si="254"/>
        <v>1380</v>
      </c>
      <c r="O146" s="103">
        <f t="shared" si="255"/>
        <v>248.4</v>
      </c>
      <c r="P146" s="103">
        <v>203.04</v>
      </c>
      <c r="Q146" s="103">
        <f t="shared" si="256"/>
        <v>45.36</v>
      </c>
      <c r="R146" s="102">
        <f t="shared" si="257"/>
        <v>1438</v>
      </c>
      <c r="S146" s="103">
        <f t="shared" si="258"/>
        <v>258.84</v>
      </c>
      <c r="T146" s="102">
        <f t="shared" si="259"/>
        <v>-58</v>
      </c>
      <c r="U146" s="103">
        <f t="shared" si="260"/>
        <v>-13.92</v>
      </c>
      <c r="V146" s="103">
        <f t="shared" si="261"/>
        <v>291.36</v>
      </c>
      <c r="W146" s="103"/>
      <c r="X146" s="103">
        <v>291.36</v>
      </c>
      <c r="Y146" s="241"/>
      <c r="Z146" s="149">
        <v>616002</v>
      </c>
    </row>
    <row r="147" customHeight="1" spans="1:26">
      <c r="A147" s="160">
        <v>103</v>
      </c>
      <c r="B147" s="173" t="s">
        <v>137</v>
      </c>
      <c r="C147" s="102">
        <v>3</v>
      </c>
      <c r="D147" s="102">
        <v>8</v>
      </c>
      <c r="E147" s="102">
        <v>1</v>
      </c>
      <c r="F147" s="102">
        <v>25</v>
      </c>
      <c r="G147" s="102">
        <v>4014</v>
      </c>
      <c r="H147" s="102">
        <v>62</v>
      </c>
      <c r="I147" s="102">
        <v>17</v>
      </c>
      <c r="J147" s="102"/>
      <c r="K147" s="169"/>
      <c r="L147" s="102">
        <f t="shared" si="252"/>
        <v>12</v>
      </c>
      <c r="M147" s="103">
        <f t="shared" si="253"/>
        <v>2.16</v>
      </c>
      <c r="N147" s="102">
        <f t="shared" si="254"/>
        <v>4056</v>
      </c>
      <c r="O147" s="103">
        <f t="shared" si="255"/>
        <v>730.08</v>
      </c>
      <c r="P147" s="103">
        <v>426.42</v>
      </c>
      <c r="Q147" s="103">
        <f t="shared" si="256"/>
        <v>303.66</v>
      </c>
      <c r="R147" s="102">
        <f t="shared" si="257"/>
        <v>4093</v>
      </c>
      <c r="S147" s="103">
        <f t="shared" si="258"/>
        <v>736.74</v>
      </c>
      <c r="T147" s="102">
        <f t="shared" si="259"/>
        <v>-37</v>
      </c>
      <c r="U147" s="103">
        <f t="shared" si="260"/>
        <v>-8.88</v>
      </c>
      <c r="V147" s="103">
        <f t="shared" si="261"/>
        <v>1033.68</v>
      </c>
      <c r="W147" s="103"/>
      <c r="X147" s="103">
        <v>1033.68</v>
      </c>
      <c r="Y147" s="241"/>
      <c r="Z147" s="149">
        <v>616004</v>
      </c>
    </row>
    <row r="148" customHeight="1" spans="1:26">
      <c r="A148" s="160">
        <v>104</v>
      </c>
      <c r="B148" s="230" t="s">
        <v>138</v>
      </c>
      <c r="C148" s="102">
        <v>8</v>
      </c>
      <c r="D148" s="102">
        <v>28</v>
      </c>
      <c r="E148" s="102"/>
      <c r="F148" s="102">
        <v>43</v>
      </c>
      <c r="G148" s="102">
        <v>2844</v>
      </c>
      <c r="H148" s="102">
        <v>131</v>
      </c>
      <c r="I148" s="102">
        <v>10</v>
      </c>
      <c r="J148" s="102"/>
      <c r="K148" s="169"/>
      <c r="L148" s="102">
        <f t="shared" si="252"/>
        <v>36</v>
      </c>
      <c r="M148" s="103">
        <f t="shared" si="253"/>
        <v>6.48</v>
      </c>
      <c r="N148" s="102">
        <f t="shared" si="254"/>
        <v>2897</v>
      </c>
      <c r="O148" s="103">
        <f t="shared" si="255"/>
        <v>521.46</v>
      </c>
      <c r="P148" s="103">
        <v>374.58</v>
      </c>
      <c r="Q148" s="103">
        <f t="shared" si="256"/>
        <v>146.88</v>
      </c>
      <c r="R148" s="102">
        <f t="shared" si="257"/>
        <v>2985</v>
      </c>
      <c r="S148" s="103">
        <f t="shared" si="258"/>
        <v>537.3</v>
      </c>
      <c r="T148" s="102">
        <f t="shared" si="259"/>
        <v>-88</v>
      </c>
      <c r="U148" s="103">
        <f t="shared" si="260"/>
        <v>-21.12</v>
      </c>
      <c r="V148" s="103">
        <f t="shared" si="261"/>
        <v>669.54</v>
      </c>
      <c r="W148" s="103"/>
      <c r="X148" s="103">
        <v>669.54</v>
      </c>
      <c r="Y148" s="241"/>
      <c r="Z148" s="149">
        <v>616007</v>
      </c>
    </row>
    <row r="149" customHeight="1" spans="1:25">
      <c r="A149" s="162"/>
      <c r="B149" s="78" t="s">
        <v>139</v>
      </c>
      <c r="C149" s="98">
        <f t="shared" ref="C149:I149" si="262">SUM(C150)</f>
        <v>7</v>
      </c>
      <c r="D149" s="98">
        <f t="shared" si="262"/>
        <v>40</v>
      </c>
      <c r="E149" s="98">
        <f t="shared" si="262"/>
        <v>0</v>
      </c>
      <c r="F149" s="98">
        <f t="shared" si="262"/>
        <v>55</v>
      </c>
      <c r="G149" s="98">
        <f t="shared" si="262"/>
        <v>2575</v>
      </c>
      <c r="H149" s="98">
        <f t="shared" si="262"/>
        <v>64</v>
      </c>
      <c r="I149" s="98">
        <f t="shared" si="262"/>
        <v>7</v>
      </c>
      <c r="J149" s="98"/>
      <c r="K149" s="168"/>
      <c r="L149" s="98">
        <f t="shared" ref="L149:V149" si="263">SUM(L150)</f>
        <v>47</v>
      </c>
      <c r="M149" s="99">
        <f t="shared" si="263"/>
        <v>8.46</v>
      </c>
      <c r="N149" s="98">
        <f t="shared" si="263"/>
        <v>2637</v>
      </c>
      <c r="O149" s="99">
        <f t="shared" si="263"/>
        <v>474.66</v>
      </c>
      <c r="P149" s="99">
        <f t="shared" si="263"/>
        <v>322.74</v>
      </c>
      <c r="Q149" s="99">
        <f t="shared" si="263"/>
        <v>151.92</v>
      </c>
      <c r="R149" s="98">
        <f t="shared" si="263"/>
        <v>2646</v>
      </c>
      <c r="S149" s="99">
        <f t="shared" si="263"/>
        <v>476.28</v>
      </c>
      <c r="T149" s="98">
        <f t="shared" si="263"/>
        <v>-9</v>
      </c>
      <c r="U149" s="99">
        <f t="shared" si="263"/>
        <v>-2.16</v>
      </c>
      <c r="V149" s="99">
        <f t="shared" si="263"/>
        <v>634.5</v>
      </c>
      <c r="W149" s="99"/>
      <c r="X149" s="99">
        <f>SUM(X150)</f>
        <v>634.5</v>
      </c>
      <c r="Y149" s="235">
        <f>SUM(Y150)</f>
        <v>0</v>
      </c>
    </row>
    <row r="150" customHeight="1" spans="1:26">
      <c r="A150" s="160">
        <v>105</v>
      </c>
      <c r="B150" s="173" t="s">
        <v>139</v>
      </c>
      <c r="C150" s="102">
        <v>7</v>
      </c>
      <c r="D150" s="102">
        <v>40</v>
      </c>
      <c r="E150" s="102"/>
      <c r="F150" s="102">
        <v>55</v>
      </c>
      <c r="G150" s="102">
        <v>2575</v>
      </c>
      <c r="H150" s="102">
        <v>64</v>
      </c>
      <c r="I150" s="102">
        <v>7</v>
      </c>
      <c r="J150" s="102"/>
      <c r="K150" s="169"/>
      <c r="L150" s="102">
        <f t="shared" ref="L150:L158" si="264">C150+D150+E150</f>
        <v>47</v>
      </c>
      <c r="M150" s="103">
        <f t="shared" ref="M150:M158" si="265">L150*0.3*0.6</f>
        <v>8.46</v>
      </c>
      <c r="N150" s="102">
        <f t="shared" ref="N150:N158" si="266">F150+G150+I150</f>
        <v>2637</v>
      </c>
      <c r="O150" s="103">
        <f t="shared" ref="O150:O158" si="267">N150*0.3*0.6</f>
        <v>474.66</v>
      </c>
      <c r="P150" s="103">
        <v>322.74</v>
      </c>
      <c r="Q150" s="103">
        <f t="shared" ref="Q150:Q158" si="268">O150-P150</f>
        <v>151.92</v>
      </c>
      <c r="R150" s="102">
        <f>G150+H150+I150</f>
        <v>2646</v>
      </c>
      <c r="S150" s="103">
        <f>R150*0.3*0.6</f>
        <v>476.28</v>
      </c>
      <c r="T150" s="102">
        <f t="shared" ref="T150:T158" si="269">F150-H150</f>
        <v>-9</v>
      </c>
      <c r="U150" s="103">
        <f t="shared" ref="U150:U158" si="270">T150*0.3*0.4*2</f>
        <v>-2.16</v>
      </c>
      <c r="V150" s="103">
        <f t="shared" ref="V150:V158" si="271">K150+M150+Q150+S150+U150</f>
        <v>634.5</v>
      </c>
      <c r="W150" s="103"/>
      <c r="X150" s="103">
        <v>634.5</v>
      </c>
      <c r="Y150" s="241"/>
      <c r="Z150" s="149">
        <v>616005</v>
      </c>
    </row>
    <row r="151" customHeight="1" spans="1:25">
      <c r="A151" s="162"/>
      <c r="B151" s="78" t="s">
        <v>140</v>
      </c>
      <c r="C151" s="98">
        <f t="shared" ref="C151:I151" si="272">SUM(C152)</f>
        <v>3</v>
      </c>
      <c r="D151" s="98">
        <f t="shared" si="272"/>
        <v>4</v>
      </c>
      <c r="E151" s="98">
        <f t="shared" si="272"/>
        <v>1</v>
      </c>
      <c r="F151" s="98">
        <f t="shared" si="272"/>
        <v>31</v>
      </c>
      <c r="G151" s="98">
        <f t="shared" si="272"/>
        <v>2851</v>
      </c>
      <c r="H151" s="98">
        <f t="shared" si="272"/>
        <v>61</v>
      </c>
      <c r="I151" s="98">
        <f t="shared" si="272"/>
        <v>11</v>
      </c>
      <c r="J151" s="98"/>
      <c r="K151" s="168"/>
      <c r="L151" s="98">
        <f t="shared" ref="L151:V151" si="273">SUM(L152)</f>
        <v>8</v>
      </c>
      <c r="M151" s="99">
        <f t="shared" si="273"/>
        <v>1.44</v>
      </c>
      <c r="N151" s="98">
        <f t="shared" si="273"/>
        <v>2893</v>
      </c>
      <c r="O151" s="99">
        <f t="shared" si="273"/>
        <v>520.74</v>
      </c>
      <c r="P151" s="99">
        <f t="shared" si="273"/>
        <v>430.92</v>
      </c>
      <c r="Q151" s="99">
        <f t="shared" si="273"/>
        <v>89.82</v>
      </c>
      <c r="R151" s="98">
        <f t="shared" si="273"/>
        <v>2923</v>
      </c>
      <c r="S151" s="99">
        <f t="shared" si="273"/>
        <v>526.14</v>
      </c>
      <c r="T151" s="98">
        <f t="shared" si="273"/>
        <v>-30</v>
      </c>
      <c r="U151" s="99">
        <f t="shared" si="273"/>
        <v>-7.2</v>
      </c>
      <c r="V151" s="99">
        <f t="shared" si="273"/>
        <v>610.2</v>
      </c>
      <c r="W151" s="99"/>
      <c r="X151" s="99">
        <f>SUM(X152)</f>
        <v>610.2</v>
      </c>
      <c r="Y151" s="235">
        <f>SUM(Y152)</f>
        <v>0</v>
      </c>
    </row>
    <row r="152" customHeight="1" spans="1:26">
      <c r="A152" s="160">
        <v>106</v>
      </c>
      <c r="B152" s="173" t="s">
        <v>140</v>
      </c>
      <c r="C152" s="102">
        <v>3</v>
      </c>
      <c r="D152" s="102">
        <v>4</v>
      </c>
      <c r="E152" s="102">
        <v>1</v>
      </c>
      <c r="F152" s="102">
        <v>31</v>
      </c>
      <c r="G152" s="102">
        <v>2851</v>
      </c>
      <c r="H152" s="102">
        <v>61</v>
      </c>
      <c r="I152" s="102">
        <v>11</v>
      </c>
      <c r="J152" s="102"/>
      <c r="K152" s="169"/>
      <c r="L152" s="102">
        <f t="shared" si="264"/>
        <v>8</v>
      </c>
      <c r="M152" s="103">
        <f t="shared" si="265"/>
        <v>1.44</v>
      </c>
      <c r="N152" s="102">
        <f t="shared" si="266"/>
        <v>2893</v>
      </c>
      <c r="O152" s="103">
        <f t="shared" si="267"/>
        <v>520.74</v>
      </c>
      <c r="P152" s="103">
        <v>430.92</v>
      </c>
      <c r="Q152" s="103">
        <f t="shared" si="268"/>
        <v>89.82</v>
      </c>
      <c r="R152" s="102">
        <f t="shared" ref="R152:R158" si="274">G152+H152+I152</f>
        <v>2923</v>
      </c>
      <c r="S152" s="103">
        <f t="shared" ref="S152:S158" si="275">R152*0.3*0.6</f>
        <v>526.14</v>
      </c>
      <c r="T152" s="102">
        <f t="shared" si="269"/>
        <v>-30</v>
      </c>
      <c r="U152" s="103">
        <f t="shared" si="270"/>
        <v>-7.2</v>
      </c>
      <c r="V152" s="103">
        <f t="shared" si="271"/>
        <v>610.2</v>
      </c>
      <c r="W152" s="103"/>
      <c r="X152" s="103">
        <v>610.2</v>
      </c>
      <c r="Y152" s="241"/>
      <c r="Z152" s="149">
        <v>616006</v>
      </c>
    </row>
    <row r="153" customHeight="1" spans="1:25">
      <c r="A153" s="162"/>
      <c r="B153" s="78" t="s">
        <v>141</v>
      </c>
      <c r="C153" s="98">
        <f t="shared" ref="C153:I153" si="276">SUM(C154:C158)</f>
        <v>14</v>
      </c>
      <c r="D153" s="98">
        <f t="shared" si="276"/>
        <v>84</v>
      </c>
      <c r="E153" s="98">
        <f t="shared" si="276"/>
        <v>1</v>
      </c>
      <c r="F153" s="98">
        <f t="shared" si="276"/>
        <v>103</v>
      </c>
      <c r="G153" s="98">
        <f t="shared" si="276"/>
        <v>962</v>
      </c>
      <c r="H153" s="98">
        <f t="shared" si="276"/>
        <v>36</v>
      </c>
      <c r="I153" s="98">
        <f t="shared" si="276"/>
        <v>4</v>
      </c>
      <c r="J153" s="98"/>
      <c r="K153" s="168"/>
      <c r="L153" s="98">
        <f t="shared" ref="L153:V153" si="277">SUM(L154:L158)</f>
        <v>99</v>
      </c>
      <c r="M153" s="99">
        <f t="shared" si="277"/>
        <v>17.82</v>
      </c>
      <c r="N153" s="98">
        <f t="shared" si="277"/>
        <v>1069</v>
      </c>
      <c r="O153" s="99">
        <f t="shared" si="277"/>
        <v>192.42</v>
      </c>
      <c r="P153" s="99">
        <f t="shared" si="277"/>
        <v>127.98</v>
      </c>
      <c r="Q153" s="99">
        <f t="shared" si="277"/>
        <v>64.44</v>
      </c>
      <c r="R153" s="98">
        <f t="shared" si="277"/>
        <v>1002</v>
      </c>
      <c r="S153" s="99">
        <f t="shared" si="277"/>
        <v>180.36</v>
      </c>
      <c r="T153" s="98">
        <f t="shared" si="277"/>
        <v>67</v>
      </c>
      <c r="U153" s="99">
        <f t="shared" si="277"/>
        <v>16.08</v>
      </c>
      <c r="V153" s="99">
        <f t="shared" si="277"/>
        <v>278.7</v>
      </c>
      <c r="W153" s="99"/>
      <c r="X153" s="99">
        <f>SUM(X154:X158)</f>
        <v>278.7</v>
      </c>
      <c r="Y153" s="235">
        <f>SUM(Y154:Y158)</f>
        <v>0</v>
      </c>
    </row>
    <row r="154" customHeight="1" spans="1:26">
      <c r="A154" s="160">
        <v>107</v>
      </c>
      <c r="B154" s="173" t="s">
        <v>142</v>
      </c>
      <c r="C154" s="102"/>
      <c r="D154" s="102"/>
      <c r="E154" s="102"/>
      <c r="F154" s="102"/>
      <c r="G154" s="102"/>
      <c r="H154" s="102"/>
      <c r="I154" s="102"/>
      <c r="J154" s="102"/>
      <c r="K154" s="169"/>
      <c r="L154" s="102"/>
      <c r="M154" s="103"/>
      <c r="N154" s="102"/>
      <c r="O154" s="103"/>
      <c r="P154" s="103"/>
      <c r="Q154" s="103"/>
      <c r="R154" s="102"/>
      <c r="S154" s="103"/>
      <c r="T154" s="102"/>
      <c r="U154" s="103"/>
      <c r="V154" s="103"/>
      <c r="W154" s="103"/>
      <c r="X154" s="103"/>
      <c r="Y154" s="241"/>
      <c r="Z154" s="149">
        <v>617001</v>
      </c>
    </row>
    <row r="155" customHeight="1" spans="1:26">
      <c r="A155" s="160">
        <v>108</v>
      </c>
      <c r="B155" s="173" t="s">
        <v>143</v>
      </c>
      <c r="C155" s="102">
        <v>7</v>
      </c>
      <c r="D155" s="102"/>
      <c r="E155" s="102"/>
      <c r="F155" s="102">
        <v>85</v>
      </c>
      <c r="G155" s="102"/>
      <c r="H155" s="102"/>
      <c r="I155" s="102"/>
      <c r="J155" s="102"/>
      <c r="K155" s="169"/>
      <c r="L155" s="102">
        <f t="shared" si="264"/>
        <v>7</v>
      </c>
      <c r="M155" s="103">
        <f t="shared" si="265"/>
        <v>1.26</v>
      </c>
      <c r="N155" s="102">
        <f t="shared" si="266"/>
        <v>85</v>
      </c>
      <c r="O155" s="103">
        <f t="shared" si="267"/>
        <v>15.3</v>
      </c>
      <c r="P155" s="103">
        <v>12.78</v>
      </c>
      <c r="Q155" s="103">
        <f t="shared" si="268"/>
        <v>2.52</v>
      </c>
      <c r="R155" s="102"/>
      <c r="S155" s="103"/>
      <c r="T155" s="102">
        <f t="shared" si="269"/>
        <v>85</v>
      </c>
      <c r="U155" s="103">
        <f t="shared" si="270"/>
        <v>20.4</v>
      </c>
      <c r="V155" s="103">
        <f t="shared" si="271"/>
        <v>24.18</v>
      </c>
      <c r="W155" s="103"/>
      <c r="X155" s="103">
        <v>24.18</v>
      </c>
      <c r="Y155" s="241"/>
      <c r="Z155" s="149">
        <v>617002</v>
      </c>
    </row>
    <row r="156" customHeight="1" spans="1:26">
      <c r="A156" s="160">
        <v>109</v>
      </c>
      <c r="B156" s="173" t="s">
        <v>144</v>
      </c>
      <c r="C156" s="102"/>
      <c r="D156" s="102">
        <v>6</v>
      </c>
      <c r="E156" s="102"/>
      <c r="F156" s="102"/>
      <c r="G156" s="102">
        <v>82</v>
      </c>
      <c r="H156" s="102">
        <v>3</v>
      </c>
      <c r="I156" s="102"/>
      <c r="J156" s="102"/>
      <c r="K156" s="169"/>
      <c r="L156" s="102">
        <f t="shared" si="264"/>
        <v>6</v>
      </c>
      <c r="M156" s="103">
        <f t="shared" si="265"/>
        <v>1.08</v>
      </c>
      <c r="N156" s="102">
        <f t="shared" si="266"/>
        <v>82</v>
      </c>
      <c r="O156" s="103">
        <f t="shared" si="267"/>
        <v>14.76</v>
      </c>
      <c r="P156" s="103">
        <v>14.04</v>
      </c>
      <c r="Q156" s="103">
        <f t="shared" si="268"/>
        <v>0.719999999999999</v>
      </c>
      <c r="R156" s="102">
        <f t="shared" si="274"/>
        <v>85</v>
      </c>
      <c r="S156" s="103">
        <f t="shared" si="275"/>
        <v>15.3</v>
      </c>
      <c r="T156" s="102">
        <f t="shared" si="269"/>
        <v>-3</v>
      </c>
      <c r="U156" s="103">
        <f t="shared" si="270"/>
        <v>-0.72</v>
      </c>
      <c r="V156" s="103">
        <f t="shared" si="271"/>
        <v>16.38</v>
      </c>
      <c r="W156" s="103"/>
      <c r="X156" s="103">
        <v>16.38</v>
      </c>
      <c r="Y156" s="241"/>
      <c r="Z156" s="149">
        <v>617003</v>
      </c>
    </row>
    <row r="157" customHeight="1" spans="1:26">
      <c r="A157" s="160">
        <v>110</v>
      </c>
      <c r="B157" s="230" t="s">
        <v>145</v>
      </c>
      <c r="C157" s="102">
        <v>4</v>
      </c>
      <c r="D157" s="102">
        <v>64</v>
      </c>
      <c r="E157" s="102">
        <v>1</v>
      </c>
      <c r="F157" s="102">
        <v>13</v>
      </c>
      <c r="G157" s="102">
        <v>303</v>
      </c>
      <c r="H157" s="102">
        <v>3</v>
      </c>
      <c r="I157" s="102">
        <v>1</v>
      </c>
      <c r="J157" s="102"/>
      <c r="K157" s="169"/>
      <c r="L157" s="102">
        <f t="shared" si="264"/>
        <v>69</v>
      </c>
      <c r="M157" s="103">
        <f t="shared" si="265"/>
        <v>12.42</v>
      </c>
      <c r="N157" s="102">
        <f t="shared" si="266"/>
        <v>317</v>
      </c>
      <c r="O157" s="103">
        <f t="shared" si="267"/>
        <v>57.06</v>
      </c>
      <c r="P157" s="103">
        <v>36</v>
      </c>
      <c r="Q157" s="103">
        <f t="shared" si="268"/>
        <v>21.06</v>
      </c>
      <c r="R157" s="102">
        <f t="shared" si="274"/>
        <v>307</v>
      </c>
      <c r="S157" s="103">
        <f t="shared" si="275"/>
        <v>55.26</v>
      </c>
      <c r="T157" s="102">
        <f t="shared" si="269"/>
        <v>10</v>
      </c>
      <c r="U157" s="103">
        <f t="shared" si="270"/>
        <v>2.4</v>
      </c>
      <c r="V157" s="103">
        <f t="shared" si="271"/>
        <v>91.14</v>
      </c>
      <c r="W157" s="103"/>
      <c r="X157" s="103">
        <v>91.14</v>
      </c>
      <c r="Y157" s="241"/>
      <c r="Z157" s="149">
        <v>617004</v>
      </c>
    </row>
    <row r="158" customHeight="1" spans="1:26">
      <c r="A158" s="160">
        <v>111</v>
      </c>
      <c r="B158" s="173" t="s">
        <v>146</v>
      </c>
      <c r="C158" s="102">
        <v>3</v>
      </c>
      <c r="D158" s="102">
        <v>14</v>
      </c>
      <c r="E158" s="102"/>
      <c r="F158" s="102">
        <v>5</v>
      </c>
      <c r="G158" s="102">
        <v>577</v>
      </c>
      <c r="H158" s="102">
        <v>30</v>
      </c>
      <c r="I158" s="102">
        <v>3</v>
      </c>
      <c r="J158" s="102"/>
      <c r="K158" s="169"/>
      <c r="L158" s="102">
        <f t="shared" si="264"/>
        <v>17</v>
      </c>
      <c r="M158" s="103">
        <f t="shared" si="265"/>
        <v>3.06</v>
      </c>
      <c r="N158" s="102">
        <f t="shared" si="266"/>
        <v>585</v>
      </c>
      <c r="O158" s="103">
        <f t="shared" si="267"/>
        <v>105.3</v>
      </c>
      <c r="P158" s="103">
        <v>65.16</v>
      </c>
      <c r="Q158" s="103">
        <f t="shared" si="268"/>
        <v>40.14</v>
      </c>
      <c r="R158" s="102">
        <f t="shared" si="274"/>
        <v>610</v>
      </c>
      <c r="S158" s="103">
        <f t="shared" si="275"/>
        <v>109.8</v>
      </c>
      <c r="T158" s="102">
        <f t="shared" si="269"/>
        <v>-25</v>
      </c>
      <c r="U158" s="103">
        <f t="shared" si="270"/>
        <v>-6</v>
      </c>
      <c r="V158" s="103">
        <f t="shared" si="271"/>
        <v>147</v>
      </c>
      <c r="W158" s="103"/>
      <c r="X158" s="103">
        <v>147</v>
      </c>
      <c r="Y158" s="241"/>
      <c r="Z158" s="149">
        <v>617005</v>
      </c>
    </row>
    <row r="159" customHeight="1" spans="1:25">
      <c r="A159" s="162"/>
      <c r="B159" s="78" t="s">
        <v>147</v>
      </c>
      <c r="C159" s="98">
        <f t="shared" ref="C159:I159" si="278">SUM(C160)</f>
        <v>0</v>
      </c>
      <c r="D159" s="98">
        <f t="shared" si="278"/>
        <v>35</v>
      </c>
      <c r="E159" s="98">
        <f t="shared" si="278"/>
        <v>2</v>
      </c>
      <c r="F159" s="98">
        <f t="shared" si="278"/>
        <v>3</v>
      </c>
      <c r="G159" s="98">
        <f t="shared" si="278"/>
        <v>1597</v>
      </c>
      <c r="H159" s="98">
        <f t="shared" si="278"/>
        <v>27</v>
      </c>
      <c r="I159" s="98">
        <f t="shared" si="278"/>
        <v>5</v>
      </c>
      <c r="J159" s="98"/>
      <c r="K159" s="168"/>
      <c r="L159" s="98">
        <f t="shared" ref="L159:V159" si="279">SUM(L160)</f>
        <v>37</v>
      </c>
      <c r="M159" s="99">
        <f t="shared" si="279"/>
        <v>6.66</v>
      </c>
      <c r="N159" s="98">
        <f t="shared" si="279"/>
        <v>1605</v>
      </c>
      <c r="O159" s="99">
        <f t="shared" si="279"/>
        <v>288.9</v>
      </c>
      <c r="P159" s="99">
        <f t="shared" si="279"/>
        <v>152.28</v>
      </c>
      <c r="Q159" s="99">
        <f t="shared" si="279"/>
        <v>136.62</v>
      </c>
      <c r="R159" s="98">
        <f t="shared" si="279"/>
        <v>1629</v>
      </c>
      <c r="S159" s="99">
        <f t="shared" si="279"/>
        <v>293.22</v>
      </c>
      <c r="T159" s="98">
        <f t="shared" si="279"/>
        <v>-24</v>
      </c>
      <c r="U159" s="99">
        <f t="shared" si="279"/>
        <v>-5.76</v>
      </c>
      <c r="V159" s="99">
        <f t="shared" si="279"/>
        <v>430.74</v>
      </c>
      <c r="W159" s="99"/>
      <c r="X159" s="99">
        <f t="shared" ref="X159:X163" si="280">SUM(X160)</f>
        <v>430.74</v>
      </c>
      <c r="Y159" s="235">
        <f t="shared" ref="Y159:Y163" si="281">SUM(Y160)</f>
        <v>0</v>
      </c>
    </row>
    <row r="160" customHeight="1" spans="1:26">
      <c r="A160" s="160">
        <v>112</v>
      </c>
      <c r="B160" s="173" t="s">
        <v>147</v>
      </c>
      <c r="C160" s="102"/>
      <c r="D160" s="102">
        <v>35</v>
      </c>
      <c r="E160" s="102">
        <v>2</v>
      </c>
      <c r="F160" s="102">
        <v>3</v>
      </c>
      <c r="G160" s="102">
        <v>1597</v>
      </c>
      <c r="H160" s="102">
        <v>27</v>
      </c>
      <c r="I160" s="102">
        <v>5</v>
      </c>
      <c r="J160" s="102"/>
      <c r="K160" s="169"/>
      <c r="L160" s="102">
        <f t="shared" ref="L160:L164" si="282">C160+D160+E160</f>
        <v>37</v>
      </c>
      <c r="M160" s="103">
        <f t="shared" ref="M160:M164" si="283">L160*0.3*0.6</f>
        <v>6.66</v>
      </c>
      <c r="N160" s="102">
        <f t="shared" ref="N160:N164" si="284">F160+G160+I160</f>
        <v>1605</v>
      </c>
      <c r="O160" s="103">
        <f t="shared" ref="O160:O164" si="285">N160*0.3*0.6</f>
        <v>288.9</v>
      </c>
      <c r="P160" s="103">
        <v>152.28</v>
      </c>
      <c r="Q160" s="103">
        <f t="shared" ref="Q160:Q164" si="286">O160-P160</f>
        <v>136.62</v>
      </c>
      <c r="R160" s="102">
        <f t="shared" ref="R160:R164" si="287">G160+H160+I160</f>
        <v>1629</v>
      </c>
      <c r="S160" s="103">
        <f t="shared" ref="S160:S164" si="288">R160*0.3*0.6</f>
        <v>293.22</v>
      </c>
      <c r="T160" s="102">
        <f t="shared" ref="T160:T164" si="289">F160-H160</f>
        <v>-24</v>
      </c>
      <c r="U160" s="103">
        <f t="shared" ref="U160:U164" si="290">T160*0.3*0.4*2</f>
        <v>-5.76</v>
      </c>
      <c r="V160" s="103">
        <f t="shared" ref="V160:V164" si="291">K160+M160+Q160+S160+U160</f>
        <v>430.74</v>
      </c>
      <c r="W160" s="103"/>
      <c r="X160" s="103">
        <v>430.74</v>
      </c>
      <c r="Y160" s="241"/>
      <c r="Z160" s="149">
        <v>617006</v>
      </c>
    </row>
    <row r="161" customHeight="1" spans="1:25">
      <c r="A161" s="162"/>
      <c r="B161" s="78" t="s">
        <v>148</v>
      </c>
      <c r="C161" s="98">
        <f t="shared" ref="C161:I161" si="292">SUM(C162)</f>
        <v>1</v>
      </c>
      <c r="D161" s="98">
        <f t="shared" si="292"/>
        <v>28</v>
      </c>
      <c r="E161" s="98">
        <f t="shared" si="292"/>
        <v>0</v>
      </c>
      <c r="F161" s="98">
        <f t="shared" si="292"/>
        <v>10</v>
      </c>
      <c r="G161" s="98">
        <f t="shared" si="292"/>
        <v>1150</v>
      </c>
      <c r="H161" s="98">
        <f t="shared" si="292"/>
        <v>5</v>
      </c>
      <c r="I161" s="98">
        <f t="shared" si="292"/>
        <v>7</v>
      </c>
      <c r="J161" s="98"/>
      <c r="K161" s="168"/>
      <c r="L161" s="98">
        <f t="shared" ref="L161:V161" si="293">SUM(L162)</f>
        <v>29</v>
      </c>
      <c r="M161" s="99">
        <f t="shared" si="293"/>
        <v>5.22</v>
      </c>
      <c r="N161" s="98">
        <f t="shared" si="293"/>
        <v>1167</v>
      </c>
      <c r="O161" s="99">
        <f t="shared" si="293"/>
        <v>210.06</v>
      </c>
      <c r="P161" s="99">
        <f t="shared" si="293"/>
        <v>102.78</v>
      </c>
      <c r="Q161" s="99">
        <f t="shared" si="293"/>
        <v>107.28</v>
      </c>
      <c r="R161" s="98">
        <f t="shared" si="293"/>
        <v>1162</v>
      </c>
      <c r="S161" s="99">
        <f t="shared" si="293"/>
        <v>209.16</v>
      </c>
      <c r="T161" s="98">
        <f t="shared" si="293"/>
        <v>5</v>
      </c>
      <c r="U161" s="99">
        <f t="shared" si="293"/>
        <v>1.2</v>
      </c>
      <c r="V161" s="99">
        <f t="shared" si="293"/>
        <v>322.86</v>
      </c>
      <c r="W161" s="99"/>
      <c r="X161" s="99">
        <f t="shared" si="280"/>
        <v>322.86</v>
      </c>
      <c r="Y161" s="235">
        <f t="shared" si="281"/>
        <v>0</v>
      </c>
    </row>
    <row r="162" customHeight="1" spans="1:26">
      <c r="A162" s="160">
        <v>113</v>
      </c>
      <c r="B162" s="173" t="s">
        <v>148</v>
      </c>
      <c r="C162" s="102">
        <v>1</v>
      </c>
      <c r="D162" s="102">
        <v>28</v>
      </c>
      <c r="E162" s="102"/>
      <c r="F162" s="102">
        <v>10</v>
      </c>
      <c r="G162" s="102">
        <v>1150</v>
      </c>
      <c r="H162" s="102">
        <v>5</v>
      </c>
      <c r="I162" s="102">
        <v>7</v>
      </c>
      <c r="J162" s="102"/>
      <c r="K162" s="169"/>
      <c r="L162" s="102">
        <f t="shared" si="282"/>
        <v>29</v>
      </c>
      <c r="M162" s="103">
        <f t="shared" si="283"/>
        <v>5.22</v>
      </c>
      <c r="N162" s="102">
        <f t="shared" si="284"/>
        <v>1167</v>
      </c>
      <c r="O162" s="103">
        <f t="shared" si="285"/>
        <v>210.06</v>
      </c>
      <c r="P162" s="103">
        <v>102.78</v>
      </c>
      <c r="Q162" s="103">
        <f t="shared" si="286"/>
        <v>107.28</v>
      </c>
      <c r="R162" s="102">
        <f t="shared" si="287"/>
        <v>1162</v>
      </c>
      <c r="S162" s="103">
        <f t="shared" si="288"/>
        <v>209.16</v>
      </c>
      <c r="T162" s="102">
        <f t="shared" si="289"/>
        <v>5</v>
      </c>
      <c r="U162" s="103">
        <f t="shared" si="290"/>
        <v>1.2</v>
      </c>
      <c r="V162" s="103">
        <f t="shared" si="291"/>
        <v>322.86</v>
      </c>
      <c r="W162" s="103"/>
      <c r="X162" s="103">
        <v>322.86</v>
      </c>
      <c r="Y162" s="241"/>
      <c r="Z162" s="149">
        <v>617007</v>
      </c>
    </row>
    <row r="163" customHeight="1" spans="1:25">
      <c r="A163" s="162"/>
      <c r="B163" s="78" t="s">
        <v>149</v>
      </c>
      <c r="C163" s="98">
        <f t="shared" ref="C163:I163" si="294">SUM(C164)</f>
        <v>0</v>
      </c>
      <c r="D163" s="98">
        <f t="shared" si="294"/>
        <v>17</v>
      </c>
      <c r="E163" s="98">
        <f t="shared" si="294"/>
        <v>0</v>
      </c>
      <c r="F163" s="98">
        <f t="shared" si="294"/>
        <v>2</v>
      </c>
      <c r="G163" s="98">
        <f t="shared" si="294"/>
        <v>1275</v>
      </c>
      <c r="H163" s="98">
        <f t="shared" si="294"/>
        <v>14</v>
      </c>
      <c r="I163" s="98">
        <f t="shared" si="294"/>
        <v>10</v>
      </c>
      <c r="J163" s="98"/>
      <c r="K163" s="168"/>
      <c r="L163" s="98">
        <f t="shared" ref="L163:V163" si="295">SUM(L164)</f>
        <v>17</v>
      </c>
      <c r="M163" s="99">
        <f t="shared" si="295"/>
        <v>3.06</v>
      </c>
      <c r="N163" s="98">
        <f t="shared" si="295"/>
        <v>1287</v>
      </c>
      <c r="O163" s="99">
        <f t="shared" si="295"/>
        <v>231.66</v>
      </c>
      <c r="P163" s="99">
        <f t="shared" si="295"/>
        <v>122.76</v>
      </c>
      <c r="Q163" s="99">
        <f t="shared" si="295"/>
        <v>108.9</v>
      </c>
      <c r="R163" s="98">
        <f t="shared" si="295"/>
        <v>1299</v>
      </c>
      <c r="S163" s="99">
        <f t="shared" si="295"/>
        <v>233.82</v>
      </c>
      <c r="T163" s="98">
        <f t="shared" si="295"/>
        <v>-12</v>
      </c>
      <c r="U163" s="99">
        <f t="shared" si="295"/>
        <v>-2.88</v>
      </c>
      <c r="V163" s="99">
        <f t="shared" si="295"/>
        <v>342.9</v>
      </c>
      <c r="W163" s="99"/>
      <c r="X163" s="99">
        <f t="shared" si="280"/>
        <v>342.9</v>
      </c>
      <c r="Y163" s="235">
        <f t="shared" si="281"/>
        <v>0</v>
      </c>
    </row>
    <row r="164" customHeight="1" spans="1:26">
      <c r="A164" s="160">
        <v>114</v>
      </c>
      <c r="B164" s="173" t="s">
        <v>149</v>
      </c>
      <c r="C164" s="102"/>
      <c r="D164" s="102">
        <v>17</v>
      </c>
      <c r="E164" s="102"/>
      <c r="F164" s="102">
        <v>2</v>
      </c>
      <c r="G164" s="102">
        <v>1275</v>
      </c>
      <c r="H164" s="102">
        <v>14</v>
      </c>
      <c r="I164" s="102">
        <v>10</v>
      </c>
      <c r="J164" s="102"/>
      <c r="K164" s="169"/>
      <c r="L164" s="102">
        <f t="shared" si="282"/>
        <v>17</v>
      </c>
      <c r="M164" s="103">
        <f t="shared" si="283"/>
        <v>3.06</v>
      </c>
      <c r="N164" s="102">
        <f t="shared" si="284"/>
        <v>1287</v>
      </c>
      <c r="O164" s="103">
        <f t="shared" si="285"/>
        <v>231.66</v>
      </c>
      <c r="P164" s="103">
        <v>122.76</v>
      </c>
      <c r="Q164" s="103">
        <f t="shared" si="286"/>
        <v>108.9</v>
      </c>
      <c r="R164" s="102">
        <f t="shared" si="287"/>
        <v>1299</v>
      </c>
      <c r="S164" s="103">
        <f t="shared" si="288"/>
        <v>233.82</v>
      </c>
      <c r="T164" s="102">
        <f t="shared" si="289"/>
        <v>-12</v>
      </c>
      <c r="U164" s="103">
        <f t="shared" si="290"/>
        <v>-2.88</v>
      </c>
      <c r="V164" s="103">
        <f t="shared" si="291"/>
        <v>342.9</v>
      </c>
      <c r="W164" s="103"/>
      <c r="X164" s="103">
        <v>342.9</v>
      </c>
      <c r="Y164" s="241"/>
      <c r="Z164" s="149">
        <v>617008</v>
      </c>
    </row>
    <row r="165" customHeight="1" spans="1:25">
      <c r="A165" s="162"/>
      <c r="B165" s="78" t="s">
        <v>150</v>
      </c>
      <c r="C165" s="98">
        <f t="shared" ref="C165:I165" si="296">SUM(C166)</f>
        <v>0</v>
      </c>
      <c r="D165" s="98">
        <f t="shared" si="296"/>
        <v>175</v>
      </c>
      <c r="E165" s="98">
        <f t="shared" si="296"/>
        <v>0</v>
      </c>
      <c r="F165" s="98">
        <f t="shared" si="296"/>
        <v>2</v>
      </c>
      <c r="G165" s="98">
        <f t="shared" si="296"/>
        <v>3513</v>
      </c>
      <c r="H165" s="98">
        <f t="shared" si="296"/>
        <v>39</v>
      </c>
      <c r="I165" s="98">
        <f t="shared" si="296"/>
        <v>11</v>
      </c>
      <c r="J165" s="98"/>
      <c r="K165" s="168"/>
      <c r="L165" s="98">
        <f t="shared" ref="L165:V165" si="297">SUM(L166)</f>
        <v>175</v>
      </c>
      <c r="M165" s="99">
        <f t="shared" si="297"/>
        <v>31.5</v>
      </c>
      <c r="N165" s="98">
        <f t="shared" si="297"/>
        <v>3526</v>
      </c>
      <c r="O165" s="99">
        <f t="shared" si="297"/>
        <v>634.68</v>
      </c>
      <c r="P165" s="99">
        <f t="shared" si="297"/>
        <v>457.38</v>
      </c>
      <c r="Q165" s="99">
        <f t="shared" si="297"/>
        <v>177.3</v>
      </c>
      <c r="R165" s="98">
        <f t="shared" si="297"/>
        <v>3563</v>
      </c>
      <c r="S165" s="99">
        <f t="shared" si="297"/>
        <v>641.34</v>
      </c>
      <c r="T165" s="98">
        <f t="shared" si="297"/>
        <v>-37</v>
      </c>
      <c r="U165" s="99">
        <f t="shared" si="297"/>
        <v>-8.88</v>
      </c>
      <c r="V165" s="99">
        <f t="shared" si="297"/>
        <v>841.26</v>
      </c>
      <c r="W165" s="99"/>
      <c r="X165" s="99">
        <f>SUM(X166)</f>
        <v>841.26</v>
      </c>
      <c r="Y165" s="235">
        <f>SUM(Y166)</f>
        <v>0</v>
      </c>
    </row>
    <row r="166" customHeight="1" spans="1:26">
      <c r="A166" s="160">
        <v>115</v>
      </c>
      <c r="B166" s="173" t="s">
        <v>150</v>
      </c>
      <c r="C166" s="102"/>
      <c r="D166" s="102">
        <v>175</v>
      </c>
      <c r="E166" s="102"/>
      <c r="F166" s="102">
        <v>2</v>
      </c>
      <c r="G166" s="102">
        <v>3513</v>
      </c>
      <c r="H166" s="102">
        <v>39</v>
      </c>
      <c r="I166" s="102">
        <v>11</v>
      </c>
      <c r="J166" s="102"/>
      <c r="K166" s="169"/>
      <c r="L166" s="102">
        <f t="shared" ref="L166:L173" si="298">C166+D166+E166</f>
        <v>175</v>
      </c>
      <c r="M166" s="103">
        <f t="shared" ref="M166:M173" si="299">L166*0.3*0.6</f>
        <v>31.5</v>
      </c>
      <c r="N166" s="102">
        <f t="shared" ref="N166:N173" si="300">F166+G166+I166</f>
        <v>3526</v>
      </c>
      <c r="O166" s="103">
        <f t="shared" ref="O166:O173" si="301">N166*0.3*0.6</f>
        <v>634.68</v>
      </c>
      <c r="P166" s="103">
        <v>457.38</v>
      </c>
      <c r="Q166" s="103">
        <f t="shared" ref="Q166:Q173" si="302">O166-P166</f>
        <v>177.3</v>
      </c>
      <c r="R166" s="102">
        <f t="shared" ref="R166:R173" si="303">G166+H166+I166</f>
        <v>3563</v>
      </c>
      <c r="S166" s="103">
        <f t="shared" ref="S166:S173" si="304">R166*0.3*0.6</f>
        <v>641.34</v>
      </c>
      <c r="T166" s="102">
        <f t="shared" ref="T166:T173" si="305">F166-H166</f>
        <v>-37</v>
      </c>
      <c r="U166" s="103">
        <f t="shared" ref="U166:U173" si="306">T166*0.3*0.4*2</f>
        <v>-8.88</v>
      </c>
      <c r="V166" s="103">
        <f t="shared" ref="V166:V173" si="307">K166+M166+Q166+S166+U166</f>
        <v>841.26</v>
      </c>
      <c r="W166" s="103"/>
      <c r="X166" s="103">
        <v>841.26</v>
      </c>
      <c r="Y166" s="241"/>
      <c r="Z166" s="149">
        <v>617009</v>
      </c>
    </row>
    <row r="167" customHeight="1" spans="1:25">
      <c r="A167" s="162"/>
      <c r="B167" s="78" t="s">
        <v>151</v>
      </c>
      <c r="C167" s="98">
        <f t="shared" ref="C167:I167" si="308">SUM(C168:C173)</f>
        <v>0</v>
      </c>
      <c r="D167" s="98">
        <f t="shared" si="308"/>
        <v>87</v>
      </c>
      <c r="E167" s="98">
        <f t="shared" si="308"/>
        <v>0</v>
      </c>
      <c r="F167" s="98">
        <f t="shared" si="308"/>
        <v>278</v>
      </c>
      <c r="G167" s="98">
        <f t="shared" si="308"/>
        <v>5136</v>
      </c>
      <c r="H167" s="98">
        <f t="shared" si="308"/>
        <v>217</v>
      </c>
      <c r="I167" s="98">
        <f t="shared" si="308"/>
        <v>15</v>
      </c>
      <c r="J167" s="98"/>
      <c r="K167" s="168"/>
      <c r="L167" s="98">
        <f t="shared" ref="L167:V167" si="309">SUM(L168:L173)</f>
        <v>87</v>
      </c>
      <c r="M167" s="99">
        <f t="shared" si="309"/>
        <v>15.66</v>
      </c>
      <c r="N167" s="98">
        <f t="shared" si="309"/>
        <v>5429</v>
      </c>
      <c r="O167" s="99">
        <f t="shared" si="309"/>
        <v>977.22</v>
      </c>
      <c r="P167" s="99">
        <f t="shared" si="309"/>
        <v>628.38</v>
      </c>
      <c r="Q167" s="99">
        <f t="shared" si="309"/>
        <v>348.84</v>
      </c>
      <c r="R167" s="98">
        <f t="shared" si="309"/>
        <v>5368</v>
      </c>
      <c r="S167" s="99">
        <f t="shared" si="309"/>
        <v>966.24</v>
      </c>
      <c r="T167" s="98">
        <f t="shared" si="309"/>
        <v>61</v>
      </c>
      <c r="U167" s="99">
        <f t="shared" si="309"/>
        <v>14.64</v>
      </c>
      <c r="V167" s="99">
        <f t="shared" si="309"/>
        <v>1345.38</v>
      </c>
      <c r="W167" s="99"/>
      <c r="X167" s="99">
        <f>SUM(X168:X173)</f>
        <v>1345.38</v>
      </c>
      <c r="Y167" s="235">
        <f>SUM(Y168:Y173)</f>
        <v>0</v>
      </c>
    </row>
    <row r="168" customHeight="1" spans="1:26">
      <c r="A168" s="160">
        <v>116</v>
      </c>
      <c r="B168" s="173" t="s">
        <v>152</v>
      </c>
      <c r="C168" s="102"/>
      <c r="D168" s="102"/>
      <c r="E168" s="102"/>
      <c r="F168" s="102">
        <v>21</v>
      </c>
      <c r="G168" s="102"/>
      <c r="H168" s="102"/>
      <c r="I168" s="102"/>
      <c r="J168" s="102"/>
      <c r="K168" s="169"/>
      <c r="L168" s="102"/>
      <c r="M168" s="103"/>
      <c r="N168" s="102">
        <f t="shared" si="300"/>
        <v>21</v>
      </c>
      <c r="O168" s="103">
        <f t="shared" si="301"/>
        <v>3.78</v>
      </c>
      <c r="P168" s="103"/>
      <c r="Q168" s="103">
        <f t="shared" si="302"/>
        <v>3.78</v>
      </c>
      <c r="R168" s="102"/>
      <c r="S168" s="103"/>
      <c r="T168" s="102">
        <f t="shared" si="305"/>
        <v>21</v>
      </c>
      <c r="U168" s="103">
        <f t="shared" si="306"/>
        <v>5.04</v>
      </c>
      <c r="V168" s="103">
        <f t="shared" si="307"/>
        <v>8.82</v>
      </c>
      <c r="W168" s="103"/>
      <c r="X168" s="103">
        <v>8.82</v>
      </c>
      <c r="Y168" s="241"/>
      <c r="Z168" s="149">
        <v>618001</v>
      </c>
    </row>
    <row r="169" customHeight="1" spans="1:26">
      <c r="A169" s="160">
        <v>117</v>
      </c>
      <c r="B169" s="173" t="s">
        <v>153</v>
      </c>
      <c r="C169" s="102"/>
      <c r="D169" s="102">
        <v>15</v>
      </c>
      <c r="E169" s="102"/>
      <c r="F169" s="102">
        <v>168</v>
      </c>
      <c r="G169" s="102">
        <v>316</v>
      </c>
      <c r="H169" s="102">
        <v>7</v>
      </c>
      <c r="I169" s="102"/>
      <c r="J169" s="102"/>
      <c r="K169" s="169"/>
      <c r="L169" s="102">
        <f t="shared" si="298"/>
        <v>15</v>
      </c>
      <c r="M169" s="103">
        <f t="shared" si="299"/>
        <v>2.7</v>
      </c>
      <c r="N169" s="102">
        <f t="shared" si="300"/>
        <v>484</v>
      </c>
      <c r="O169" s="103">
        <f t="shared" si="301"/>
        <v>87.12</v>
      </c>
      <c r="P169" s="103">
        <v>69.48</v>
      </c>
      <c r="Q169" s="103">
        <f t="shared" si="302"/>
        <v>17.64</v>
      </c>
      <c r="R169" s="102">
        <f t="shared" si="303"/>
        <v>323</v>
      </c>
      <c r="S169" s="103">
        <f t="shared" si="304"/>
        <v>58.14</v>
      </c>
      <c r="T169" s="102">
        <f t="shared" si="305"/>
        <v>161</v>
      </c>
      <c r="U169" s="103">
        <f t="shared" si="306"/>
        <v>38.64</v>
      </c>
      <c r="V169" s="103">
        <f t="shared" si="307"/>
        <v>117.12</v>
      </c>
      <c r="W169" s="103"/>
      <c r="X169" s="103">
        <v>117.12</v>
      </c>
      <c r="Y169" s="241"/>
      <c r="Z169" s="149">
        <v>618002</v>
      </c>
    </row>
    <row r="170" customHeight="1" spans="1:26">
      <c r="A170" s="160">
        <v>118</v>
      </c>
      <c r="B170" s="173" t="s">
        <v>154</v>
      </c>
      <c r="C170" s="102"/>
      <c r="D170" s="102">
        <v>49</v>
      </c>
      <c r="E170" s="102"/>
      <c r="F170" s="102">
        <v>77</v>
      </c>
      <c r="G170" s="102">
        <v>1341</v>
      </c>
      <c r="H170" s="102">
        <v>97</v>
      </c>
      <c r="I170" s="102">
        <v>5</v>
      </c>
      <c r="J170" s="102"/>
      <c r="K170" s="169"/>
      <c r="L170" s="102">
        <f t="shared" si="298"/>
        <v>49</v>
      </c>
      <c r="M170" s="103">
        <f t="shared" si="299"/>
        <v>8.82</v>
      </c>
      <c r="N170" s="102">
        <f t="shared" si="300"/>
        <v>1423</v>
      </c>
      <c r="O170" s="103">
        <f t="shared" si="301"/>
        <v>256.14</v>
      </c>
      <c r="P170" s="103">
        <v>187.74</v>
      </c>
      <c r="Q170" s="103">
        <f t="shared" si="302"/>
        <v>68.4</v>
      </c>
      <c r="R170" s="102">
        <f t="shared" si="303"/>
        <v>1443</v>
      </c>
      <c r="S170" s="103">
        <f t="shared" si="304"/>
        <v>259.74</v>
      </c>
      <c r="T170" s="102">
        <f t="shared" si="305"/>
        <v>-20</v>
      </c>
      <c r="U170" s="103">
        <f t="shared" si="306"/>
        <v>-4.8</v>
      </c>
      <c r="V170" s="103">
        <f t="shared" si="307"/>
        <v>332.16</v>
      </c>
      <c r="W170" s="103"/>
      <c r="X170" s="103">
        <v>332.16</v>
      </c>
      <c r="Y170" s="241"/>
      <c r="Z170" s="149">
        <v>618003</v>
      </c>
    </row>
    <row r="171" customHeight="1" spans="1:26">
      <c r="A171" s="160">
        <v>119</v>
      </c>
      <c r="B171" s="173" t="s">
        <v>155</v>
      </c>
      <c r="C171" s="102"/>
      <c r="D171" s="102">
        <v>5</v>
      </c>
      <c r="E171" s="102"/>
      <c r="F171" s="102">
        <v>7</v>
      </c>
      <c r="G171" s="102">
        <v>1147</v>
      </c>
      <c r="H171" s="102">
        <v>23</v>
      </c>
      <c r="I171" s="102">
        <v>10</v>
      </c>
      <c r="J171" s="102"/>
      <c r="K171" s="169"/>
      <c r="L171" s="102">
        <f t="shared" si="298"/>
        <v>5</v>
      </c>
      <c r="M171" s="103">
        <f t="shared" si="299"/>
        <v>0.9</v>
      </c>
      <c r="N171" s="102">
        <f t="shared" si="300"/>
        <v>1164</v>
      </c>
      <c r="O171" s="103">
        <f t="shared" si="301"/>
        <v>209.52</v>
      </c>
      <c r="P171" s="103">
        <v>136.44</v>
      </c>
      <c r="Q171" s="103">
        <f t="shared" si="302"/>
        <v>73.08</v>
      </c>
      <c r="R171" s="102">
        <f t="shared" si="303"/>
        <v>1180</v>
      </c>
      <c r="S171" s="103">
        <f t="shared" si="304"/>
        <v>212.4</v>
      </c>
      <c r="T171" s="102">
        <f t="shared" si="305"/>
        <v>-16</v>
      </c>
      <c r="U171" s="103">
        <f t="shared" si="306"/>
        <v>-3.84</v>
      </c>
      <c r="V171" s="103">
        <f t="shared" si="307"/>
        <v>282.54</v>
      </c>
      <c r="W171" s="103"/>
      <c r="X171" s="103">
        <v>282.54</v>
      </c>
      <c r="Y171" s="241"/>
      <c r="Z171" s="149">
        <v>618005</v>
      </c>
    </row>
    <row r="172" customHeight="1" spans="1:26">
      <c r="A172" s="160">
        <v>120</v>
      </c>
      <c r="B172" s="173" t="s">
        <v>156</v>
      </c>
      <c r="C172" s="102"/>
      <c r="D172" s="102">
        <v>10</v>
      </c>
      <c r="E172" s="102"/>
      <c r="F172" s="102">
        <v>2</v>
      </c>
      <c r="G172" s="102">
        <v>1142</v>
      </c>
      <c r="H172" s="102">
        <v>10</v>
      </c>
      <c r="I172" s="102"/>
      <c r="J172" s="102"/>
      <c r="K172" s="169"/>
      <c r="L172" s="102">
        <f t="shared" si="298"/>
        <v>10</v>
      </c>
      <c r="M172" s="103">
        <f t="shared" si="299"/>
        <v>1.8</v>
      </c>
      <c r="N172" s="102">
        <f t="shared" si="300"/>
        <v>1144</v>
      </c>
      <c r="O172" s="103">
        <f t="shared" si="301"/>
        <v>205.92</v>
      </c>
      <c r="P172" s="103">
        <v>115.74</v>
      </c>
      <c r="Q172" s="103">
        <f t="shared" si="302"/>
        <v>90.18</v>
      </c>
      <c r="R172" s="102">
        <f t="shared" si="303"/>
        <v>1152</v>
      </c>
      <c r="S172" s="103">
        <f t="shared" si="304"/>
        <v>207.36</v>
      </c>
      <c r="T172" s="102">
        <f t="shared" si="305"/>
        <v>-8</v>
      </c>
      <c r="U172" s="103">
        <f t="shared" si="306"/>
        <v>-1.92</v>
      </c>
      <c r="V172" s="103">
        <f t="shared" si="307"/>
        <v>297.42</v>
      </c>
      <c r="W172" s="103"/>
      <c r="X172" s="103">
        <v>297.42</v>
      </c>
      <c r="Y172" s="241"/>
      <c r="Z172" s="149">
        <v>618006</v>
      </c>
    </row>
    <row r="173" customHeight="1" spans="1:26">
      <c r="A173" s="160">
        <v>121</v>
      </c>
      <c r="B173" s="173" t="s">
        <v>157</v>
      </c>
      <c r="C173" s="102"/>
      <c r="D173" s="102">
        <v>8</v>
      </c>
      <c r="E173" s="102"/>
      <c r="F173" s="102">
        <v>3</v>
      </c>
      <c r="G173" s="102">
        <v>1190</v>
      </c>
      <c r="H173" s="102">
        <v>80</v>
      </c>
      <c r="I173" s="102"/>
      <c r="J173" s="102"/>
      <c r="K173" s="169"/>
      <c r="L173" s="102">
        <f t="shared" si="298"/>
        <v>8</v>
      </c>
      <c r="M173" s="103">
        <f t="shared" si="299"/>
        <v>1.44</v>
      </c>
      <c r="N173" s="102">
        <f t="shared" si="300"/>
        <v>1193</v>
      </c>
      <c r="O173" s="103">
        <f t="shared" si="301"/>
        <v>214.74</v>
      </c>
      <c r="P173" s="103">
        <v>118.98</v>
      </c>
      <c r="Q173" s="103">
        <f t="shared" si="302"/>
        <v>95.76</v>
      </c>
      <c r="R173" s="102">
        <f t="shared" si="303"/>
        <v>1270</v>
      </c>
      <c r="S173" s="103">
        <f t="shared" si="304"/>
        <v>228.6</v>
      </c>
      <c r="T173" s="102">
        <f t="shared" si="305"/>
        <v>-77</v>
      </c>
      <c r="U173" s="103">
        <f t="shared" si="306"/>
        <v>-18.48</v>
      </c>
      <c r="V173" s="103">
        <f t="shared" si="307"/>
        <v>307.32</v>
      </c>
      <c r="W173" s="103"/>
      <c r="X173" s="103">
        <v>307.32</v>
      </c>
      <c r="Y173" s="241"/>
      <c r="Z173" s="149">
        <v>618009</v>
      </c>
    </row>
    <row r="174" ht="35" customHeight="1" spans="1:25">
      <c r="A174" s="162"/>
      <c r="B174" s="78" t="s">
        <v>158</v>
      </c>
      <c r="C174" s="98">
        <f t="shared" ref="C174:I174" si="310">SUM(C175)</f>
        <v>0</v>
      </c>
      <c r="D174" s="98">
        <f t="shared" si="310"/>
        <v>0</v>
      </c>
      <c r="E174" s="98">
        <f t="shared" si="310"/>
        <v>0</v>
      </c>
      <c r="F174" s="98">
        <f t="shared" si="310"/>
        <v>9</v>
      </c>
      <c r="G174" s="98">
        <f t="shared" si="310"/>
        <v>291</v>
      </c>
      <c r="H174" s="98">
        <f t="shared" si="310"/>
        <v>1</v>
      </c>
      <c r="I174" s="98">
        <f t="shared" si="310"/>
        <v>304</v>
      </c>
      <c r="J174" s="98"/>
      <c r="K174" s="168"/>
      <c r="L174" s="98"/>
      <c r="M174" s="99"/>
      <c r="N174" s="98">
        <f t="shared" ref="N174:V174" si="311">SUM(N175)</f>
        <v>604</v>
      </c>
      <c r="O174" s="99">
        <f t="shared" si="311"/>
        <v>108.72</v>
      </c>
      <c r="P174" s="99">
        <f t="shared" si="311"/>
        <v>31.68</v>
      </c>
      <c r="Q174" s="99">
        <f t="shared" si="311"/>
        <v>77.04</v>
      </c>
      <c r="R174" s="98">
        <f t="shared" si="311"/>
        <v>596</v>
      </c>
      <c r="S174" s="99">
        <f t="shared" si="311"/>
        <v>107.28</v>
      </c>
      <c r="T174" s="98">
        <f t="shared" si="311"/>
        <v>8</v>
      </c>
      <c r="U174" s="99">
        <f t="shared" si="311"/>
        <v>1.92</v>
      </c>
      <c r="V174" s="99">
        <f t="shared" si="311"/>
        <v>186.24</v>
      </c>
      <c r="W174" s="99"/>
      <c r="X174" s="99">
        <f t="shared" ref="X174:X178" si="312">SUM(X175)</f>
        <v>186.24</v>
      </c>
      <c r="Y174" s="235">
        <f t="shared" ref="Y174:Y178" si="313">SUM(Y175)</f>
        <v>0</v>
      </c>
    </row>
    <row r="175" ht="35" customHeight="1" spans="1:26">
      <c r="A175" s="160">
        <v>122</v>
      </c>
      <c r="B175" s="173" t="s">
        <v>158</v>
      </c>
      <c r="C175" s="102"/>
      <c r="D175" s="102"/>
      <c r="E175" s="102"/>
      <c r="F175" s="102">
        <v>9</v>
      </c>
      <c r="G175" s="102">
        <v>291</v>
      </c>
      <c r="H175" s="102">
        <v>1</v>
      </c>
      <c r="I175" s="102">
        <v>304</v>
      </c>
      <c r="J175" s="102"/>
      <c r="K175" s="169"/>
      <c r="L175" s="102"/>
      <c r="M175" s="103"/>
      <c r="N175" s="102">
        <f t="shared" ref="N175:N179" si="314">F175+G175+I175</f>
        <v>604</v>
      </c>
      <c r="O175" s="103">
        <f t="shared" ref="O175:O179" si="315">N175*0.3*0.6</f>
        <v>108.72</v>
      </c>
      <c r="P175" s="103">
        <v>31.68</v>
      </c>
      <c r="Q175" s="103">
        <f t="shared" ref="Q175:Q179" si="316">O175-P175</f>
        <v>77.04</v>
      </c>
      <c r="R175" s="102">
        <f t="shared" ref="R175:R179" si="317">G175+H175+I175</f>
        <v>596</v>
      </c>
      <c r="S175" s="103">
        <f t="shared" ref="S175:S179" si="318">R175*0.3*0.6</f>
        <v>107.28</v>
      </c>
      <c r="T175" s="102">
        <f t="shared" ref="T175:T179" si="319">F175-H175</f>
        <v>8</v>
      </c>
      <c r="U175" s="103">
        <f t="shared" ref="U175:U179" si="320">T175*0.3*0.4*2</f>
        <v>1.92</v>
      </c>
      <c r="V175" s="103">
        <f t="shared" ref="V175:V179" si="321">K175+M175+Q175+S175+U175</f>
        <v>186.24</v>
      </c>
      <c r="W175" s="103"/>
      <c r="X175" s="103">
        <v>186.24</v>
      </c>
      <c r="Y175" s="241"/>
      <c r="Z175" s="149">
        <v>618007</v>
      </c>
    </row>
    <row r="176" ht="35" customHeight="1" spans="1:25">
      <c r="A176" s="162"/>
      <c r="B176" s="78" t="s">
        <v>159</v>
      </c>
      <c r="C176" s="98">
        <f t="shared" ref="C176:H176" si="322">SUM(C177)</f>
        <v>0</v>
      </c>
      <c r="D176" s="98">
        <f t="shared" si="322"/>
        <v>0</v>
      </c>
      <c r="E176" s="98">
        <f t="shared" si="322"/>
        <v>0</v>
      </c>
      <c r="F176" s="98">
        <f t="shared" si="322"/>
        <v>2</v>
      </c>
      <c r="G176" s="98">
        <f t="shared" si="322"/>
        <v>432</v>
      </c>
      <c r="H176" s="98">
        <f t="shared" si="322"/>
        <v>15</v>
      </c>
      <c r="I176" s="98"/>
      <c r="J176" s="98"/>
      <c r="K176" s="168"/>
      <c r="L176" s="98"/>
      <c r="M176" s="99"/>
      <c r="N176" s="98">
        <f t="shared" ref="N176:V176" si="323">SUM(N177)</f>
        <v>434</v>
      </c>
      <c r="O176" s="99">
        <f t="shared" si="323"/>
        <v>78.12</v>
      </c>
      <c r="P176" s="99">
        <f t="shared" si="323"/>
        <v>52.38</v>
      </c>
      <c r="Q176" s="99">
        <f t="shared" si="323"/>
        <v>25.74</v>
      </c>
      <c r="R176" s="98">
        <f t="shared" si="323"/>
        <v>447</v>
      </c>
      <c r="S176" s="99">
        <f t="shared" si="323"/>
        <v>80.46</v>
      </c>
      <c r="T176" s="98">
        <f t="shared" si="323"/>
        <v>-13</v>
      </c>
      <c r="U176" s="99">
        <f t="shared" si="323"/>
        <v>-3.12</v>
      </c>
      <c r="V176" s="99">
        <f t="shared" si="323"/>
        <v>103.08</v>
      </c>
      <c r="W176" s="99"/>
      <c r="X176" s="99">
        <f t="shared" si="312"/>
        <v>103.08</v>
      </c>
      <c r="Y176" s="235">
        <f t="shared" si="313"/>
        <v>0</v>
      </c>
    </row>
    <row r="177" ht="35" customHeight="1" spans="1:26">
      <c r="A177" s="160">
        <v>123</v>
      </c>
      <c r="B177" s="173" t="s">
        <v>159</v>
      </c>
      <c r="C177" s="102"/>
      <c r="D177" s="102"/>
      <c r="E177" s="102"/>
      <c r="F177" s="102">
        <v>2</v>
      </c>
      <c r="G177" s="102">
        <v>432</v>
      </c>
      <c r="H177" s="102">
        <v>15</v>
      </c>
      <c r="I177" s="102"/>
      <c r="J177" s="102"/>
      <c r="K177" s="169"/>
      <c r="L177" s="102"/>
      <c r="M177" s="103"/>
      <c r="N177" s="102">
        <f t="shared" si="314"/>
        <v>434</v>
      </c>
      <c r="O177" s="103">
        <f t="shared" si="315"/>
        <v>78.12</v>
      </c>
      <c r="P177" s="103">
        <v>52.38</v>
      </c>
      <c r="Q177" s="103">
        <f t="shared" si="316"/>
        <v>25.74</v>
      </c>
      <c r="R177" s="102">
        <f t="shared" si="317"/>
        <v>447</v>
      </c>
      <c r="S177" s="103">
        <f t="shared" si="318"/>
        <v>80.46</v>
      </c>
      <c r="T177" s="102">
        <f t="shared" si="319"/>
        <v>-13</v>
      </c>
      <c r="U177" s="103">
        <f t="shared" si="320"/>
        <v>-3.12</v>
      </c>
      <c r="V177" s="103">
        <f t="shared" si="321"/>
        <v>103.08</v>
      </c>
      <c r="W177" s="103"/>
      <c r="X177" s="103">
        <v>103.08</v>
      </c>
      <c r="Y177" s="241"/>
      <c r="Z177" s="149">
        <v>618008</v>
      </c>
    </row>
    <row r="178" customHeight="1" spans="1:25">
      <c r="A178" s="162"/>
      <c r="B178" s="78" t="s">
        <v>160</v>
      </c>
      <c r="C178" s="98">
        <f t="shared" ref="C178:I178" si="324">SUM(C179)</f>
        <v>1</v>
      </c>
      <c r="D178" s="98">
        <f t="shared" si="324"/>
        <v>19</v>
      </c>
      <c r="E178" s="98">
        <f t="shared" si="324"/>
        <v>16</v>
      </c>
      <c r="F178" s="98">
        <f t="shared" si="324"/>
        <v>16</v>
      </c>
      <c r="G178" s="98">
        <f t="shared" si="324"/>
        <v>2809</v>
      </c>
      <c r="H178" s="98">
        <f t="shared" si="324"/>
        <v>99</v>
      </c>
      <c r="I178" s="98">
        <f t="shared" si="324"/>
        <v>18</v>
      </c>
      <c r="J178" s="98"/>
      <c r="K178" s="168"/>
      <c r="L178" s="98">
        <f t="shared" ref="L178:V178" si="325">SUM(L179)</f>
        <v>36</v>
      </c>
      <c r="M178" s="99">
        <f t="shared" si="325"/>
        <v>6.48</v>
      </c>
      <c r="N178" s="98">
        <f t="shared" si="325"/>
        <v>2843</v>
      </c>
      <c r="O178" s="99">
        <f t="shared" si="325"/>
        <v>511.74</v>
      </c>
      <c r="P178" s="99">
        <f t="shared" si="325"/>
        <v>264.06</v>
      </c>
      <c r="Q178" s="99">
        <f t="shared" si="325"/>
        <v>247.68</v>
      </c>
      <c r="R178" s="98">
        <f t="shared" si="325"/>
        <v>2926</v>
      </c>
      <c r="S178" s="99">
        <f t="shared" si="325"/>
        <v>526.68</v>
      </c>
      <c r="T178" s="98">
        <f t="shared" si="325"/>
        <v>-83</v>
      </c>
      <c r="U178" s="99">
        <f t="shared" si="325"/>
        <v>-19.92</v>
      </c>
      <c r="V178" s="99">
        <f t="shared" si="325"/>
        <v>760.92</v>
      </c>
      <c r="W178" s="99"/>
      <c r="X178" s="99">
        <f t="shared" si="312"/>
        <v>760.92</v>
      </c>
      <c r="Y178" s="235">
        <f t="shared" si="313"/>
        <v>0</v>
      </c>
    </row>
    <row r="179" customHeight="1" spans="1:26">
      <c r="A179" s="160">
        <v>124</v>
      </c>
      <c r="B179" s="173" t="s">
        <v>160</v>
      </c>
      <c r="C179" s="102">
        <v>1</v>
      </c>
      <c r="D179" s="102">
        <v>19</v>
      </c>
      <c r="E179" s="102">
        <v>16</v>
      </c>
      <c r="F179" s="102">
        <v>16</v>
      </c>
      <c r="G179" s="102">
        <v>2809</v>
      </c>
      <c r="H179" s="102">
        <v>99</v>
      </c>
      <c r="I179" s="102">
        <v>18</v>
      </c>
      <c r="J179" s="102"/>
      <c r="K179" s="169"/>
      <c r="L179" s="102">
        <f t="shared" ref="L179:L183" si="326">C179+D179+E179</f>
        <v>36</v>
      </c>
      <c r="M179" s="103">
        <f t="shared" ref="M179:M183" si="327">L179*0.3*0.6</f>
        <v>6.48</v>
      </c>
      <c r="N179" s="102">
        <f t="shared" si="314"/>
        <v>2843</v>
      </c>
      <c r="O179" s="103">
        <f t="shared" si="315"/>
        <v>511.74</v>
      </c>
      <c r="P179" s="103">
        <v>264.06</v>
      </c>
      <c r="Q179" s="103">
        <f t="shared" si="316"/>
        <v>247.68</v>
      </c>
      <c r="R179" s="102">
        <f t="shared" si="317"/>
        <v>2926</v>
      </c>
      <c r="S179" s="103">
        <f t="shared" si="318"/>
        <v>526.68</v>
      </c>
      <c r="T179" s="102">
        <f t="shared" si="319"/>
        <v>-83</v>
      </c>
      <c r="U179" s="103">
        <f t="shared" si="320"/>
        <v>-19.92</v>
      </c>
      <c r="V179" s="103">
        <f t="shared" si="321"/>
        <v>760.92</v>
      </c>
      <c r="W179" s="103"/>
      <c r="X179" s="103">
        <v>760.92</v>
      </c>
      <c r="Y179" s="241"/>
      <c r="Z179" s="149">
        <v>618004</v>
      </c>
    </row>
    <row r="180" customHeight="1" spans="1:25">
      <c r="A180" s="162"/>
      <c r="B180" s="78" t="s">
        <v>161</v>
      </c>
      <c r="C180" s="98">
        <f t="shared" ref="C180:I180" si="328">SUM(C181:C183)</f>
        <v>21</v>
      </c>
      <c r="D180" s="98">
        <f t="shared" si="328"/>
        <v>88</v>
      </c>
      <c r="E180" s="98">
        <f t="shared" si="328"/>
        <v>11</v>
      </c>
      <c r="F180" s="98">
        <f t="shared" si="328"/>
        <v>78</v>
      </c>
      <c r="G180" s="98">
        <f t="shared" si="328"/>
        <v>1027</v>
      </c>
      <c r="H180" s="98">
        <f t="shared" si="328"/>
        <v>61</v>
      </c>
      <c r="I180" s="98">
        <f t="shared" si="328"/>
        <v>45</v>
      </c>
      <c r="J180" s="98"/>
      <c r="K180" s="168"/>
      <c r="L180" s="98">
        <f t="shared" ref="L180:V180" si="329">SUM(L181:L183)</f>
        <v>120</v>
      </c>
      <c r="M180" s="99">
        <f t="shared" si="329"/>
        <v>21.6</v>
      </c>
      <c r="N180" s="98">
        <f t="shared" si="329"/>
        <v>1150</v>
      </c>
      <c r="O180" s="99">
        <f t="shared" si="329"/>
        <v>207</v>
      </c>
      <c r="P180" s="99">
        <f t="shared" si="329"/>
        <v>131.94</v>
      </c>
      <c r="Q180" s="99">
        <f t="shared" si="329"/>
        <v>75.06</v>
      </c>
      <c r="R180" s="98">
        <f t="shared" si="329"/>
        <v>1133</v>
      </c>
      <c r="S180" s="99">
        <f t="shared" si="329"/>
        <v>203.94</v>
      </c>
      <c r="T180" s="98">
        <f t="shared" si="329"/>
        <v>17</v>
      </c>
      <c r="U180" s="99">
        <f t="shared" si="329"/>
        <v>4.08</v>
      </c>
      <c r="V180" s="99">
        <f t="shared" si="329"/>
        <v>304.68</v>
      </c>
      <c r="W180" s="99"/>
      <c r="X180" s="99">
        <f>SUM(X181:X183)</f>
        <v>304.68</v>
      </c>
      <c r="Y180" s="235">
        <f>SUM(Y181:Y183)</f>
        <v>0</v>
      </c>
    </row>
    <row r="181" customHeight="1" spans="1:26">
      <c r="A181" s="160">
        <v>125</v>
      </c>
      <c r="B181" s="173" t="s">
        <v>162</v>
      </c>
      <c r="C181" s="102"/>
      <c r="D181" s="102"/>
      <c r="E181" s="102"/>
      <c r="F181" s="102">
        <v>1</v>
      </c>
      <c r="G181" s="102"/>
      <c r="H181" s="102"/>
      <c r="I181" s="102"/>
      <c r="J181" s="102"/>
      <c r="K181" s="169"/>
      <c r="L181" s="102"/>
      <c r="M181" s="103"/>
      <c r="N181" s="102">
        <f t="shared" ref="N181:N183" si="330">F181+G181+I181</f>
        <v>1</v>
      </c>
      <c r="O181" s="103">
        <f t="shared" ref="O181:O183" si="331">N181*0.3*0.6</f>
        <v>0.18</v>
      </c>
      <c r="P181" s="103"/>
      <c r="Q181" s="103">
        <f t="shared" ref="Q181:Q183" si="332">O181-P181</f>
        <v>0.18</v>
      </c>
      <c r="R181" s="102"/>
      <c r="S181" s="103"/>
      <c r="T181" s="102">
        <f t="shared" ref="T181:T183" si="333">F181-H181</f>
        <v>1</v>
      </c>
      <c r="U181" s="103">
        <f t="shared" ref="U181:U183" si="334">T181*0.3*0.4*2</f>
        <v>0.24</v>
      </c>
      <c r="V181" s="103">
        <f t="shared" ref="V181:V183" si="335">K181+M181+Q181+S181+U181</f>
        <v>0.42</v>
      </c>
      <c r="W181" s="103"/>
      <c r="X181" s="103">
        <v>0.42</v>
      </c>
      <c r="Y181" s="241"/>
      <c r="Z181" s="149">
        <v>619001</v>
      </c>
    </row>
    <row r="182" customHeight="1" spans="1:26">
      <c r="A182" s="160">
        <v>126</v>
      </c>
      <c r="B182" s="173" t="s">
        <v>163</v>
      </c>
      <c r="C182" s="102">
        <v>18</v>
      </c>
      <c r="D182" s="102"/>
      <c r="E182" s="102"/>
      <c r="F182" s="102">
        <v>55</v>
      </c>
      <c r="G182" s="102">
        <v>165</v>
      </c>
      <c r="H182" s="102">
        <v>7</v>
      </c>
      <c r="I182" s="102"/>
      <c r="J182" s="102"/>
      <c r="K182" s="169"/>
      <c r="L182" s="102">
        <f t="shared" si="326"/>
        <v>18</v>
      </c>
      <c r="M182" s="103">
        <f t="shared" si="327"/>
        <v>3.24</v>
      </c>
      <c r="N182" s="102">
        <f t="shared" si="330"/>
        <v>220</v>
      </c>
      <c r="O182" s="103">
        <f t="shared" si="331"/>
        <v>39.6</v>
      </c>
      <c r="P182" s="103">
        <v>24.48</v>
      </c>
      <c r="Q182" s="103">
        <f t="shared" si="332"/>
        <v>15.12</v>
      </c>
      <c r="R182" s="102">
        <f t="shared" ref="R182:R185" si="336">G182+H182+I182</f>
        <v>172</v>
      </c>
      <c r="S182" s="103">
        <f t="shared" ref="S182:S185" si="337">R182*0.3*0.6</f>
        <v>30.96</v>
      </c>
      <c r="T182" s="102">
        <f t="shared" si="333"/>
        <v>48</v>
      </c>
      <c r="U182" s="103">
        <f t="shared" si="334"/>
        <v>11.52</v>
      </c>
      <c r="V182" s="103">
        <f t="shared" si="335"/>
        <v>60.84</v>
      </c>
      <c r="W182" s="103"/>
      <c r="X182" s="103">
        <v>60.84</v>
      </c>
      <c r="Y182" s="241"/>
      <c r="Z182" s="149">
        <v>619002</v>
      </c>
    </row>
    <row r="183" customHeight="1" spans="1:26">
      <c r="A183" s="160">
        <v>127</v>
      </c>
      <c r="B183" s="173" t="s">
        <v>164</v>
      </c>
      <c r="C183" s="102">
        <v>3</v>
      </c>
      <c r="D183" s="102">
        <v>88</v>
      </c>
      <c r="E183" s="102">
        <v>11</v>
      </c>
      <c r="F183" s="102">
        <v>22</v>
      </c>
      <c r="G183" s="102">
        <v>862</v>
      </c>
      <c r="H183" s="102">
        <v>54</v>
      </c>
      <c r="I183" s="102">
        <v>45</v>
      </c>
      <c r="J183" s="102"/>
      <c r="K183" s="169"/>
      <c r="L183" s="102">
        <f t="shared" si="326"/>
        <v>102</v>
      </c>
      <c r="M183" s="103">
        <f t="shared" si="327"/>
        <v>18.36</v>
      </c>
      <c r="N183" s="102">
        <f t="shared" si="330"/>
        <v>929</v>
      </c>
      <c r="O183" s="103">
        <f t="shared" si="331"/>
        <v>167.22</v>
      </c>
      <c r="P183" s="103">
        <v>107.46</v>
      </c>
      <c r="Q183" s="103">
        <f t="shared" si="332"/>
        <v>59.76</v>
      </c>
      <c r="R183" s="102">
        <f t="shared" si="336"/>
        <v>961</v>
      </c>
      <c r="S183" s="103">
        <f t="shared" si="337"/>
        <v>172.98</v>
      </c>
      <c r="T183" s="102">
        <f t="shared" si="333"/>
        <v>-32</v>
      </c>
      <c r="U183" s="103">
        <f t="shared" si="334"/>
        <v>-7.68</v>
      </c>
      <c r="V183" s="103">
        <f t="shared" si="335"/>
        <v>243.42</v>
      </c>
      <c r="W183" s="103"/>
      <c r="X183" s="103">
        <v>243.42</v>
      </c>
      <c r="Y183" s="241"/>
      <c r="Z183" s="149">
        <v>619004</v>
      </c>
    </row>
    <row r="184" customHeight="1" spans="1:25">
      <c r="A184" s="162"/>
      <c r="B184" s="78" t="s">
        <v>165</v>
      </c>
      <c r="C184" s="98">
        <f t="shared" ref="C184:I184" si="338">SUM(C185)</f>
        <v>1</v>
      </c>
      <c r="D184" s="98">
        <f t="shared" si="338"/>
        <v>72</v>
      </c>
      <c r="E184" s="98">
        <f t="shared" si="338"/>
        <v>0</v>
      </c>
      <c r="F184" s="98">
        <f t="shared" si="338"/>
        <v>2</v>
      </c>
      <c r="G184" s="98">
        <f t="shared" si="338"/>
        <v>1316</v>
      </c>
      <c r="H184" s="98">
        <f t="shared" si="338"/>
        <v>114</v>
      </c>
      <c r="I184" s="98">
        <f t="shared" si="338"/>
        <v>18</v>
      </c>
      <c r="J184" s="98"/>
      <c r="K184" s="168"/>
      <c r="L184" s="98">
        <f t="shared" ref="L184:V184" si="339">SUM(L185)</f>
        <v>73</v>
      </c>
      <c r="M184" s="99">
        <f t="shared" si="339"/>
        <v>13.14</v>
      </c>
      <c r="N184" s="98">
        <f t="shared" si="339"/>
        <v>1336</v>
      </c>
      <c r="O184" s="99">
        <f t="shared" si="339"/>
        <v>240.48</v>
      </c>
      <c r="P184" s="99">
        <f t="shared" si="339"/>
        <v>116.64</v>
      </c>
      <c r="Q184" s="99">
        <f t="shared" si="339"/>
        <v>123.84</v>
      </c>
      <c r="R184" s="98">
        <f t="shared" si="339"/>
        <v>1448</v>
      </c>
      <c r="S184" s="99">
        <f t="shared" si="339"/>
        <v>260.64</v>
      </c>
      <c r="T184" s="98">
        <f t="shared" si="339"/>
        <v>-112</v>
      </c>
      <c r="U184" s="99">
        <f t="shared" si="339"/>
        <v>-26.88</v>
      </c>
      <c r="V184" s="99">
        <f t="shared" si="339"/>
        <v>370.74</v>
      </c>
      <c r="W184" s="99"/>
      <c r="X184" s="99">
        <f>SUM(X185)</f>
        <v>370.74</v>
      </c>
      <c r="Y184" s="235">
        <f>SUM(Y185)</f>
        <v>0</v>
      </c>
    </row>
    <row r="185" customHeight="1" spans="1:26">
      <c r="A185" s="160">
        <v>128</v>
      </c>
      <c r="B185" s="173" t="s">
        <v>165</v>
      </c>
      <c r="C185" s="102">
        <v>1</v>
      </c>
      <c r="D185" s="102">
        <v>72</v>
      </c>
      <c r="E185" s="102"/>
      <c r="F185" s="102">
        <v>2</v>
      </c>
      <c r="G185" s="102">
        <v>1316</v>
      </c>
      <c r="H185" s="102">
        <v>114</v>
      </c>
      <c r="I185" s="102">
        <v>18</v>
      </c>
      <c r="J185" s="102"/>
      <c r="K185" s="169"/>
      <c r="L185" s="102">
        <f t="shared" ref="L185:L189" si="340">C185+D185+E185</f>
        <v>73</v>
      </c>
      <c r="M185" s="103">
        <f t="shared" ref="M185:M189" si="341">L185*0.3*0.6</f>
        <v>13.14</v>
      </c>
      <c r="N185" s="102">
        <f t="shared" ref="N185:N189" si="342">F185+G185+I185</f>
        <v>1336</v>
      </c>
      <c r="O185" s="103">
        <f t="shared" ref="O185:O189" si="343">N185*0.3*0.6</f>
        <v>240.48</v>
      </c>
      <c r="P185" s="103">
        <v>116.64</v>
      </c>
      <c r="Q185" s="103">
        <f t="shared" ref="Q185:Q189" si="344">O185-P185</f>
        <v>123.84</v>
      </c>
      <c r="R185" s="102">
        <f t="shared" si="336"/>
        <v>1448</v>
      </c>
      <c r="S185" s="103">
        <f t="shared" si="337"/>
        <v>260.64</v>
      </c>
      <c r="T185" s="102">
        <f t="shared" ref="T185:T189" si="345">F185-H185</f>
        <v>-112</v>
      </c>
      <c r="U185" s="103">
        <f t="shared" ref="U185:U189" si="346">T185*0.3*0.4*2</f>
        <v>-26.88</v>
      </c>
      <c r="V185" s="103">
        <f t="shared" ref="V185:V189" si="347">K185+M185+Q185+S185+U185</f>
        <v>370.74</v>
      </c>
      <c r="W185" s="103"/>
      <c r="X185" s="103">
        <v>370.74</v>
      </c>
      <c r="Y185" s="241"/>
      <c r="Z185" s="149">
        <v>619003</v>
      </c>
    </row>
    <row r="186" customHeight="1" spans="1:25">
      <c r="A186" s="162"/>
      <c r="B186" s="78" t="s">
        <v>166</v>
      </c>
      <c r="C186" s="98">
        <f t="shared" ref="C186:I186" si="348">SUM(C187:C189)</f>
        <v>46</v>
      </c>
      <c r="D186" s="98">
        <f t="shared" si="348"/>
        <v>129</v>
      </c>
      <c r="E186" s="98">
        <f t="shared" si="348"/>
        <v>1</v>
      </c>
      <c r="F186" s="98">
        <f t="shared" si="348"/>
        <v>78</v>
      </c>
      <c r="G186" s="98">
        <f t="shared" si="348"/>
        <v>1595</v>
      </c>
      <c r="H186" s="98">
        <f t="shared" si="348"/>
        <v>37</v>
      </c>
      <c r="I186" s="98">
        <f t="shared" si="348"/>
        <v>1</v>
      </c>
      <c r="J186" s="98"/>
      <c r="K186" s="168"/>
      <c r="L186" s="98">
        <f t="shared" ref="L186:Y186" si="349">SUM(L187:L189)</f>
        <v>176</v>
      </c>
      <c r="M186" s="99">
        <f t="shared" si="349"/>
        <v>31.68</v>
      </c>
      <c r="N186" s="98">
        <f t="shared" si="349"/>
        <v>1674</v>
      </c>
      <c r="O186" s="99">
        <f t="shared" si="349"/>
        <v>301.32</v>
      </c>
      <c r="P186" s="99">
        <f t="shared" si="349"/>
        <v>170.82</v>
      </c>
      <c r="Q186" s="99">
        <f t="shared" si="349"/>
        <v>130.5</v>
      </c>
      <c r="R186" s="98">
        <f t="shared" si="349"/>
        <v>1633</v>
      </c>
      <c r="S186" s="99">
        <f t="shared" si="349"/>
        <v>293.94</v>
      </c>
      <c r="T186" s="98">
        <f t="shared" si="349"/>
        <v>41</v>
      </c>
      <c r="U186" s="99">
        <f t="shared" si="349"/>
        <v>9.84</v>
      </c>
      <c r="V186" s="99">
        <f t="shared" si="349"/>
        <v>465.96</v>
      </c>
      <c r="W186" s="99">
        <f t="shared" si="349"/>
        <v>-36.66</v>
      </c>
      <c r="X186" s="99">
        <f t="shared" si="349"/>
        <v>502.62</v>
      </c>
      <c r="Y186" s="235">
        <f t="shared" si="349"/>
        <v>0</v>
      </c>
    </row>
    <row r="187" customHeight="1" spans="1:26">
      <c r="A187" s="160">
        <v>129</v>
      </c>
      <c r="B187" s="173" t="s">
        <v>167</v>
      </c>
      <c r="C187" s="102">
        <v>3</v>
      </c>
      <c r="D187" s="102"/>
      <c r="E187" s="102"/>
      <c r="F187" s="102">
        <v>3</v>
      </c>
      <c r="G187" s="102"/>
      <c r="H187" s="102">
        <v>2</v>
      </c>
      <c r="I187" s="102"/>
      <c r="J187" s="102"/>
      <c r="K187" s="169"/>
      <c r="L187" s="102">
        <f t="shared" si="340"/>
        <v>3</v>
      </c>
      <c r="M187" s="103">
        <f t="shared" si="341"/>
        <v>0.54</v>
      </c>
      <c r="N187" s="102">
        <f t="shared" si="342"/>
        <v>3</v>
      </c>
      <c r="O187" s="103">
        <f t="shared" si="343"/>
        <v>0.54</v>
      </c>
      <c r="P187" s="103">
        <v>38.34</v>
      </c>
      <c r="Q187" s="103">
        <f t="shared" si="344"/>
        <v>-37.8</v>
      </c>
      <c r="R187" s="102">
        <f t="shared" ref="R187:R189" si="350">G187+H187+I187</f>
        <v>2</v>
      </c>
      <c r="S187" s="103">
        <f t="shared" ref="S187:S189" si="351">R187*0.3*0.6</f>
        <v>0.36</v>
      </c>
      <c r="T187" s="102">
        <f t="shared" si="345"/>
        <v>1</v>
      </c>
      <c r="U187" s="103">
        <f t="shared" si="346"/>
        <v>0.24</v>
      </c>
      <c r="V187" s="103">
        <f t="shared" si="347"/>
        <v>-36.66</v>
      </c>
      <c r="W187" s="103">
        <v>-36.66</v>
      </c>
      <c r="X187" s="103"/>
      <c r="Y187" s="241"/>
      <c r="Z187" s="149">
        <v>620001</v>
      </c>
    </row>
    <row r="188" ht="35" customHeight="1" spans="1:26">
      <c r="A188" s="160">
        <v>130</v>
      </c>
      <c r="B188" s="173" t="s">
        <v>168</v>
      </c>
      <c r="C188" s="102">
        <v>37</v>
      </c>
      <c r="D188" s="102">
        <v>98</v>
      </c>
      <c r="E188" s="102">
        <v>1</v>
      </c>
      <c r="F188" s="102">
        <v>59</v>
      </c>
      <c r="G188" s="102">
        <v>650</v>
      </c>
      <c r="H188" s="102">
        <v>10</v>
      </c>
      <c r="I188" s="102">
        <v>1</v>
      </c>
      <c r="J188" s="102"/>
      <c r="K188" s="169"/>
      <c r="L188" s="102">
        <f t="shared" si="340"/>
        <v>136</v>
      </c>
      <c r="M188" s="103">
        <f t="shared" si="341"/>
        <v>24.48</v>
      </c>
      <c r="N188" s="102">
        <f t="shared" si="342"/>
        <v>710</v>
      </c>
      <c r="O188" s="103">
        <f t="shared" si="343"/>
        <v>127.8</v>
      </c>
      <c r="P188" s="103">
        <v>40.68</v>
      </c>
      <c r="Q188" s="103">
        <f t="shared" si="344"/>
        <v>87.12</v>
      </c>
      <c r="R188" s="102">
        <f t="shared" si="350"/>
        <v>661</v>
      </c>
      <c r="S188" s="103">
        <f t="shared" si="351"/>
        <v>118.98</v>
      </c>
      <c r="T188" s="102">
        <f t="shared" si="345"/>
        <v>49</v>
      </c>
      <c r="U188" s="103">
        <f t="shared" si="346"/>
        <v>11.76</v>
      </c>
      <c r="V188" s="103">
        <f t="shared" si="347"/>
        <v>242.34</v>
      </c>
      <c r="W188" s="103"/>
      <c r="X188" s="103">
        <v>242.34</v>
      </c>
      <c r="Y188" s="241"/>
      <c r="Z188" s="149">
        <v>620002</v>
      </c>
    </row>
    <row r="189" ht="35" customHeight="1" spans="1:26">
      <c r="A189" s="160">
        <v>131</v>
      </c>
      <c r="B189" s="230" t="s">
        <v>169</v>
      </c>
      <c r="C189" s="102">
        <v>6</v>
      </c>
      <c r="D189" s="102">
        <v>31</v>
      </c>
      <c r="E189" s="102"/>
      <c r="F189" s="102">
        <v>16</v>
      </c>
      <c r="G189" s="102">
        <v>945</v>
      </c>
      <c r="H189" s="102">
        <v>25</v>
      </c>
      <c r="I189" s="102"/>
      <c r="J189" s="102"/>
      <c r="K189" s="169"/>
      <c r="L189" s="102">
        <f t="shared" si="340"/>
        <v>37</v>
      </c>
      <c r="M189" s="103">
        <f t="shared" si="341"/>
        <v>6.66</v>
      </c>
      <c r="N189" s="102">
        <f t="shared" si="342"/>
        <v>961</v>
      </c>
      <c r="O189" s="103">
        <f t="shared" si="343"/>
        <v>172.98</v>
      </c>
      <c r="P189" s="103">
        <v>91.8</v>
      </c>
      <c r="Q189" s="103">
        <f t="shared" si="344"/>
        <v>81.18</v>
      </c>
      <c r="R189" s="102">
        <f t="shared" si="350"/>
        <v>970</v>
      </c>
      <c r="S189" s="103">
        <f t="shared" si="351"/>
        <v>174.6</v>
      </c>
      <c r="T189" s="102">
        <f t="shared" si="345"/>
        <v>-9</v>
      </c>
      <c r="U189" s="103">
        <f t="shared" si="346"/>
        <v>-2.16</v>
      </c>
      <c r="V189" s="103">
        <f t="shared" si="347"/>
        <v>260.28</v>
      </c>
      <c r="W189" s="103"/>
      <c r="X189" s="103">
        <v>260.28</v>
      </c>
      <c r="Y189" s="241"/>
      <c r="Z189" s="149">
        <v>620003</v>
      </c>
    </row>
    <row r="190" customHeight="1" spans="1:25">
      <c r="A190" s="162"/>
      <c r="B190" s="78" t="s">
        <v>170</v>
      </c>
      <c r="C190" s="98">
        <f t="shared" ref="C190:I190" si="352">SUM(C191)</f>
        <v>30</v>
      </c>
      <c r="D190" s="98">
        <f t="shared" si="352"/>
        <v>37</v>
      </c>
      <c r="E190" s="98">
        <f t="shared" si="352"/>
        <v>0</v>
      </c>
      <c r="F190" s="98">
        <f t="shared" si="352"/>
        <v>123</v>
      </c>
      <c r="G190" s="98">
        <f t="shared" si="352"/>
        <v>823</v>
      </c>
      <c r="H190" s="98">
        <f t="shared" si="352"/>
        <v>14</v>
      </c>
      <c r="I190" s="98">
        <f t="shared" si="352"/>
        <v>2</v>
      </c>
      <c r="J190" s="98"/>
      <c r="K190" s="168"/>
      <c r="L190" s="98">
        <f t="shared" ref="L190:V190" si="353">SUM(L191)</f>
        <v>67</v>
      </c>
      <c r="M190" s="99">
        <f t="shared" si="353"/>
        <v>12.06</v>
      </c>
      <c r="N190" s="98">
        <f t="shared" si="353"/>
        <v>948</v>
      </c>
      <c r="O190" s="99">
        <f t="shared" si="353"/>
        <v>170.64</v>
      </c>
      <c r="P190" s="99">
        <f t="shared" si="353"/>
        <v>145.98</v>
      </c>
      <c r="Q190" s="99">
        <f t="shared" si="353"/>
        <v>24.66</v>
      </c>
      <c r="R190" s="98">
        <f t="shared" si="353"/>
        <v>839</v>
      </c>
      <c r="S190" s="99">
        <f t="shared" si="353"/>
        <v>151.02</v>
      </c>
      <c r="T190" s="98">
        <f t="shared" si="353"/>
        <v>109</v>
      </c>
      <c r="U190" s="99">
        <f t="shared" si="353"/>
        <v>26.16</v>
      </c>
      <c r="V190" s="99">
        <f t="shared" si="353"/>
        <v>213.9</v>
      </c>
      <c r="W190" s="99"/>
      <c r="X190" s="99">
        <f t="shared" ref="X190:X194" si="354">SUM(X191)</f>
        <v>213.9</v>
      </c>
      <c r="Y190" s="235">
        <f t="shared" ref="Y190:Y194" si="355">SUM(Y191)</f>
        <v>0</v>
      </c>
    </row>
    <row r="191" ht="35" customHeight="1" spans="1:26">
      <c r="A191" s="160">
        <v>132</v>
      </c>
      <c r="B191" s="173" t="s">
        <v>171</v>
      </c>
      <c r="C191" s="102">
        <v>30</v>
      </c>
      <c r="D191" s="102">
        <v>37</v>
      </c>
      <c r="E191" s="102"/>
      <c r="F191" s="102">
        <v>123</v>
      </c>
      <c r="G191" s="102">
        <v>823</v>
      </c>
      <c r="H191" s="102">
        <v>14</v>
      </c>
      <c r="I191" s="102">
        <v>2</v>
      </c>
      <c r="J191" s="102"/>
      <c r="K191" s="169"/>
      <c r="L191" s="102">
        <f t="shared" ref="L191:L195" si="356">C191+D191+E191</f>
        <v>67</v>
      </c>
      <c r="M191" s="103">
        <f t="shared" ref="M191:M195" si="357">L191*0.3*0.6</f>
        <v>12.06</v>
      </c>
      <c r="N191" s="102">
        <f t="shared" ref="N191:N195" si="358">F191+G191+I191</f>
        <v>948</v>
      </c>
      <c r="O191" s="103">
        <f t="shared" ref="O191:O195" si="359">N191*0.3*0.6</f>
        <v>170.64</v>
      </c>
      <c r="P191" s="103">
        <v>145.98</v>
      </c>
      <c r="Q191" s="103">
        <f t="shared" ref="Q191:Q195" si="360">O191-P191</f>
        <v>24.66</v>
      </c>
      <c r="R191" s="102">
        <f t="shared" ref="R191:R195" si="361">G191+H191+I191</f>
        <v>839</v>
      </c>
      <c r="S191" s="103">
        <f t="shared" ref="S191:S195" si="362">R191*0.3*0.6</f>
        <v>151.02</v>
      </c>
      <c r="T191" s="102">
        <f t="shared" ref="T191:T195" si="363">F191-H191</f>
        <v>109</v>
      </c>
      <c r="U191" s="103">
        <f t="shared" ref="U191:U195" si="364">T191*0.3*0.4*2</f>
        <v>26.16</v>
      </c>
      <c r="V191" s="103">
        <f t="shared" ref="V191:V195" si="365">K191+M191+Q191+S191+U191</f>
        <v>213.9</v>
      </c>
      <c r="W191" s="103"/>
      <c r="X191" s="103">
        <v>213.9</v>
      </c>
      <c r="Y191" s="241"/>
      <c r="Z191" s="149">
        <v>620004</v>
      </c>
    </row>
    <row r="192" customHeight="1" spans="1:25">
      <c r="A192" s="162"/>
      <c r="B192" s="78" t="s">
        <v>172</v>
      </c>
      <c r="C192" s="98">
        <f t="shared" ref="C192:I192" si="366">SUM(C193)</f>
        <v>6</v>
      </c>
      <c r="D192" s="98">
        <f t="shared" si="366"/>
        <v>135</v>
      </c>
      <c r="E192" s="98">
        <f t="shared" si="366"/>
        <v>1</v>
      </c>
      <c r="F192" s="98">
        <f t="shared" si="366"/>
        <v>8</v>
      </c>
      <c r="G192" s="98">
        <f t="shared" si="366"/>
        <v>2020</v>
      </c>
      <c r="H192" s="98">
        <f t="shared" si="366"/>
        <v>72</v>
      </c>
      <c r="I192" s="98">
        <f t="shared" si="366"/>
        <v>9</v>
      </c>
      <c r="J192" s="98"/>
      <c r="K192" s="168"/>
      <c r="L192" s="98">
        <f t="shared" ref="L192:V192" si="367">SUM(L193)</f>
        <v>142</v>
      </c>
      <c r="M192" s="99">
        <f t="shared" si="367"/>
        <v>25.56</v>
      </c>
      <c r="N192" s="98">
        <f t="shared" si="367"/>
        <v>2037</v>
      </c>
      <c r="O192" s="99">
        <f t="shared" si="367"/>
        <v>366.66</v>
      </c>
      <c r="P192" s="99">
        <f t="shared" si="367"/>
        <v>334.98</v>
      </c>
      <c r="Q192" s="99">
        <f t="shared" si="367"/>
        <v>31.68</v>
      </c>
      <c r="R192" s="98">
        <f t="shared" si="367"/>
        <v>2101</v>
      </c>
      <c r="S192" s="99">
        <f t="shared" si="367"/>
        <v>378.18</v>
      </c>
      <c r="T192" s="98">
        <f t="shared" si="367"/>
        <v>-64</v>
      </c>
      <c r="U192" s="99">
        <f t="shared" si="367"/>
        <v>-15.36</v>
      </c>
      <c r="V192" s="99">
        <f t="shared" si="367"/>
        <v>420.06</v>
      </c>
      <c r="W192" s="99"/>
      <c r="X192" s="99">
        <f t="shared" si="354"/>
        <v>420.06</v>
      </c>
      <c r="Y192" s="235">
        <f t="shared" si="355"/>
        <v>0</v>
      </c>
    </row>
    <row r="193" customHeight="1" spans="1:26">
      <c r="A193" s="160">
        <v>133</v>
      </c>
      <c r="B193" s="173" t="s">
        <v>172</v>
      </c>
      <c r="C193" s="102">
        <v>6</v>
      </c>
      <c r="D193" s="102">
        <v>135</v>
      </c>
      <c r="E193" s="102">
        <v>1</v>
      </c>
      <c r="F193" s="102">
        <v>8</v>
      </c>
      <c r="G193" s="102">
        <v>2020</v>
      </c>
      <c r="H193" s="102">
        <v>72</v>
      </c>
      <c r="I193" s="102">
        <v>9</v>
      </c>
      <c r="J193" s="102"/>
      <c r="K193" s="169"/>
      <c r="L193" s="102">
        <f t="shared" si="356"/>
        <v>142</v>
      </c>
      <c r="M193" s="103">
        <f t="shared" si="357"/>
        <v>25.56</v>
      </c>
      <c r="N193" s="102">
        <f t="shared" si="358"/>
        <v>2037</v>
      </c>
      <c r="O193" s="103">
        <f t="shared" si="359"/>
        <v>366.66</v>
      </c>
      <c r="P193" s="103">
        <v>334.98</v>
      </c>
      <c r="Q193" s="103">
        <f t="shared" si="360"/>
        <v>31.68</v>
      </c>
      <c r="R193" s="102">
        <f t="shared" si="361"/>
        <v>2101</v>
      </c>
      <c r="S193" s="103">
        <f t="shared" si="362"/>
        <v>378.18</v>
      </c>
      <c r="T193" s="102">
        <f t="shared" si="363"/>
        <v>-64</v>
      </c>
      <c r="U193" s="103">
        <f t="shared" si="364"/>
        <v>-15.36</v>
      </c>
      <c r="V193" s="103">
        <f t="shared" si="365"/>
        <v>420.06</v>
      </c>
      <c r="W193" s="103"/>
      <c r="X193" s="103">
        <v>420.06</v>
      </c>
      <c r="Y193" s="241"/>
      <c r="Z193" s="149">
        <v>620005</v>
      </c>
    </row>
    <row r="194" customHeight="1" spans="1:25">
      <c r="A194" s="162"/>
      <c r="B194" s="78" t="s">
        <v>173</v>
      </c>
      <c r="C194" s="98">
        <f t="shared" ref="C194:I194" si="368">SUM(C195)</f>
        <v>5</v>
      </c>
      <c r="D194" s="98">
        <f t="shared" si="368"/>
        <v>258</v>
      </c>
      <c r="E194" s="98">
        <f t="shared" si="368"/>
        <v>3</v>
      </c>
      <c r="F194" s="98">
        <f t="shared" si="368"/>
        <v>10</v>
      </c>
      <c r="G194" s="98">
        <f t="shared" si="368"/>
        <v>3557</v>
      </c>
      <c r="H194" s="98">
        <f t="shared" si="368"/>
        <v>208</v>
      </c>
      <c r="I194" s="98">
        <f t="shared" si="368"/>
        <v>7</v>
      </c>
      <c r="J194" s="98"/>
      <c r="K194" s="168"/>
      <c r="L194" s="98">
        <f t="shared" ref="L194:V194" si="369">SUM(L195)</f>
        <v>266</v>
      </c>
      <c r="M194" s="99">
        <f t="shared" si="369"/>
        <v>47.88</v>
      </c>
      <c r="N194" s="98">
        <f t="shared" si="369"/>
        <v>3574</v>
      </c>
      <c r="O194" s="99">
        <f t="shared" si="369"/>
        <v>643.32</v>
      </c>
      <c r="P194" s="99">
        <f t="shared" si="369"/>
        <v>576</v>
      </c>
      <c r="Q194" s="99">
        <f t="shared" si="369"/>
        <v>67.32</v>
      </c>
      <c r="R194" s="98">
        <f t="shared" si="369"/>
        <v>3772</v>
      </c>
      <c r="S194" s="99">
        <f t="shared" si="369"/>
        <v>678.96</v>
      </c>
      <c r="T194" s="98">
        <f t="shared" si="369"/>
        <v>-198</v>
      </c>
      <c r="U194" s="99">
        <f t="shared" si="369"/>
        <v>-47.52</v>
      </c>
      <c r="V194" s="99">
        <f t="shared" si="369"/>
        <v>746.64</v>
      </c>
      <c r="W194" s="99"/>
      <c r="X194" s="99">
        <f t="shared" si="354"/>
        <v>746.64</v>
      </c>
      <c r="Y194" s="235">
        <f t="shared" si="355"/>
        <v>0</v>
      </c>
    </row>
    <row r="195" ht="54" customHeight="1" spans="1:26">
      <c r="A195" s="160">
        <v>134</v>
      </c>
      <c r="B195" s="173" t="s">
        <v>174</v>
      </c>
      <c r="C195" s="102">
        <v>5</v>
      </c>
      <c r="D195" s="102">
        <v>258</v>
      </c>
      <c r="E195" s="102">
        <v>3</v>
      </c>
      <c r="F195" s="102">
        <v>10</v>
      </c>
      <c r="G195" s="102">
        <v>3557</v>
      </c>
      <c r="H195" s="102">
        <v>208</v>
      </c>
      <c r="I195" s="102">
        <v>7</v>
      </c>
      <c r="J195" s="102"/>
      <c r="K195" s="169"/>
      <c r="L195" s="102">
        <f t="shared" si="356"/>
        <v>266</v>
      </c>
      <c r="M195" s="103">
        <f t="shared" si="357"/>
        <v>47.88</v>
      </c>
      <c r="N195" s="102">
        <f t="shared" si="358"/>
        <v>3574</v>
      </c>
      <c r="O195" s="103">
        <f t="shared" si="359"/>
        <v>643.32</v>
      </c>
      <c r="P195" s="103">
        <v>576</v>
      </c>
      <c r="Q195" s="103">
        <f t="shared" si="360"/>
        <v>67.32</v>
      </c>
      <c r="R195" s="102">
        <f t="shared" si="361"/>
        <v>3772</v>
      </c>
      <c r="S195" s="103">
        <f t="shared" si="362"/>
        <v>678.96</v>
      </c>
      <c r="T195" s="102">
        <f t="shared" si="363"/>
        <v>-198</v>
      </c>
      <c r="U195" s="103">
        <f t="shared" si="364"/>
        <v>-47.52</v>
      </c>
      <c r="V195" s="103">
        <f t="shared" si="365"/>
        <v>746.64</v>
      </c>
      <c r="W195" s="103"/>
      <c r="X195" s="103">
        <v>746.64</v>
      </c>
      <c r="Y195" s="241"/>
      <c r="Z195" s="149">
        <v>620006</v>
      </c>
    </row>
    <row r="196" customHeight="1" spans="1:25">
      <c r="A196" s="162"/>
      <c r="B196" s="78" t="s">
        <v>175</v>
      </c>
      <c r="C196" s="98">
        <f t="shared" ref="C196:I196" si="370">SUM(C197:C200)</f>
        <v>20</v>
      </c>
      <c r="D196" s="98">
        <f t="shared" si="370"/>
        <v>84</v>
      </c>
      <c r="E196" s="98">
        <f t="shared" si="370"/>
        <v>0</v>
      </c>
      <c r="F196" s="98">
        <f t="shared" si="370"/>
        <v>177</v>
      </c>
      <c r="G196" s="98">
        <f t="shared" si="370"/>
        <v>3606</v>
      </c>
      <c r="H196" s="98">
        <f t="shared" si="370"/>
        <v>232</v>
      </c>
      <c r="I196" s="98">
        <f t="shared" si="370"/>
        <v>7</v>
      </c>
      <c r="J196" s="98"/>
      <c r="K196" s="168"/>
      <c r="L196" s="98">
        <f t="shared" ref="L196:V196" si="371">SUM(L197:L200)</f>
        <v>104</v>
      </c>
      <c r="M196" s="99">
        <f t="shared" si="371"/>
        <v>18.72</v>
      </c>
      <c r="N196" s="98">
        <f t="shared" si="371"/>
        <v>3790</v>
      </c>
      <c r="O196" s="99">
        <f t="shared" si="371"/>
        <v>682.2</v>
      </c>
      <c r="P196" s="99">
        <f t="shared" si="371"/>
        <v>414.18</v>
      </c>
      <c r="Q196" s="99">
        <f t="shared" si="371"/>
        <v>268.02</v>
      </c>
      <c r="R196" s="98">
        <f t="shared" si="371"/>
        <v>3845</v>
      </c>
      <c r="S196" s="99">
        <f t="shared" si="371"/>
        <v>692.1</v>
      </c>
      <c r="T196" s="98">
        <f t="shared" si="371"/>
        <v>-55</v>
      </c>
      <c r="U196" s="99">
        <f t="shared" si="371"/>
        <v>-13.2</v>
      </c>
      <c r="V196" s="99">
        <f t="shared" si="371"/>
        <v>965.64</v>
      </c>
      <c r="W196" s="99"/>
      <c r="X196" s="99">
        <f>SUM(X197:X200)</f>
        <v>965.64</v>
      </c>
      <c r="Y196" s="235">
        <f>SUM(Y197:Y200)</f>
        <v>0</v>
      </c>
    </row>
    <row r="197" customHeight="1" spans="1:26">
      <c r="A197" s="160">
        <v>135</v>
      </c>
      <c r="B197" s="173" t="s">
        <v>176</v>
      </c>
      <c r="C197" s="102">
        <v>2</v>
      </c>
      <c r="D197" s="102"/>
      <c r="E197" s="102"/>
      <c r="F197" s="102">
        <v>11</v>
      </c>
      <c r="G197" s="102"/>
      <c r="H197" s="102"/>
      <c r="I197" s="102"/>
      <c r="J197" s="102"/>
      <c r="K197" s="169"/>
      <c r="L197" s="102">
        <f t="shared" ref="L197:L200" si="372">C197+D197+E197</f>
        <v>2</v>
      </c>
      <c r="M197" s="103">
        <f t="shared" ref="M197:M200" si="373">L197*0.3*0.6</f>
        <v>0.36</v>
      </c>
      <c r="N197" s="102">
        <f t="shared" ref="N197:N200" si="374">F197+G197+I197</f>
        <v>11</v>
      </c>
      <c r="O197" s="103">
        <f t="shared" ref="O197:O200" si="375">N197*0.3*0.6</f>
        <v>1.98</v>
      </c>
      <c r="P197" s="103"/>
      <c r="Q197" s="103">
        <f t="shared" ref="Q197:Q200" si="376">O197-P197</f>
        <v>1.98</v>
      </c>
      <c r="R197" s="102"/>
      <c r="S197" s="103"/>
      <c r="T197" s="102">
        <f t="shared" ref="T197:T200" si="377">F197-H197</f>
        <v>11</v>
      </c>
      <c r="U197" s="103">
        <f t="shared" ref="U197:U200" si="378">T197*0.3*0.4*2</f>
        <v>2.64</v>
      </c>
      <c r="V197" s="103">
        <f t="shared" ref="V197:V200" si="379">K197+M197+Q197+S197+U197</f>
        <v>4.98</v>
      </c>
      <c r="W197" s="103"/>
      <c r="X197" s="103">
        <v>4.98</v>
      </c>
      <c r="Y197" s="241"/>
      <c r="Z197" s="149">
        <v>621001</v>
      </c>
    </row>
    <row r="198" customHeight="1" spans="1:26">
      <c r="A198" s="160">
        <v>136</v>
      </c>
      <c r="B198" s="173" t="s">
        <v>177</v>
      </c>
      <c r="C198" s="102">
        <v>18</v>
      </c>
      <c r="D198" s="102">
        <v>10</v>
      </c>
      <c r="E198" s="102"/>
      <c r="F198" s="102">
        <v>148</v>
      </c>
      <c r="G198" s="102">
        <v>623</v>
      </c>
      <c r="H198" s="102">
        <v>13</v>
      </c>
      <c r="I198" s="102">
        <v>1</v>
      </c>
      <c r="J198" s="102"/>
      <c r="K198" s="169"/>
      <c r="L198" s="102">
        <f t="shared" si="372"/>
        <v>28</v>
      </c>
      <c r="M198" s="103">
        <f t="shared" si="373"/>
        <v>5.04</v>
      </c>
      <c r="N198" s="102">
        <f t="shared" si="374"/>
        <v>772</v>
      </c>
      <c r="O198" s="103">
        <f t="shared" si="375"/>
        <v>138.96</v>
      </c>
      <c r="P198" s="103">
        <v>85.5</v>
      </c>
      <c r="Q198" s="103">
        <f t="shared" si="376"/>
        <v>53.46</v>
      </c>
      <c r="R198" s="102">
        <f t="shared" ref="R198:R200" si="380">G198+H198+I198</f>
        <v>637</v>
      </c>
      <c r="S198" s="103">
        <f t="shared" ref="S198:S200" si="381">R198*0.3*0.6</f>
        <v>114.66</v>
      </c>
      <c r="T198" s="102">
        <f t="shared" si="377"/>
        <v>135</v>
      </c>
      <c r="U198" s="103">
        <f t="shared" si="378"/>
        <v>32.4</v>
      </c>
      <c r="V198" s="103">
        <f t="shared" si="379"/>
        <v>205.56</v>
      </c>
      <c r="W198" s="103"/>
      <c r="X198" s="103">
        <v>205.56</v>
      </c>
      <c r="Y198" s="241"/>
      <c r="Z198" s="149">
        <v>621002</v>
      </c>
    </row>
    <row r="199" customHeight="1" spans="1:26">
      <c r="A199" s="160">
        <v>137</v>
      </c>
      <c r="B199" s="173" t="s">
        <v>178</v>
      </c>
      <c r="C199" s="102"/>
      <c r="D199" s="231">
        <v>11</v>
      </c>
      <c r="E199" s="231"/>
      <c r="F199" s="102">
        <v>10</v>
      </c>
      <c r="G199" s="102">
        <v>1419</v>
      </c>
      <c r="H199" s="102">
        <v>149</v>
      </c>
      <c r="I199" s="102">
        <v>3</v>
      </c>
      <c r="J199" s="102"/>
      <c r="K199" s="169"/>
      <c r="L199" s="102">
        <f t="shared" si="372"/>
        <v>11</v>
      </c>
      <c r="M199" s="103">
        <f t="shared" si="373"/>
        <v>1.98</v>
      </c>
      <c r="N199" s="102">
        <f t="shared" si="374"/>
        <v>1432</v>
      </c>
      <c r="O199" s="103">
        <f t="shared" si="375"/>
        <v>257.76</v>
      </c>
      <c r="P199" s="103">
        <v>179.1</v>
      </c>
      <c r="Q199" s="103">
        <f t="shared" si="376"/>
        <v>78.66</v>
      </c>
      <c r="R199" s="102">
        <f t="shared" si="380"/>
        <v>1571</v>
      </c>
      <c r="S199" s="103">
        <f t="shared" si="381"/>
        <v>282.78</v>
      </c>
      <c r="T199" s="102">
        <f t="shared" si="377"/>
        <v>-139</v>
      </c>
      <c r="U199" s="103">
        <f t="shared" si="378"/>
        <v>-33.36</v>
      </c>
      <c r="V199" s="103">
        <f t="shared" si="379"/>
        <v>330.06</v>
      </c>
      <c r="W199" s="103"/>
      <c r="X199" s="103">
        <v>330.06</v>
      </c>
      <c r="Y199" s="241"/>
      <c r="Z199" s="149">
        <v>621006</v>
      </c>
    </row>
    <row r="200" customHeight="1" spans="1:26">
      <c r="A200" s="160">
        <v>138</v>
      </c>
      <c r="B200" s="173" t="s">
        <v>179</v>
      </c>
      <c r="C200" s="102"/>
      <c r="D200" s="102">
        <v>63</v>
      </c>
      <c r="E200" s="102"/>
      <c r="F200" s="102">
        <v>8</v>
      </c>
      <c r="G200" s="102">
        <v>1564</v>
      </c>
      <c r="H200" s="102">
        <v>70</v>
      </c>
      <c r="I200" s="102">
        <v>3</v>
      </c>
      <c r="J200" s="102"/>
      <c r="K200" s="169"/>
      <c r="L200" s="102">
        <f t="shared" si="372"/>
        <v>63</v>
      </c>
      <c r="M200" s="103">
        <f t="shared" si="373"/>
        <v>11.34</v>
      </c>
      <c r="N200" s="102">
        <f t="shared" si="374"/>
        <v>1575</v>
      </c>
      <c r="O200" s="103">
        <f t="shared" si="375"/>
        <v>283.5</v>
      </c>
      <c r="P200" s="103">
        <v>149.58</v>
      </c>
      <c r="Q200" s="103">
        <f t="shared" si="376"/>
        <v>133.92</v>
      </c>
      <c r="R200" s="102">
        <f t="shared" si="380"/>
        <v>1637</v>
      </c>
      <c r="S200" s="103">
        <f t="shared" si="381"/>
        <v>294.66</v>
      </c>
      <c r="T200" s="102">
        <f t="shared" si="377"/>
        <v>-62</v>
      </c>
      <c r="U200" s="103">
        <f t="shared" si="378"/>
        <v>-14.88</v>
      </c>
      <c r="V200" s="103">
        <f t="shared" si="379"/>
        <v>425.04</v>
      </c>
      <c r="W200" s="103"/>
      <c r="X200" s="103">
        <v>425.04</v>
      </c>
      <c r="Y200" s="241"/>
      <c r="Z200" s="149">
        <v>621005</v>
      </c>
    </row>
    <row r="201" customHeight="1" spans="1:25">
      <c r="A201" s="162"/>
      <c r="B201" s="78" t="s">
        <v>180</v>
      </c>
      <c r="C201" s="98">
        <f t="shared" ref="C201:I201" si="382">SUM(C202)</f>
        <v>0</v>
      </c>
      <c r="D201" s="135">
        <f t="shared" si="382"/>
        <v>78</v>
      </c>
      <c r="E201" s="135">
        <f t="shared" si="382"/>
        <v>0</v>
      </c>
      <c r="F201" s="98">
        <f t="shared" si="382"/>
        <v>4</v>
      </c>
      <c r="G201" s="98">
        <f t="shared" si="382"/>
        <v>946</v>
      </c>
      <c r="H201" s="98">
        <f t="shared" si="382"/>
        <v>26</v>
      </c>
      <c r="I201" s="98">
        <f t="shared" si="382"/>
        <v>0</v>
      </c>
      <c r="J201" s="98"/>
      <c r="K201" s="168"/>
      <c r="L201" s="98">
        <f t="shared" ref="L201:V201" si="383">SUM(L202)</f>
        <v>78</v>
      </c>
      <c r="M201" s="99">
        <f t="shared" si="383"/>
        <v>14.04</v>
      </c>
      <c r="N201" s="98">
        <f t="shared" si="383"/>
        <v>950</v>
      </c>
      <c r="O201" s="99">
        <f t="shared" si="383"/>
        <v>171</v>
      </c>
      <c r="P201" s="99">
        <f t="shared" si="383"/>
        <v>132.12</v>
      </c>
      <c r="Q201" s="99">
        <f t="shared" si="383"/>
        <v>38.88</v>
      </c>
      <c r="R201" s="98">
        <f t="shared" si="383"/>
        <v>972</v>
      </c>
      <c r="S201" s="99">
        <f t="shared" si="383"/>
        <v>174.96</v>
      </c>
      <c r="T201" s="98">
        <f t="shared" si="383"/>
        <v>-22</v>
      </c>
      <c r="U201" s="99">
        <f t="shared" si="383"/>
        <v>-5.28</v>
      </c>
      <c r="V201" s="99">
        <f t="shared" si="383"/>
        <v>222.6</v>
      </c>
      <c r="W201" s="99"/>
      <c r="X201" s="99">
        <f>SUM(X202)</f>
        <v>222.6</v>
      </c>
      <c r="Y201" s="235">
        <f>SUM(Y202)</f>
        <v>0</v>
      </c>
    </row>
    <row r="202" customHeight="1" spans="1:26">
      <c r="A202" s="160">
        <v>139</v>
      </c>
      <c r="B202" s="173" t="s">
        <v>180</v>
      </c>
      <c r="C202" s="102"/>
      <c r="D202" s="231">
        <v>78</v>
      </c>
      <c r="E202" s="231"/>
      <c r="F202" s="102">
        <v>4</v>
      </c>
      <c r="G202" s="102">
        <v>946</v>
      </c>
      <c r="H202" s="102">
        <v>26</v>
      </c>
      <c r="I202" s="102"/>
      <c r="J202" s="102"/>
      <c r="K202" s="169"/>
      <c r="L202" s="102">
        <f>C202+D202+E202</f>
        <v>78</v>
      </c>
      <c r="M202" s="103">
        <f>L202*0.3*0.6</f>
        <v>14.04</v>
      </c>
      <c r="N202" s="102">
        <f>F202+G202+I202</f>
        <v>950</v>
      </c>
      <c r="O202" s="103">
        <f>N202*0.3*0.6</f>
        <v>171</v>
      </c>
      <c r="P202" s="103">
        <v>132.12</v>
      </c>
      <c r="Q202" s="103">
        <f>O202-P202</f>
        <v>38.88</v>
      </c>
      <c r="R202" s="102">
        <f>G202+H202+I202</f>
        <v>972</v>
      </c>
      <c r="S202" s="103">
        <f>R202*0.3*0.6</f>
        <v>174.96</v>
      </c>
      <c r="T202" s="102">
        <f>F202-H202</f>
        <v>-22</v>
      </c>
      <c r="U202" s="103">
        <f>T202*0.3*0.4*2</f>
        <v>-5.28</v>
      </c>
      <c r="V202" s="103">
        <f>K202+M202+Q202+S202+U202</f>
        <v>222.6</v>
      </c>
      <c r="W202" s="103"/>
      <c r="X202" s="103">
        <v>222.6</v>
      </c>
      <c r="Y202" s="241"/>
      <c r="Z202" s="149">
        <v>621004</v>
      </c>
    </row>
    <row r="203" customHeight="1" spans="1:25">
      <c r="A203" s="162"/>
      <c r="B203" s="78" t="s">
        <v>181</v>
      </c>
      <c r="C203" s="98">
        <f t="shared" ref="C203:I203" si="384">SUM(C204)</f>
        <v>0</v>
      </c>
      <c r="D203" s="135">
        <f t="shared" si="384"/>
        <v>51</v>
      </c>
      <c r="E203" s="135">
        <f t="shared" si="384"/>
        <v>0</v>
      </c>
      <c r="F203" s="98">
        <f t="shared" si="384"/>
        <v>34</v>
      </c>
      <c r="G203" s="98">
        <f t="shared" si="384"/>
        <v>4994</v>
      </c>
      <c r="H203" s="98">
        <f t="shared" si="384"/>
        <v>54</v>
      </c>
      <c r="I203" s="98">
        <f t="shared" si="384"/>
        <v>7</v>
      </c>
      <c r="J203" s="98"/>
      <c r="K203" s="168"/>
      <c r="L203" s="98">
        <f t="shared" ref="L203:V203" si="385">SUM(L204)</f>
        <v>51</v>
      </c>
      <c r="M203" s="99">
        <f t="shared" si="385"/>
        <v>9.18</v>
      </c>
      <c r="N203" s="98">
        <f t="shared" si="385"/>
        <v>5035</v>
      </c>
      <c r="O203" s="99">
        <f t="shared" si="385"/>
        <v>906.3</v>
      </c>
      <c r="P203" s="99">
        <f t="shared" si="385"/>
        <v>570.24</v>
      </c>
      <c r="Q203" s="99">
        <f t="shared" si="385"/>
        <v>336.06</v>
      </c>
      <c r="R203" s="98">
        <f t="shared" si="385"/>
        <v>5055</v>
      </c>
      <c r="S203" s="99">
        <f t="shared" si="385"/>
        <v>909.9</v>
      </c>
      <c r="T203" s="98">
        <f t="shared" si="385"/>
        <v>-20</v>
      </c>
      <c r="U203" s="99">
        <f t="shared" si="385"/>
        <v>-4.8</v>
      </c>
      <c r="V203" s="99">
        <f t="shared" si="385"/>
        <v>1250.34</v>
      </c>
      <c r="W203" s="99"/>
      <c r="X203" s="99">
        <f>SUM(X204)</f>
        <v>1250.34</v>
      </c>
      <c r="Y203" s="235">
        <f>SUM(Y204)</f>
        <v>0</v>
      </c>
    </row>
    <row r="204" customHeight="1" spans="1:26">
      <c r="A204" s="160">
        <v>140</v>
      </c>
      <c r="B204" s="173" t="s">
        <v>181</v>
      </c>
      <c r="C204" s="102"/>
      <c r="D204" s="102">
        <v>51</v>
      </c>
      <c r="E204" s="102"/>
      <c r="F204" s="102">
        <v>34</v>
      </c>
      <c r="G204" s="102">
        <v>4994</v>
      </c>
      <c r="H204" s="102">
        <v>54</v>
      </c>
      <c r="I204" s="102">
        <v>7</v>
      </c>
      <c r="J204" s="102"/>
      <c r="K204" s="169"/>
      <c r="L204" s="102">
        <f>C204+D204+E204</f>
        <v>51</v>
      </c>
      <c r="M204" s="103">
        <f>L204*0.3*0.6</f>
        <v>9.18</v>
      </c>
      <c r="N204" s="102">
        <f>F204+G204+I204</f>
        <v>5035</v>
      </c>
      <c r="O204" s="103">
        <f>N204*0.3*0.6</f>
        <v>906.3</v>
      </c>
      <c r="P204" s="103">
        <v>570.24</v>
      </c>
      <c r="Q204" s="103">
        <f>O204-P204</f>
        <v>336.06</v>
      </c>
      <c r="R204" s="102">
        <f>G204+H204+I204</f>
        <v>5055</v>
      </c>
      <c r="S204" s="103">
        <f>R204*0.3*0.6</f>
        <v>909.9</v>
      </c>
      <c r="T204" s="102">
        <f>F204-H204</f>
        <v>-20</v>
      </c>
      <c r="U204" s="103">
        <f>T204*0.3*0.4*2</f>
        <v>-4.8</v>
      </c>
      <c r="V204" s="103">
        <f>K204+M204+Q204+S204+U204</f>
        <v>1250.34</v>
      </c>
      <c r="W204" s="103"/>
      <c r="X204" s="103">
        <v>1250.34</v>
      </c>
      <c r="Y204" s="241"/>
      <c r="Z204" s="149">
        <v>621003</v>
      </c>
    </row>
  </sheetData>
  <autoFilter ref="A6:Z204"/>
  <mergeCells count="13">
    <mergeCell ref="A1:B1"/>
    <mergeCell ref="A2:Y2"/>
    <mergeCell ref="C4:E4"/>
    <mergeCell ref="F4:I4"/>
    <mergeCell ref="J4:K4"/>
    <mergeCell ref="L4:M4"/>
    <mergeCell ref="N4:Q4"/>
    <mergeCell ref="R4:S4"/>
    <mergeCell ref="T4:U4"/>
    <mergeCell ref="W4:Y4"/>
    <mergeCell ref="A4:A6"/>
    <mergeCell ref="B4:B6"/>
    <mergeCell ref="V4:V5"/>
  </mergeCells>
  <conditionalFormatting sqref="B4">
    <cfRule type="duplicateValues" dxfId="0" priority="4"/>
  </conditionalFormatting>
  <conditionalFormatting sqref="C198:E198">
    <cfRule type="duplicateValues" dxfId="0" priority="5"/>
  </conditionalFormatting>
  <conditionalFormatting sqref="D200:E200">
    <cfRule type="duplicateValues" dxfId="0" priority="3"/>
  </conditionalFormatting>
  <conditionalFormatting sqref="D204:E204">
    <cfRule type="duplicateValues" dxfId="0" priority="2"/>
    <cfRule type="duplicateValues" dxfId="0" priority="1"/>
  </conditionalFormatting>
  <conditionalFormatting sqref="C198:E198 D200:E200">
    <cfRule type="duplicateValues" dxfId="0" priority="6"/>
  </conditionalFormatting>
  <pageMargins left="0.0777777777777778" right="0.15625" top="0.393055555555556" bottom="0.313888888888889" header="0.313888888888889" footer="0.15625"/>
  <pageSetup paperSize="9" scale="59" fitToHeight="12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Y204"/>
  <sheetViews>
    <sheetView view="pageBreakPreview" zoomScale="70" zoomScaleNormal="100" zoomScaleSheetLayoutView="70" workbookViewId="0">
      <pane xSplit="2" ySplit="7" topLeftCell="C58" activePane="bottomRight" state="frozen"/>
      <selection/>
      <selection pane="topRight"/>
      <selection pane="bottomLeft"/>
      <selection pane="bottomRight" activeCell="A1" sqref="A1:B1"/>
    </sheetView>
  </sheetViews>
  <sheetFormatPr defaultColWidth="8.25" defaultRowHeight="18.75" customHeight="1"/>
  <cols>
    <col min="1" max="1" width="5.875" style="149" customWidth="1"/>
    <col min="2" max="2" width="13.375" style="149" customWidth="1"/>
    <col min="3" max="5" width="8" style="149" customWidth="1"/>
    <col min="6" max="6" width="8.375" style="149" customWidth="1"/>
    <col min="7" max="7" width="8.5" style="149" customWidth="1"/>
    <col min="8" max="9" width="8.375" style="149" customWidth="1"/>
    <col min="10" max="10" width="10.5" style="149" customWidth="1"/>
    <col min="11" max="11" width="8.625" style="150" customWidth="1"/>
    <col min="12" max="12" width="8.5" style="149" customWidth="1"/>
    <col min="13" max="13" width="14.25" style="149" customWidth="1"/>
    <col min="14" max="14" width="9.75" style="149" customWidth="1"/>
    <col min="15" max="15" width="13.5" style="149" customWidth="1"/>
    <col min="16" max="16" width="12.125" style="149" customWidth="1"/>
    <col min="17" max="17" width="10.875" style="149" customWidth="1"/>
    <col min="18" max="18" width="10.25" style="149" customWidth="1"/>
    <col min="19" max="19" width="11.75" style="149" customWidth="1"/>
    <col min="20" max="21" width="10.625" style="149" customWidth="1"/>
    <col min="22" max="22" width="12.25" style="149" customWidth="1"/>
    <col min="23" max="23" width="10.125" style="149" customWidth="1"/>
    <col min="24" max="24" width="13.5" style="149" customWidth="1"/>
    <col min="25" max="16384" width="8.25" style="149"/>
  </cols>
  <sheetData>
    <row r="1" customHeight="1" spans="1:2">
      <c r="A1" s="151" t="s">
        <v>229</v>
      </c>
      <c r="B1" s="151"/>
    </row>
    <row r="2" ht="35.25" customHeight="1" spans="1:24">
      <c r="A2" s="152" t="s">
        <v>230</v>
      </c>
      <c r="B2" s="152"/>
      <c r="C2" s="152"/>
      <c r="D2" s="152"/>
      <c r="E2" s="152"/>
      <c r="F2" s="152"/>
      <c r="G2" s="152"/>
      <c r="H2" s="152"/>
      <c r="I2" s="152"/>
      <c r="J2" s="152"/>
      <c r="K2" s="164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</row>
    <row r="3" customHeight="1" spans="2:24">
      <c r="B3" s="108"/>
      <c r="C3" s="108"/>
      <c r="W3" s="108"/>
      <c r="X3" s="108" t="s">
        <v>2</v>
      </c>
    </row>
    <row r="4" s="225" customFormat="1" ht="34.5" customHeight="1" spans="1:24">
      <c r="A4" s="153" t="s">
        <v>3</v>
      </c>
      <c r="B4" s="153" t="s">
        <v>4</v>
      </c>
      <c r="C4" s="154" t="s">
        <v>184</v>
      </c>
      <c r="D4" s="155"/>
      <c r="E4" s="156"/>
      <c r="F4" s="154" t="s">
        <v>185</v>
      </c>
      <c r="G4" s="155"/>
      <c r="H4" s="155"/>
      <c r="I4" s="155"/>
      <c r="J4" s="154" t="s">
        <v>186</v>
      </c>
      <c r="K4" s="165"/>
      <c r="L4" s="166" t="s">
        <v>187</v>
      </c>
      <c r="M4" s="72"/>
      <c r="N4" s="154" t="s">
        <v>188</v>
      </c>
      <c r="O4" s="155"/>
      <c r="P4" s="155"/>
      <c r="Q4" s="156"/>
      <c r="R4" s="72" t="s">
        <v>189</v>
      </c>
      <c r="S4" s="72"/>
      <c r="T4" s="170" t="s">
        <v>190</v>
      </c>
      <c r="U4" s="215"/>
      <c r="V4" s="72" t="s">
        <v>231</v>
      </c>
      <c r="W4" s="154" t="s">
        <v>192</v>
      </c>
      <c r="X4" s="156"/>
    </row>
    <row r="5" s="225" customFormat="1" ht="38.25" customHeight="1" spans="1:24">
      <c r="A5" s="157"/>
      <c r="B5" s="157"/>
      <c r="C5" s="158" t="s">
        <v>193</v>
      </c>
      <c r="D5" s="158" t="s">
        <v>194</v>
      </c>
      <c r="E5" s="72" t="s">
        <v>195</v>
      </c>
      <c r="F5" s="158" t="s">
        <v>193</v>
      </c>
      <c r="G5" s="158" t="s">
        <v>194</v>
      </c>
      <c r="H5" s="158" t="s">
        <v>196</v>
      </c>
      <c r="I5" s="72" t="s">
        <v>195</v>
      </c>
      <c r="J5" s="72" t="s">
        <v>197</v>
      </c>
      <c r="K5" s="165" t="s">
        <v>198</v>
      </c>
      <c r="L5" s="72" t="s">
        <v>199</v>
      </c>
      <c r="M5" s="72" t="s">
        <v>200</v>
      </c>
      <c r="N5" s="72" t="s">
        <v>199</v>
      </c>
      <c r="O5" s="72" t="s">
        <v>201</v>
      </c>
      <c r="P5" s="72" t="s">
        <v>202</v>
      </c>
      <c r="Q5" s="72" t="s">
        <v>203</v>
      </c>
      <c r="R5" s="72" t="s">
        <v>199</v>
      </c>
      <c r="S5" s="72" t="s">
        <v>200</v>
      </c>
      <c r="T5" s="72" t="s">
        <v>232</v>
      </c>
      <c r="U5" s="72" t="s">
        <v>205</v>
      </c>
      <c r="V5" s="72"/>
      <c r="W5" s="153" t="s">
        <v>13</v>
      </c>
      <c r="X5" s="153" t="s">
        <v>14</v>
      </c>
    </row>
    <row r="6" s="225" customFormat="1" ht="26.25" customHeight="1" spans="1:24">
      <c r="A6" s="159"/>
      <c r="B6" s="159"/>
      <c r="C6" s="72" t="s">
        <v>206</v>
      </c>
      <c r="D6" s="72" t="s">
        <v>207</v>
      </c>
      <c r="E6" s="72" t="s">
        <v>208</v>
      </c>
      <c r="F6" s="72" t="s">
        <v>209</v>
      </c>
      <c r="G6" s="72" t="s">
        <v>210</v>
      </c>
      <c r="H6" s="72" t="s">
        <v>211</v>
      </c>
      <c r="I6" s="72" t="s">
        <v>212</v>
      </c>
      <c r="J6" s="72" t="s">
        <v>213</v>
      </c>
      <c r="K6" s="167" t="s">
        <v>214</v>
      </c>
      <c r="L6" s="72" t="s">
        <v>215</v>
      </c>
      <c r="M6" s="72" t="s">
        <v>216</v>
      </c>
      <c r="N6" s="72" t="s">
        <v>217</v>
      </c>
      <c r="O6" s="72" t="s">
        <v>233</v>
      </c>
      <c r="P6" s="72" t="s">
        <v>219</v>
      </c>
      <c r="Q6" s="72" t="s">
        <v>220</v>
      </c>
      <c r="R6" s="72" t="s">
        <v>221</v>
      </c>
      <c r="S6" s="72" t="s">
        <v>222</v>
      </c>
      <c r="T6" s="72" t="s">
        <v>223</v>
      </c>
      <c r="U6" s="72" t="s">
        <v>224</v>
      </c>
      <c r="V6" s="166" t="s">
        <v>225</v>
      </c>
      <c r="W6" s="72" t="s">
        <v>226</v>
      </c>
      <c r="X6" s="72" t="s">
        <v>227</v>
      </c>
    </row>
    <row r="7" customHeight="1" spans="1:24">
      <c r="A7" s="97"/>
      <c r="B7" s="105" t="s">
        <v>18</v>
      </c>
      <c r="C7" s="98">
        <f t="shared" ref="C7:X7" si="0">C8+C21+C29+C34+C42+C44+C50+C52+C60+C62+C64+C66+C68+C73+C75+C77+C79+C85+C87+C89+C91+C93+C99+C101+C104+C106+C108+C110+C112+C114+C123+C128+C130+C138+C140+C142+C144+C149+C151+C153+C159+C161+C163+C165+C167+C174+C176+C178+C180+C184+C186+C190+C192+C194+C196+C201+C203</f>
        <v>718</v>
      </c>
      <c r="D7" s="98">
        <f t="shared" si="0"/>
        <v>2789</v>
      </c>
      <c r="E7" s="98">
        <f t="shared" si="0"/>
        <v>87</v>
      </c>
      <c r="F7" s="98">
        <f t="shared" si="0"/>
        <v>3586</v>
      </c>
      <c r="G7" s="98">
        <f t="shared" si="0"/>
        <v>69378</v>
      </c>
      <c r="H7" s="98">
        <f t="shared" si="0"/>
        <v>3586</v>
      </c>
      <c r="I7" s="98">
        <f t="shared" si="0"/>
        <v>384</v>
      </c>
      <c r="J7" s="98">
        <f t="shared" si="0"/>
        <v>188</v>
      </c>
      <c r="K7" s="168">
        <f t="shared" si="0"/>
        <v>22.56</v>
      </c>
      <c r="L7" s="98">
        <f t="shared" si="0"/>
        <v>3594</v>
      </c>
      <c r="M7" s="99">
        <f t="shared" si="0"/>
        <v>659.64</v>
      </c>
      <c r="N7" s="98">
        <f t="shared" si="0"/>
        <v>73348</v>
      </c>
      <c r="O7" s="99">
        <f t="shared" si="0"/>
        <v>13245.72</v>
      </c>
      <c r="P7" s="99">
        <f t="shared" si="0"/>
        <v>7791.3</v>
      </c>
      <c r="Q7" s="99">
        <f t="shared" si="0"/>
        <v>5454.42</v>
      </c>
      <c r="R7" s="98">
        <f t="shared" si="0"/>
        <v>73348</v>
      </c>
      <c r="S7" s="99">
        <f t="shared" si="0"/>
        <v>13202.64</v>
      </c>
      <c r="T7" s="135">
        <f t="shared" si="0"/>
        <v>-359</v>
      </c>
      <c r="U7" s="99">
        <f t="shared" si="0"/>
        <v>-86.16</v>
      </c>
      <c r="V7" s="99">
        <f t="shared" si="0"/>
        <v>19253.1</v>
      </c>
      <c r="W7" s="99">
        <f t="shared" si="0"/>
        <v>-90.96</v>
      </c>
      <c r="X7" s="99">
        <f t="shared" si="0"/>
        <v>19344.06</v>
      </c>
    </row>
    <row r="8" customHeight="1" spans="1:24">
      <c r="A8" s="97"/>
      <c r="B8" s="105" t="s">
        <v>19</v>
      </c>
      <c r="C8" s="98">
        <f t="shared" ref="C8:F8" si="1">SUM(C9:C20)</f>
        <v>14</v>
      </c>
      <c r="D8" s="98">
        <f t="shared" si="1"/>
        <v>0</v>
      </c>
      <c r="E8" s="98">
        <f t="shared" si="1"/>
        <v>0</v>
      </c>
      <c r="F8" s="98">
        <f t="shared" si="1"/>
        <v>93</v>
      </c>
      <c r="G8" s="98"/>
      <c r="H8" s="98"/>
      <c r="I8" s="98"/>
      <c r="J8" s="98">
        <f t="shared" ref="J8:Q8" si="2">SUM(J9:J20)</f>
        <v>59</v>
      </c>
      <c r="K8" s="168">
        <f t="shared" si="2"/>
        <v>7.08</v>
      </c>
      <c r="L8" s="98">
        <f t="shared" si="2"/>
        <v>14</v>
      </c>
      <c r="M8" s="99">
        <f t="shared" si="2"/>
        <v>4.2</v>
      </c>
      <c r="N8" s="98">
        <f t="shared" si="2"/>
        <v>93</v>
      </c>
      <c r="O8" s="99">
        <f t="shared" si="2"/>
        <v>27.9</v>
      </c>
      <c r="P8" s="99">
        <f t="shared" si="2"/>
        <v>44.82</v>
      </c>
      <c r="Q8" s="99">
        <f t="shared" si="2"/>
        <v>-16.92</v>
      </c>
      <c r="R8" s="98"/>
      <c r="S8" s="99"/>
      <c r="T8" s="135">
        <f t="shared" ref="T8:X8" si="3">SUM(T9:T20)</f>
        <v>0</v>
      </c>
      <c r="U8" s="99">
        <f t="shared" si="3"/>
        <v>0</v>
      </c>
      <c r="V8" s="99">
        <f t="shared" si="3"/>
        <v>-5.64</v>
      </c>
      <c r="W8" s="99">
        <f t="shared" si="3"/>
        <v>-10.2</v>
      </c>
      <c r="X8" s="99">
        <f t="shared" si="3"/>
        <v>4.56</v>
      </c>
    </row>
    <row r="9" customHeight="1" spans="1:25">
      <c r="A9" s="160">
        <v>1</v>
      </c>
      <c r="B9" s="232" t="s">
        <v>20</v>
      </c>
      <c r="C9" s="102"/>
      <c r="D9" s="102"/>
      <c r="E9" s="102"/>
      <c r="F9" s="102"/>
      <c r="G9" s="102"/>
      <c r="H9" s="102"/>
      <c r="I9" s="102"/>
      <c r="J9" s="102"/>
      <c r="K9" s="169"/>
      <c r="L9" s="102"/>
      <c r="M9" s="103"/>
      <c r="N9" s="102"/>
      <c r="O9" s="103"/>
      <c r="P9" s="103"/>
      <c r="Q9" s="103"/>
      <c r="R9" s="102"/>
      <c r="S9" s="103"/>
      <c r="T9" s="140"/>
      <c r="U9" s="103"/>
      <c r="V9" s="103">
        <f t="shared" ref="V9:V20" si="4">K9+M9+Q9+S9+U9</f>
        <v>0</v>
      </c>
      <c r="W9" s="103" t="str">
        <f t="shared" ref="W9:W20" si="5">IF(V9&lt;0,V9,"")</f>
        <v/>
      </c>
      <c r="X9" s="103">
        <f t="shared" ref="X9:X20" si="6">IF(V9&gt;=0,V9,"")</f>
        <v>0</v>
      </c>
      <c r="Y9" s="149">
        <v>601001</v>
      </c>
    </row>
    <row r="10" customHeight="1" spans="1:25">
      <c r="A10" s="160">
        <v>2</v>
      </c>
      <c r="B10" s="232" t="s">
        <v>21</v>
      </c>
      <c r="C10" s="102"/>
      <c r="D10" s="102"/>
      <c r="E10" s="102"/>
      <c r="F10" s="102"/>
      <c r="G10" s="102"/>
      <c r="H10" s="102"/>
      <c r="I10" s="102"/>
      <c r="J10" s="102"/>
      <c r="K10" s="169"/>
      <c r="L10" s="102"/>
      <c r="M10" s="103"/>
      <c r="N10" s="102"/>
      <c r="O10" s="103"/>
      <c r="P10" s="103">
        <v>0.72</v>
      </c>
      <c r="Q10" s="103">
        <f t="shared" ref="Q10:Q20" si="7">O10-P10</f>
        <v>-0.72</v>
      </c>
      <c r="R10" s="102"/>
      <c r="S10" s="103"/>
      <c r="T10" s="140"/>
      <c r="U10" s="103"/>
      <c r="V10" s="103">
        <f t="shared" si="4"/>
        <v>-0.72</v>
      </c>
      <c r="W10" s="103">
        <f t="shared" si="5"/>
        <v>-0.72</v>
      </c>
      <c r="X10" s="103" t="str">
        <f t="shared" si="6"/>
        <v/>
      </c>
      <c r="Y10" s="149">
        <v>601002</v>
      </c>
    </row>
    <row r="11" customHeight="1" spans="1:25">
      <c r="A11" s="160">
        <v>3</v>
      </c>
      <c r="B11" s="232" t="s">
        <v>22</v>
      </c>
      <c r="C11" s="102"/>
      <c r="D11" s="102"/>
      <c r="E11" s="102"/>
      <c r="F11" s="102">
        <v>14</v>
      </c>
      <c r="G11" s="102"/>
      <c r="H11" s="102"/>
      <c r="I11" s="102"/>
      <c r="J11" s="102">
        <v>8</v>
      </c>
      <c r="K11" s="169">
        <f t="shared" ref="K11:K20" si="8">J11*0.3*0.4</f>
        <v>0.96</v>
      </c>
      <c r="L11" s="102"/>
      <c r="M11" s="103"/>
      <c r="N11" s="102">
        <f t="shared" ref="N11:N20" si="9">F11+G11+I11</f>
        <v>14</v>
      </c>
      <c r="O11" s="103">
        <f t="shared" ref="O11:O20" si="10">N11*0.3</f>
        <v>4.2</v>
      </c>
      <c r="P11" s="103">
        <v>4.32</v>
      </c>
      <c r="Q11" s="103">
        <f t="shared" si="7"/>
        <v>-0.12</v>
      </c>
      <c r="R11" s="102"/>
      <c r="S11" s="103"/>
      <c r="T11" s="140"/>
      <c r="U11" s="103"/>
      <c r="V11" s="103">
        <f t="shared" si="4"/>
        <v>0.84</v>
      </c>
      <c r="W11" s="103" t="str">
        <f t="shared" si="5"/>
        <v/>
      </c>
      <c r="X11" s="103">
        <f t="shared" si="6"/>
        <v>0.84</v>
      </c>
      <c r="Y11" s="149">
        <v>601003</v>
      </c>
    </row>
    <row r="12" customHeight="1" spans="1:25">
      <c r="A12" s="160">
        <v>4</v>
      </c>
      <c r="B12" s="232" t="s">
        <v>23</v>
      </c>
      <c r="C12" s="102"/>
      <c r="D12" s="102"/>
      <c r="E12" s="102"/>
      <c r="F12" s="102">
        <v>14</v>
      </c>
      <c r="G12" s="102"/>
      <c r="H12" s="102"/>
      <c r="I12" s="102"/>
      <c r="J12" s="102">
        <v>7</v>
      </c>
      <c r="K12" s="169">
        <f t="shared" si="8"/>
        <v>0.84</v>
      </c>
      <c r="L12" s="102"/>
      <c r="M12" s="103"/>
      <c r="N12" s="102">
        <f t="shared" si="9"/>
        <v>14</v>
      </c>
      <c r="O12" s="103">
        <f t="shared" si="10"/>
        <v>4.2</v>
      </c>
      <c r="P12" s="103">
        <v>3.42</v>
      </c>
      <c r="Q12" s="103">
        <f t="shared" si="7"/>
        <v>0.78</v>
      </c>
      <c r="R12" s="102"/>
      <c r="S12" s="103"/>
      <c r="T12" s="140"/>
      <c r="U12" s="103"/>
      <c r="V12" s="103">
        <f t="shared" si="4"/>
        <v>1.62</v>
      </c>
      <c r="W12" s="103" t="str">
        <f t="shared" si="5"/>
        <v/>
      </c>
      <c r="X12" s="103">
        <f t="shared" si="6"/>
        <v>1.62</v>
      </c>
      <c r="Y12" s="149">
        <v>601004</v>
      </c>
    </row>
    <row r="13" customHeight="1" spans="1:25">
      <c r="A13" s="160">
        <v>5</v>
      </c>
      <c r="B13" s="232" t="s">
        <v>24</v>
      </c>
      <c r="C13" s="102">
        <v>7</v>
      </c>
      <c r="D13" s="102"/>
      <c r="E13" s="102"/>
      <c r="F13" s="102">
        <v>13</v>
      </c>
      <c r="G13" s="102"/>
      <c r="H13" s="102"/>
      <c r="I13" s="102"/>
      <c r="J13" s="102">
        <v>9</v>
      </c>
      <c r="K13" s="169">
        <f t="shared" si="8"/>
        <v>1.08</v>
      </c>
      <c r="L13" s="102">
        <f t="shared" ref="L13:L15" si="11">C13+D13+E13</f>
        <v>7</v>
      </c>
      <c r="M13" s="103">
        <f t="shared" ref="M13:M15" si="12">L13*0.3</f>
        <v>2.1</v>
      </c>
      <c r="N13" s="102">
        <f t="shared" si="9"/>
        <v>13</v>
      </c>
      <c r="O13" s="103">
        <f t="shared" si="10"/>
        <v>3.9</v>
      </c>
      <c r="P13" s="103">
        <v>6.12</v>
      </c>
      <c r="Q13" s="103">
        <f t="shared" si="7"/>
        <v>-2.22</v>
      </c>
      <c r="R13" s="102"/>
      <c r="S13" s="103"/>
      <c r="T13" s="140"/>
      <c r="U13" s="103"/>
      <c r="V13" s="103">
        <f t="shared" si="4"/>
        <v>0.96</v>
      </c>
      <c r="W13" s="103" t="str">
        <f t="shared" si="5"/>
        <v/>
      </c>
      <c r="X13" s="103">
        <f t="shared" si="6"/>
        <v>0.96</v>
      </c>
      <c r="Y13" s="149">
        <v>601005</v>
      </c>
    </row>
    <row r="14" customHeight="1" spans="1:25">
      <c r="A14" s="160">
        <v>6</v>
      </c>
      <c r="B14" s="232" t="s">
        <v>25</v>
      </c>
      <c r="C14" s="102">
        <v>1</v>
      </c>
      <c r="D14" s="102"/>
      <c r="E14" s="102"/>
      <c r="F14" s="102">
        <v>14</v>
      </c>
      <c r="G14" s="102"/>
      <c r="H14" s="102"/>
      <c r="I14" s="102"/>
      <c r="J14" s="102">
        <v>5</v>
      </c>
      <c r="K14" s="169">
        <f t="shared" si="8"/>
        <v>0.6</v>
      </c>
      <c r="L14" s="102">
        <f t="shared" si="11"/>
        <v>1</v>
      </c>
      <c r="M14" s="103">
        <f t="shared" si="12"/>
        <v>0.3</v>
      </c>
      <c r="N14" s="102">
        <f t="shared" si="9"/>
        <v>14</v>
      </c>
      <c r="O14" s="103">
        <f t="shared" si="10"/>
        <v>4.2</v>
      </c>
      <c r="P14" s="103">
        <v>5.94</v>
      </c>
      <c r="Q14" s="103">
        <f t="shared" si="7"/>
        <v>-1.74</v>
      </c>
      <c r="R14" s="102"/>
      <c r="S14" s="103"/>
      <c r="T14" s="140"/>
      <c r="U14" s="103"/>
      <c r="V14" s="103">
        <f t="shared" si="4"/>
        <v>-0.84</v>
      </c>
      <c r="W14" s="103">
        <f t="shared" si="5"/>
        <v>-0.84</v>
      </c>
      <c r="X14" s="103" t="str">
        <f t="shared" si="6"/>
        <v/>
      </c>
      <c r="Y14" s="149">
        <v>601006</v>
      </c>
    </row>
    <row r="15" customHeight="1" spans="1:25">
      <c r="A15" s="160">
        <v>7</v>
      </c>
      <c r="B15" s="232" t="s">
        <v>26</v>
      </c>
      <c r="C15" s="102">
        <v>6</v>
      </c>
      <c r="D15" s="102"/>
      <c r="E15" s="102"/>
      <c r="F15" s="102">
        <v>7</v>
      </c>
      <c r="G15" s="102"/>
      <c r="H15" s="102"/>
      <c r="I15" s="102"/>
      <c r="J15" s="102">
        <v>1</v>
      </c>
      <c r="K15" s="169">
        <f t="shared" si="8"/>
        <v>0.12</v>
      </c>
      <c r="L15" s="102">
        <f t="shared" si="11"/>
        <v>6</v>
      </c>
      <c r="M15" s="103">
        <f t="shared" si="12"/>
        <v>1.8</v>
      </c>
      <c r="N15" s="102">
        <f t="shared" si="9"/>
        <v>7</v>
      </c>
      <c r="O15" s="103">
        <f t="shared" si="10"/>
        <v>2.1</v>
      </c>
      <c r="P15" s="103">
        <v>3.42</v>
      </c>
      <c r="Q15" s="103">
        <f t="shared" si="7"/>
        <v>-1.32</v>
      </c>
      <c r="R15" s="102"/>
      <c r="S15" s="103"/>
      <c r="T15" s="140"/>
      <c r="U15" s="103"/>
      <c r="V15" s="103">
        <f t="shared" si="4"/>
        <v>0.6</v>
      </c>
      <c r="W15" s="103" t="str">
        <f t="shared" si="5"/>
        <v/>
      </c>
      <c r="X15" s="103">
        <f t="shared" si="6"/>
        <v>0.6</v>
      </c>
      <c r="Y15" s="149">
        <v>601007</v>
      </c>
    </row>
    <row r="16" customHeight="1" spans="1:25">
      <c r="A16" s="160">
        <v>8</v>
      </c>
      <c r="B16" s="232" t="s">
        <v>27</v>
      </c>
      <c r="C16" s="102"/>
      <c r="D16" s="102"/>
      <c r="E16" s="102"/>
      <c r="F16" s="102">
        <v>13</v>
      </c>
      <c r="G16" s="102"/>
      <c r="H16" s="102"/>
      <c r="I16" s="102"/>
      <c r="J16" s="102">
        <v>11</v>
      </c>
      <c r="K16" s="169">
        <f t="shared" si="8"/>
        <v>1.32</v>
      </c>
      <c r="L16" s="102"/>
      <c r="M16" s="103"/>
      <c r="N16" s="102">
        <f t="shared" si="9"/>
        <v>13</v>
      </c>
      <c r="O16" s="103">
        <f t="shared" si="10"/>
        <v>3.9</v>
      </c>
      <c r="P16" s="103">
        <v>8.46</v>
      </c>
      <c r="Q16" s="103">
        <f t="shared" si="7"/>
        <v>-4.56</v>
      </c>
      <c r="R16" s="102"/>
      <c r="S16" s="103"/>
      <c r="T16" s="140"/>
      <c r="U16" s="103"/>
      <c r="V16" s="103">
        <f t="shared" si="4"/>
        <v>-3.24</v>
      </c>
      <c r="W16" s="103">
        <f t="shared" si="5"/>
        <v>-3.24</v>
      </c>
      <c r="X16" s="103" t="str">
        <f t="shared" si="6"/>
        <v/>
      </c>
      <c r="Y16" s="149">
        <v>601008</v>
      </c>
    </row>
    <row r="17" customHeight="1" spans="1:25">
      <c r="A17" s="160">
        <v>9</v>
      </c>
      <c r="B17" s="232" t="s">
        <v>28</v>
      </c>
      <c r="C17" s="102"/>
      <c r="D17" s="102"/>
      <c r="E17" s="102"/>
      <c r="F17" s="102">
        <v>8</v>
      </c>
      <c r="G17" s="102"/>
      <c r="H17" s="102"/>
      <c r="I17" s="102"/>
      <c r="J17" s="102">
        <v>7</v>
      </c>
      <c r="K17" s="169">
        <f t="shared" si="8"/>
        <v>0.84</v>
      </c>
      <c r="L17" s="102"/>
      <c r="M17" s="103"/>
      <c r="N17" s="102">
        <f t="shared" si="9"/>
        <v>8</v>
      </c>
      <c r="O17" s="103">
        <f t="shared" si="10"/>
        <v>2.4</v>
      </c>
      <c r="P17" s="103">
        <v>5.76</v>
      </c>
      <c r="Q17" s="103">
        <f t="shared" si="7"/>
        <v>-3.36</v>
      </c>
      <c r="R17" s="102"/>
      <c r="S17" s="103"/>
      <c r="T17" s="140"/>
      <c r="U17" s="103"/>
      <c r="V17" s="103">
        <f t="shared" si="4"/>
        <v>-2.52</v>
      </c>
      <c r="W17" s="103">
        <f t="shared" si="5"/>
        <v>-2.52</v>
      </c>
      <c r="X17" s="103" t="str">
        <f t="shared" si="6"/>
        <v/>
      </c>
      <c r="Y17" s="149">
        <v>601009</v>
      </c>
    </row>
    <row r="18" customHeight="1" spans="1:25">
      <c r="A18" s="160">
        <v>10</v>
      </c>
      <c r="B18" s="232" t="s">
        <v>29</v>
      </c>
      <c r="C18" s="102"/>
      <c r="D18" s="102"/>
      <c r="E18" s="102"/>
      <c r="F18" s="102">
        <v>1</v>
      </c>
      <c r="G18" s="102"/>
      <c r="H18" s="102"/>
      <c r="I18" s="102"/>
      <c r="J18" s="102">
        <v>4</v>
      </c>
      <c r="K18" s="169">
        <f t="shared" si="8"/>
        <v>0.48</v>
      </c>
      <c r="L18" s="102"/>
      <c r="M18" s="103"/>
      <c r="N18" s="102">
        <f t="shared" si="9"/>
        <v>1</v>
      </c>
      <c r="O18" s="103">
        <f t="shared" si="10"/>
        <v>0.3</v>
      </c>
      <c r="P18" s="103">
        <v>1.44</v>
      </c>
      <c r="Q18" s="103">
        <f t="shared" si="7"/>
        <v>-1.14</v>
      </c>
      <c r="R18" s="102"/>
      <c r="S18" s="103"/>
      <c r="T18" s="140"/>
      <c r="U18" s="103"/>
      <c r="V18" s="103">
        <f t="shared" si="4"/>
        <v>-0.66</v>
      </c>
      <c r="W18" s="103">
        <f t="shared" si="5"/>
        <v>-0.66</v>
      </c>
      <c r="X18" s="103" t="str">
        <f t="shared" si="6"/>
        <v/>
      </c>
      <c r="Y18" s="149">
        <v>601010</v>
      </c>
    </row>
    <row r="19" customHeight="1" spans="1:25">
      <c r="A19" s="160">
        <v>11</v>
      </c>
      <c r="B19" s="232" t="s">
        <v>30</v>
      </c>
      <c r="C19" s="102"/>
      <c r="D19" s="102"/>
      <c r="E19" s="102"/>
      <c r="F19" s="102">
        <v>5</v>
      </c>
      <c r="G19" s="102"/>
      <c r="H19" s="102"/>
      <c r="I19" s="102"/>
      <c r="J19" s="102">
        <v>1</v>
      </c>
      <c r="K19" s="169">
        <f t="shared" si="8"/>
        <v>0.12</v>
      </c>
      <c r="L19" s="102"/>
      <c r="M19" s="103"/>
      <c r="N19" s="102">
        <f t="shared" si="9"/>
        <v>5</v>
      </c>
      <c r="O19" s="103">
        <f t="shared" si="10"/>
        <v>1.5</v>
      </c>
      <c r="P19" s="103">
        <v>1.08</v>
      </c>
      <c r="Q19" s="103">
        <f t="shared" si="7"/>
        <v>0.42</v>
      </c>
      <c r="R19" s="102"/>
      <c r="S19" s="103"/>
      <c r="T19" s="140"/>
      <c r="U19" s="103"/>
      <c r="V19" s="103">
        <f t="shared" si="4"/>
        <v>0.54</v>
      </c>
      <c r="W19" s="103" t="str">
        <f t="shared" si="5"/>
        <v/>
      </c>
      <c r="X19" s="103">
        <f t="shared" si="6"/>
        <v>0.54</v>
      </c>
      <c r="Y19" s="149">
        <v>601012</v>
      </c>
    </row>
    <row r="20" customHeight="1" spans="1:25">
      <c r="A20" s="160">
        <v>12</v>
      </c>
      <c r="B20" s="232" t="s">
        <v>31</v>
      </c>
      <c r="C20" s="102"/>
      <c r="D20" s="102"/>
      <c r="E20" s="102"/>
      <c r="F20" s="102">
        <v>4</v>
      </c>
      <c r="G20" s="102"/>
      <c r="H20" s="102"/>
      <c r="I20" s="102"/>
      <c r="J20" s="102">
        <v>6</v>
      </c>
      <c r="K20" s="169">
        <f t="shared" si="8"/>
        <v>0.72</v>
      </c>
      <c r="L20" s="102"/>
      <c r="M20" s="103"/>
      <c r="N20" s="102">
        <f t="shared" si="9"/>
        <v>4</v>
      </c>
      <c r="O20" s="103">
        <f t="shared" si="10"/>
        <v>1.2</v>
      </c>
      <c r="P20" s="103">
        <v>4.14</v>
      </c>
      <c r="Q20" s="103">
        <f t="shared" si="7"/>
        <v>-2.94</v>
      </c>
      <c r="R20" s="102"/>
      <c r="S20" s="103"/>
      <c r="T20" s="140"/>
      <c r="U20" s="103"/>
      <c r="V20" s="103">
        <f t="shared" si="4"/>
        <v>-2.22</v>
      </c>
      <c r="W20" s="103">
        <f t="shared" si="5"/>
        <v>-2.22</v>
      </c>
      <c r="X20" s="103" t="str">
        <f t="shared" si="6"/>
        <v/>
      </c>
      <c r="Y20" s="149">
        <v>601013</v>
      </c>
    </row>
    <row r="21" customHeight="1" spans="1:24">
      <c r="A21" s="162"/>
      <c r="B21" s="105" t="s">
        <v>32</v>
      </c>
      <c r="C21" s="98">
        <f t="shared" ref="C21:F21" si="13">SUM(C22:C28)</f>
        <v>28</v>
      </c>
      <c r="D21" s="98">
        <f t="shared" si="13"/>
        <v>0</v>
      </c>
      <c r="E21" s="98">
        <f t="shared" si="13"/>
        <v>0</v>
      </c>
      <c r="F21" s="98">
        <f t="shared" si="13"/>
        <v>73</v>
      </c>
      <c r="G21" s="98"/>
      <c r="H21" s="98"/>
      <c r="I21" s="98"/>
      <c r="J21" s="98">
        <f t="shared" ref="J21:Q21" si="14">SUM(J22:J28)</f>
        <v>31</v>
      </c>
      <c r="K21" s="168">
        <f t="shared" si="14"/>
        <v>3.72</v>
      </c>
      <c r="L21" s="98">
        <f t="shared" si="14"/>
        <v>28</v>
      </c>
      <c r="M21" s="99">
        <f t="shared" si="14"/>
        <v>8.4</v>
      </c>
      <c r="N21" s="98">
        <f t="shared" si="14"/>
        <v>73</v>
      </c>
      <c r="O21" s="99">
        <f t="shared" si="14"/>
        <v>21.9</v>
      </c>
      <c r="P21" s="99">
        <f t="shared" si="14"/>
        <v>56.52</v>
      </c>
      <c r="Q21" s="99">
        <f t="shared" si="14"/>
        <v>-34.62</v>
      </c>
      <c r="R21" s="98"/>
      <c r="S21" s="99"/>
      <c r="T21" s="135">
        <f t="shared" ref="T21:X21" si="15">SUM(T22:T28)</f>
        <v>0</v>
      </c>
      <c r="U21" s="99">
        <f t="shared" si="15"/>
        <v>0</v>
      </c>
      <c r="V21" s="99">
        <f t="shared" si="15"/>
        <v>-22.5</v>
      </c>
      <c r="W21" s="99">
        <f t="shared" si="15"/>
        <v>-23.22</v>
      </c>
      <c r="X21" s="99">
        <f t="shared" si="15"/>
        <v>0.72</v>
      </c>
    </row>
    <row r="22" customHeight="1" spans="1:25">
      <c r="A22" s="160">
        <v>13</v>
      </c>
      <c r="B22" s="232" t="s">
        <v>33</v>
      </c>
      <c r="C22" s="102"/>
      <c r="D22" s="102"/>
      <c r="E22" s="102"/>
      <c r="F22" s="102"/>
      <c r="G22" s="102"/>
      <c r="H22" s="102"/>
      <c r="I22" s="102"/>
      <c r="J22" s="102">
        <v>6</v>
      </c>
      <c r="K22" s="169">
        <f t="shared" ref="K22:K28" si="16">J22*0.3*0.4</f>
        <v>0.72</v>
      </c>
      <c r="L22" s="102"/>
      <c r="M22" s="103"/>
      <c r="N22" s="102"/>
      <c r="O22" s="103"/>
      <c r="P22" s="103"/>
      <c r="Q22" s="103"/>
      <c r="R22" s="102"/>
      <c r="S22" s="103"/>
      <c r="T22" s="140"/>
      <c r="U22" s="103"/>
      <c r="V22" s="103">
        <f t="shared" ref="V22:V28" si="17">K22+M22+Q22+S22+U22</f>
        <v>0.72</v>
      </c>
      <c r="W22" s="103" t="str">
        <f t="shared" ref="W22:W28" si="18">IF(V22&lt;0,V22,"")</f>
        <v/>
      </c>
      <c r="X22" s="103">
        <f t="shared" ref="X22:X28" si="19">IF(V22&gt;=0,V22,"")</f>
        <v>0.72</v>
      </c>
      <c r="Y22" s="149">
        <v>602001</v>
      </c>
    </row>
    <row r="23" customHeight="1" spans="1:25">
      <c r="A23" s="160">
        <v>14</v>
      </c>
      <c r="B23" s="232" t="s">
        <v>34</v>
      </c>
      <c r="C23" s="102">
        <v>2</v>
      </c>
      <c r="D23" s="102"/>
      <c r="E23" s="102"/>
      <c r="F23" s="102">
        <v>3</v>
      </c>
      <c r="G23" s="102"/>
      <c r="H23" s="102"/>
      <c r="I23" s="102"/>
      <c r="J23" s="102"/>
      <c r="K23" s="169"/>
      <c r="L23" s="102">
        <f t="shared" ref="L23:L28" si="20">C23+D23+E23</f>
        <v>2</v>
      </c>
      <c r="M23" s="103">
        <f t="shared" ref="M23:M28" si="21">L23*0.3</f>
        <v>0.6</v>
      </c>
      <c r="N23" s="102">
        <f t="shared" ref="N23:N25" si="22">F23+G23+I23</f>
        <v>3</v>
      </c>
      <c r="O23" s="103">
        <f t="shared" ref="O23:O25" si="23">N23*0.3</f>
        <v>0.9</v>
      </c>
      <c r="P23" s="103">
        <v>3.06</v>
      </c>
      <c r="Q23" s="103">
        <f t="shared" ref="Q23:Q28" si="24">O23-P23</f>
        <v>-2.16</v>
      </c>
      <c r="R23" s="102"/>
      <c r="S23" s="103"/>
      <c r="T23" s="140"/>
      <c r="U23" s="103"/>
      <c r="V23" s="103">
        <f t="shared" si="17"/>
        <v>-1.56</v>
      </c>
      <c r="W23" s="103">
        <f t="shared" si="18"/>
        <v>-1.56</v>
      </c>
      <c r="X23" s="103" t="str">
        <f t="shared" si="19"/>
        <v/>
      </c>
      <c r="Y23" s="149">
        <v>602002</v>
      </c>
    </row>
    <row r="24" customHeight="1" spans="1:25">
      <c r="A24" s="160">
        <v>15</v>
      </c>
      <c r="B24" s="232" t="s">
        <v>35</v>
      </c>
      <c r="C24" s="102">
        <v>6</v>
      </c>
      <c r="D24" s="102"/>
      <c r="E24" s="102"/>
      <c r="F24" s="102">
        <v>6</v>
      </c>
      <c r="G24" s="102"/>
      <c r="H24" s="102"/>
      <c r="I24" s="102"/>
      <c r="J24" s="102"/>
      <c r="K24" s="169"/>
      <c r="L24" s="102">
        <f t="shared" si="20"/>
        <v>6</v>
      </c>
      <c r="M24" s="103">
        <f t="shared" si="21"/>
        <v>1.8</v>
      </c>
      <c r="N24" s="102">
        <f t="shared" si="22"/>
        <v>6</v>
      </c>
      <c r="O24" s="103">
        <f t="shared" si="23"/>
        <v>1.8</v>
      </c>
      <c r="P24" s="103">
        <v>4.14</v>
      </c>
      <c r="Q24" s="103">
        <f t="shared" si="24"/>
        <v>-2.34</v>
      </c>
      <c r="R24" s="102"/>
      <c r="S24" s="103"/>
      <c r="T24" s="140"/>
      <c r="U24" s="103"/>
      <c r="V24" s="103">
        <f t="shared" si="17"/>
        <v>-0.54</v>
      </c>
      <c r="W24" s="103">
        <f t="shared" si="18"/>
        <v>-0.54</v>
      </c>
      <c r="X24" s="103" t="str">
        <f t="shared" si="19"/>
        <v/>
      </c>
      <c r="Y24" s="149">
        <v>602003</v>
      </c>
    </row>
    <row r="25" customHeight="1" spans="1:25">
      <c r="A25" s="160">
        <v>16</v>
      </c>
      <c r="B25" s="232" t="s">
        <v>36</v>
      </c>
      <c r="C25" s="102"/>
      <c r="D25" s="102"/>
      <c r="E25" s="102"/>
      <c r="F25" s="102">
        <v>3</v>
      </c>
      <c r="G25" s="102"/>
      <c r="H25" s="102"/>
      <c r="I25" s="102"/>
      <c r="J25" s="102">
        <v>1</v>
      </c>
      <c r="K25" s="169">
        <f t="shared" si="16"/>
        <v>0.12</v>
      </c>
      <c r="L25" s="102"/>
      <c r="M25" s="103"/>
      <c r="N25" s="102">
        <f t="shared" si="22"/>
        <v>3</v>
      </c>
      <c r="O25" s="103">
        <f t="shared" si="23"/>
        <v>0.9</v>
      </c>
      <c r="P25" s="103">
        <v>1.08</v>
      </c>
      <c r="Q25" s="103">
        <f t="shared" si="24"/>
        <v>-0.18</v>
      </c>
      <c r="R25" s="102"/>
      <c r="S25" s="103"/>
      <c r="T25" s="140"/>
      <c r="U25" s="103"/>
      <c r="V25" s="103">
        <f t="shared" si="17"/>
        <v>-0.0600000000000002</v>
      </c>
      <c r="W25" s="103">
        <f t="shared" si="18"/>
        <v>-0.0600000000000002</v>
      </c>
      <c r="X25" s="103" t="str">
        <f t="shared" si="19"/>
        <v/>
      </c>
      <c r="Y25" s="149">
        <v>602004</v>
      </c>
    </row>
    <row r="26" customHeight="1" spans="1:25">
      <c r="A26" s="160">
        <v>17</v>
      </c>
      <c r="B26" s="232" t="s">
        <v>37</v>
      </c>
      <c r="C26" s="102"/>
      <c r="D26" s="102"/>
      <c r="E26" s="102"/>
      <c r="F26" s="102"/>
      <c r="G26" s="102"/>
      <c r="H26" s="102"/>
      <c r="I26" s="102"/>
      <c r="J26" s="102"/>
      <c r="K26" s="169"/>
      <c r="L26" s="102"/>
      <c r="M26" s="103"/>
      <c r="N26" s="102"/>
      <c r="O26" s="103"/>
      <c r="P26" s="103">
        <v>3.06</v>
      </c>
      <c r="Q26" s="103">
        <f t="shared" si="24"/>
        <v>-3.06</v>
      </c>
      <c r="R26" s="102"/>
      <c r="S26" s="103"/>
      <c r="T26" s="140"/>
      <c r="U26" s="103"/>
      <c r="V26" s="103">
        <f t="shared" si="17"/>
        <v>-3.06</v>
      </c>
      <c r="W26" s="103">
        <f t="shared" si="18"/>
        <v>-3.06</v>
      </c>
      <c r="X26" s="103" t="str">
        <f t="shared" si="19"/>
        <v/>
      </c>
      <c r="Y26" s="149">
        <v>602005</v>
      </c>
    </row>
    <row r="27" customHeight="1" spans="1:25">
      <c r="A27" s="160">
        <v>18</v>
      </c>
      <c r="B27" s="101" t="s">
        <v>38</v>
      </c>
      <c r="C27" s="102">
        <v>8</v>
      </c>
      <c r="D27" s="102"/>
      <c r="E27" s="102"/>
      <c r="F27" s="102">
        <v>23</v>
      </c>
      <c r="G27" s="102"/>
      <c r="H27" s="102"/>
      <c r="I27" s="102"/>
      <c r="J27" s="102">
        <v>6</v>
      </c>
      <c r="K27" s="169">
        <f t="shared" si="16"/>
        <v>0.72</v>
      </c>
      <c r="L27" s="102">
        <f t="shared" si="20"/>
        <v>8</v>
      </c>
      <c r="M27" s="103">
        <f t="shared" si="21"/>
        <v>2.4</v>
      </c>
      <c r="N27" s="102">
        <f t="shared" ref="N27:N33" si="25">F27+G27+I27</f>
        <v>23</v>
      </c>
      <c r="O27" s="103">
        <f t="shared" ref="O27:O33" si="26">N27*0.3</f>
        <v>6.9</v>
      </c>
      <c r="P27" s="103">
        <v>25.38</v>
      </c>
      <c r="Q27" s="103">
        <f t="shared" si="24"/>
        <v>-18.48</v>
      </c>
      <c r="R27" s="102"/>
      <c r="S27" s="103"/>
      <c r="T27" s="140"/>
      <c r="U27" s="103"/>
      <c r="V27" s="103">
        <f t="shared" si="17"/>
        <v>-15.36</v>
      </c>
      <c r="W27" s="103">
        <f t="shared" si="18"/>
        <v>-15.36</v>
      </c>
      <c r="X27" s="103" t="str">
        <f t="shared" si="19"/>
        <v/>
      </c>
      <c r="Y27" s="149">
        <v>602006</v>
      </c>
    </row>
    <row r="28" customHeight="1" spans="1:25">
      <c r="A28" s="160">
        <v>19</v>
      </c>
      <c r="B28" s="101" t="s">
        <v>39</v>
      </c>
      <c r="C28" s="102">
        <v>12</v>
      </c>
      <c r="D28" s="102"/>
      <c r="E28" s="102"/>
      <c r="F28" s="102">
        <v>38</v>
      </c>
      <c r="G28" s="102"/>
      <c r="H28" s="102"/>
      <c r="I28" s="102"/>
      <c r="J28" s="102">
        <v>18</v>
      </c>
      <c r="K28" s="169">
        <f t="shared" si="16"/>
        <v>2.16</v>
      </c>
      <c r="L28" s="102">
        <f t="shared" si="20"/>
        <v>12</v>
      </c>
      <c r="M28" s="103">
        <f t="shared" si="21"/>
        <v>3.6</v>
      </c>
      <c r="N28" s="102">
        <f t="shared" si="25"/>
        <v>38</v>
      </c>
      <c r="O28" s="103">
        <f t="shared" si="26"/>
        <v>11.4</v>
      </c>
      <c r="P28" s="103">
        <v>19.8</v>
      </c>
      <c r="Q28" s="103">
        <f t="shared" si="24"/>
        <v>-8.4</v>
      </c>
      <c r="R28" s="102"/>
      <c r="S28" s="103"/>
      <c r="T28" s="140"/>
      <c r="U28" s="103"/>
      <c r="V28" s="103">
        <f t="shared" si="17"/>
        <v>-2.64</v>
      </c>
      <c r="W28" s="103">
        <f t="shared" si="18"/>
        <v>-2.64</v>
      </c>
      <c r="X28" s="103" t="str">
        <f t="shared" si="19"/>
        <v/>
      </c>
      <c r="Y28" s="149">
        <v>602007</v>
      </c>
    </row>
    <row r="29" customHeight="1" spans="1:24">
      <c r="A29" s="162"/>
      <c r="B29" s="105" t="s">
        <v>40</v>
      </c>
      <c r="C29" s="98">
        <f t="shared" ref="C29:F29" si="27">SUM(C30:C33)</f>
        <v>1</v>
      </c>
      <c r="D29" s="98">
        <f t="shared" si="27"/>
        <v>0</v>
      </c>
      <c r="E29" s="98">
        <f t="shared" si="27"/>
        <v>0</v>
      </c>
      <c r="F29" s="98">
        <f t="shared" si="27"/>
        <v>25</v>
      </c>
      <c r="G29" s="98"/>
      <c r="H29" s="98"/>
      <c r="I29" s="98"/>
      <c r="J29" s="98">
        <f t="shared" ref="J29:Q29" si="28">SUM(J30:J33)</f>
        <v>16</v>
      </c>
      <c r="K29" s="168">
        <f t="shared" si="28"/>
        <v>1.92</v>
      </c>
      <c r="L29" s="98">
        <f t="shared" si="28"/>
        <v>1</v>
      </c>
      <c r="M29" s="99">
        <f t="shared" si="28"/>
        <v>0.3</v>
      </c>
      <c r="N29" s="98">
        <f t="shared" si="28"/>
        <v>25</v>
      </c>
      <c r="O29" s="99">
        <f t="shared" si="28"/>
        <v>7.5</v>
      </c>
      <c r="P29" s="99">
        <f t="shared" si="28"/>
        <v>13.86</v>
      </c>
      <c r="Q29" s="99">
        <f t="shared" si="28"/>
        <v>-6.36</v>
      </c>
      <c r="R29" s="98"/>
      <c r="S29" s="99"/>
      <c r="T29" s="135">
        <f t="shared" ref="T29:X29" si="29">SUM(T30:T33)</f>
        <v>0</v>
      </c>
      <c r="U29" s="99">
        <f t="shared" si="29"/>
        <v>0</v>
      </c>
      <c r="V29" s="99">
        <f t="shared" si="29"/>
        <v>-4.14</v>
      </c>
      <c r="W29" s="99">
        <f t="shared" si="29"/>
        <v>-4.38</v>
      </c>
      <c r="X29" s="99">
        <f t="shared" si="29"/>
        <v>0.24</v>
      </c>
    </row>
    <row r="30" customHeight="1" spans="1:25">
      <c r="A30" s="160">
        <v>20</v>
      </c>
      <c r="B30" s="232" t="s">
        <v>41</v>
      </c>
      <c r="C30" s="102">
        <v>1</v>
      </c>
      <c r="D30" s="102"/>
      <c r="E30" s="102"/>
      <c r="F30" s="102">
        <v>1</v>
      </c>
      <c r="G30" s="102"/>
      <c r="H30" s="102"/>
      <c r="I30" s="102"/>
      <c r="J30" s="102"/>
      <c r="K30" s="169"/>
      <c r="L30" s="102">
        <f>C30+D30+E30</f>
        <v>1</v>
      </c>
      <c r="M30" s="103">
        <f>L30*0.3</f>
        <v>0.3</v>
      </c>
      <c r="N30" s="102">
        <f t="shared" si="25"/>
        <v>1</v>
      </c>
      <c r="O30" s="103">
        <f t="shared" si="26"/>
        <v>0.3</v>
      </c>
      <c r="P30" s="103">
        <v>1.26</v>
      </c>
      <c r="Q30" s="103">
        <f t="shared" ref="Q30:Q33" si="30">O30-P30</f>
        <v>-0.96</v>
      </c>
      <c r="R30" s="102"/>
      <c r="S30" s="103"/>
      <c r="T30" s="140"/>
      <c r="U30" s="103"/>
      <c r="V30" s="103">
        <f t="shared" ref="V30:V33" si="31">K30+M30+Q30+S30+U30</f>
        <v>-0.66</v>
      </c>
      <c r="W30" s="103">
        <f t="shared" ref="W30:W33" si="32">IF(V30&lt;0,V30,"")</f>
        <v>-0.66</v>
      </c>
      <c r="X30" s="103" t="str">
        <f t="shared" ref="X30:X33" si="33">IF(V30&gt;=0,V30,"")</f>
        <v/>
      </c>
      <c r="Y30" s="149">
        <v>603001</v>
      </c>
    </row>
    <row r="31" customHeight="1" spans="1:25">
      <c r="A31" s="160">
        <v>21</v>
      </c>
      <c r="B31" s="232" t="s">
        <v>42</v>
      </c>
      <c r="C31" s="102"/>
      <c r="D31" s="102"/>
      <c r="E31" s="102"/>
      <c r="F31" s="102">
        <v>14</v>
      </c>
      <c r="G31" s="102"/>
      <c r="H31" s="102"/>
      <c r="I31" s="102"/>
      <c r="J31" s="102">
        <v>9</v>
      </c>
      <c r="K31" s="169">
        <f t="shared" ref="K31:K33" si="34">J31*0.3*0.4</f>
        <v>1.08</v>
      </c>
      <c r="L31" s="102"/>
      <c r="M31" s="103"/>
      <c r="N31" s="102">
        <f t="shared" si="25"/>
        <v>14</v>
      </c>
      <c r="O31" s="103">
        <f t="shared" si="26"/>
        <v>4.2</v>
      </c>
      <c r="P31" s="103">
        <v>7.2</v>
      </c>
      <c r="Q31" s="103">
        <f t="shared" si="30"/>
        <v>-3</v>
      </c>
      <c r="R31" s="102"/>
      <c r="S31" s="103"/>
      <c r="T31" s="140"/>
      <c r="U31" s="103"/>
      <c r="V31" s="103">
        <f t="shared" si="31"/>
        <v>-1.92</v>
      </c>
      <c r="W31" s="103">
        <f t="shared" si="32"/>
        <v>-1.92</v>
      </c>
      <c r="X31" s="103" t="str">
        <f t="shared" si="33"/>
        <v/>
      </c>
      <c r="Y31" s="149">
        <v>603002</v>
      </c>
    </row>
    <row r="32" customHeight="1" spans="1:25">
      <c r="A32" s="160">
        <v>22</v>
      </c>
      <c r="B32" s="101" t="s">
        <v>43</v>
      </c>
      <c r="C32" s="102"/>
      <c r="D32" s="102"/>
      <c r="E32" s="102"/>
      <c r="F32" s="102">
        <v>5</v>
      </c>
      <c r="G32" s="102"/>
      <c r="H32" s="102"/>
      <c r="I32" s="102"/>
      <c r="J32" s="102">
        <v>3</v>
      </c>
      <c r="K32" s="169">
        <f t="shared" si="34"/>
        <v>0.36</v>
      </c>
      <c r="L32" s="102"/>
      <c r="M32" s="103"/>
      <c r="N32" s="102">
        <f t="shared" si="25"/>
        <v>5</v>
      </c>
      <c r="O32" s="103">
        <f t="shared" si="26"/>
        <v>1.5</v>
      </c>
      <c r="P32" s="103">
        <v>1.62</v>
      </c>
      <c r="Q32" s="103">
        <f t="shared" si="30"/>
        <v>-0.12</v>
      </c>
      <c r="R32" s="102"/>
      <c r="S32" s="103"/>
      <c r="T32" s="140"/>
      <c r="U32" s="103"/>
      <c r="V32" s="103">
        <f t="shared" si="31"/>
        <v>0.24</v>
      </c>
      <c r="W32" s="103" t="str">
        <f t="shared" si="32"/>
        <v/>
      </c>
      <c r="X32" s="103">
        <f t="shared" si="33"/>
        <v>0.24</v>
      </c>
      <c r="Y32" s="149">
        <v>603003</v>
      </c>
    </row>
    <row r="33" customHeight="1" spans="1:25">
      <c r="A33" s="160">
        <v>23</v>
      </c>
      <c r="B33" s="232" t="s">
        <v>44</v>
      </c>
      <c r="C33" s="102"/>
      <c r="D33" s="102"/>
      <c r="E33" s="102"/>
      <c r="F33" s="102">
        <v>5</v>
      </c>
      <c r="G33" s="102"/>
      <c r="H33" s="102"/>
      <c r="I33" s="102"/>
      <c r="J33" s="102">
        <v>4</v>
      </c>
      <c r="K33" s="169">
        <f t="shared" si="34"/>
        <v>0.48</v>
      </c>
      <c r="L33" s="102"/>
      <c r="M33" s="103"/>
      <c r="N33" s="102">
        <f t="shared" si="25"/>
        <v>5</v>
      </c>
      <c r="O33" s="103">
        <f t="shared" si="26"/>
        <v>1.5</v>
      </c>
      <c r="P33" s="103">
        <v>3.78</v>
      </c>
      <c r="Q33" s="103">
        <f t="shared" si="30"/>
        <v>-2.28</v>
      </c>
      <c r="R33" s="102"/>
      <c r="S33" s="103"/>
      <c r="T33" s="140"/>
      <c r="U33" s="103"/>
      <c r="V33" s="103">
        <f t="shared" si="31"/>
        <v>-1.8</v>
      </c>
      <c r="W33" s="103">
        <f t="shared" si="32"/>
        <v>-1.8</v>
      </c>
      <c r="X33" s="103" t="str">
        <f t="shared" si="33"/>
        <v/>
      </c>
      <c r="Y33" s="149">
        <v>603004</v>
      </c>
    </row>
    <row r="34" customHeight="1" spans="1:24">
      <c r="A34" s="162"/>
      <c r="B34" s="105" t="s">
        <v>45</v>
      </c>
      <c r="C34" s="98">
        <f t="shared" ref="C34:I34" si="35">SUM(C35:C41)</f>
        <v>96</v>
      </c>
      <c r="D34" s="98">
        <f t="shared" si="35"/>
        <v>507</v>
      </c>
      <c r="E34" s="98">
        <f t="shared" si="35"/>
        <v>15</v>
      </c>
      <c r="F34" s="98">
        <f t="shared" si="35"/>
        <v>179</v>
      </c>
      <c r="G34" s="98">
        <f t="shared" si="35"/>
        <v>4053</v>
      </c>
      <c r="H34" s="98">
        <f t="shared" si="35"/>
        <v>115</v>
      </c>
      <c r="I34" s="98">
        <f t="shared" si="35"/>
        <v>11</v>
      </c>
      <c r="J34" s="98"/>
      <c r="K34" s="168"/>
      <c r="L34" s="98">
        <f t="shared" ref="L34:V34" si="36">SUM(L35:L41)</f>
        <v>618</v>
      </c>
      <c r="M34" s="99">
        <f t="shared" si="36"/>
        <v>111.24</v>
      </c>
      <c r="N34" s="98">
        <f t="shared" si="36"/>
        <v>4243</v>
      </c>
      <c r="O34" s="99">
        <f t="shared" si="36"/>
        <v>763.74</v>
      </c>
      <c r="P34" s="99">
        <f t="shared" si="36"/>
        <v>414.9</v>
      </c>
      <c r="Q34" s="99">
        <f t="shared" si="36"/>
        <v>348.84</v>
      </c>
      <c r="R34" s="98">
        <f t="shared" si="36"/>
        <v>4179</v>
      </c>
      <c r="S34" s="99">
        <f t="shared" si="36"/>
        <v>752.22</v>
      </c>
      <c r="T34" s="135">
        <f t="shared" si="36"/>
        <v>64</v>
      </c>
      <c r="U34" s="99">
        <f t="shared" si="36"/>
        <v>15.36</v>
      </c>
      <c r="V34" s="99">
        <f t="shared" si="36"/>
        <v>1227.66</v>
      </c>
      <c r="W34" s="99"/>
      <c r="X34" s="99">
        <f>SUM(X35:X41)</f>
        <v>1227.66</v>
      </c>
    </row>
    <row r="35" customHeight="1" spans="1:25">
      <c r="A35" s="160">
        <v>24</v>
      </c>
      <c r="B35" s="232" t="s">
        <v>46</v>
      </c>
      <c r="C35" s="102">
        <v>5</v>
      </c>
      <c r="D35" s="102"/>
      <c r="E35" s="102"/>
      <c r="F35" s="102">
        <v>7</v>
      </c>
      <c r="G35" s="102"/>
      <c r="H35" s="102"/>
      <c r="I35" s="102"/>
      <c r="J35" s="102"/>
      <c r="K35" s="169"/>
      <c r="L35" s="102">
        <f t="shared" ref="L35:L41" si="37">C35+D35+E35</f>
        <v>5</v>
      </c>
      <c r="M35" s="103">
        <f t="shared" ref="M35:M41" si="38">L35*0.3*0.6</f>
        <v>0.9</v>
      </c>
      <c r="N35" s="102">
        <f t="shared" ref="N35:N41" si="39">F35+G35+I35</f>
        <v>7</v>
      </c>
      <c r="O35" s="103">
        <f t="shared" ref="O35:O41" si="40">N35*0.3*0.6</f>
        <v>1.26</v>
      </c>
      <c r="P35" s="103"/>
      <c r="Q35" s="103">
        <f t="shared" ref="Q35:Q41" si="41">O35-P35</f>
        <v>1.26</v>
      </c>
      <c r="R35" s="102"/>
      <c r="S35" s="103"/>
      <c r="T35" s="140">
        <f t="shared" ref="T35:T38" si="42">F35-H35</f>
        <v>7</v>
      </c>
      <c r="U35" s="103">
        <f t="shared" ref="U35:U38" si="43">T35*0.3*0.4*2</f>
        <v>1.68</v>
      </c>
      <c r="V35" s="103">
        <f t="shared" ref="V35:V41" si="44">K35+M35+Q35+S35+U35</f>
        <v>3.84</v>
      </c>
      <c r="W35" s="103"/>
      <c r="X35" s="103">
        <v>3.84</v>
      </c>
      <c r="Y35" s="149">
        <v>604001</v>
      </c>
    </row>
    <row r="36" customHeight="1" spans="1:25">
      <c r="A36" s="160">
        <v>25</v>
      </c>
      <c r="B36" s="232" t="s">
        <v>47</v>
      </c>
      <c r="C36" s="102">
        <v>44</v>
      </c>
      <c r="D36" s="102"/>
      <c r="E36" s="102"/>
      <c r="F36" s="102">
        <v>64</v>
      </c>
      <c r="G36" s="102">
        <v>30</v>
      </c>
      <c r="H36" s="102"/>
      <c r="I36" s="102"/>
      <c r="J36" s="102"/>
      <c r="K36" s="169"/>
      <c r="L36" s="102">
        <f t="shared" si="37"/>
        <v>44</v>
      </c>
      <c r="M36" s="103">
        <f t="shared" si="38"/>
        <v>7.92</v>
      </c>
      <c r="N36" s="102">
        <f t="shared" si="39"/>
        <v>94</v>
      </c>
      <c r="O36" s="103">
        <f t="shared" si="40"/>
        <v>16.92</v>
      </c>
      <c r="P36" s="103">
        <v>14.76</v>
      </c>
      <c r="Q36" s="103">
        <f t="shared" si="41"/>
        <v>2.16</v>
      </c>
      <c r="R36" s="102">
        <f t="shared" ref="R36:R41" si="45">G36+H36+I36</f>
        <v>30</v>
      </c>
      <c r="S36" s="103">
        <f t="shared" ref="S36:S41" si="46">R36*0.3*0.6</f>
        <v>5.4</v>
      </c>
      <c r="T36" s="140">
        <f t="shared" si="42"/>
        <v>64</v>
      </c>
      <c r="U36" s="103">
        <f t="shared" si="43"/>
        <v>15.36</v>
      </c>
      <c r="V36" s="103">
        <f t="shared" si="44"/>
        <v>30.84</v>
      </c>
      <c r="W36" s="103"/>
      <c r="X36" s="103">
        <v>30.84</v>
      </c>
      <c r="Y36" s="149">
        <v>604002</v>
      </c>
    </row>
    <row r="37" customHeight="1" spans="1:25">
      <c r="A37" s="160">
        <v>26</v>
      </c>
      <c r="B37" s="232" t="s">
        <v>48</v>
      </c>
      <c r="C37" s="102">
        <v>12</v>
      </c>
      <c r="D37" s="102">
        <v>3</v>
      </c>
      <c r="E37" s="102"/>
      <c r="F37" s="102">
        <v>29</v>
      </c>
      <c r="G37" s="102">
        <v>74</v>
      </c>
      <c r="H37" s="102"/>
      <c r="I37" s="102"/>
      <c r="J37" s="102"/>
      <c r="K37" s="169"/>
      <c r="L37" s="102">
        <f t="shared" si="37"/>
        <v>15</v>
      </c>
      <c r="M37" s="103">
        <f t="shared" si="38"/>
        <v>2.7</v>
      </c>
      <c r="N37" s="102">
        <f t="shared" si="39"/>
        <v>103</v>
      </c>
      <c r="O37" s="103">
        <f t="shared" si="40"/>
        <v>18.54</v>
      </c>
      <c r="P37" s="103">
        <v>11.52</v>
      </c>
      <c r="Q37" s="103">
        <f t="shared" si="41"/>
        <v>7.02</v>
      </c>
      <c r="R37" s="102">
        <f t="shared" si="45"/>
        <v>74</v>
      </c>
      <c r="S37" s="103">
        <f t="shared" si="46"/>
        <v>13.32</v>
      </c>
      <c r="T37" s="140">
        <f t="shared" si="42"/>
        <v>29</v>
      </c>
      <c r="U37" s="103">
        <f t="shared" si="43"/>
        <v>6.96</v>
      </c>
      <c r="V37" s="103">
        <f t="shared" si="44"/>
        <v>30</v>
      </c>
      <c r="W37" s="103"/>
      <c r="X37" s="103">
        <v>30</v>
      </c>
      <c r="Y37" s="149">
        <v>604003</v>
      </c>
    </row>
    <row r="38" customHeight="1" spans="1:25">
      <c r="A38" s="160">
        <v>27</v>
      </c>
      <c r="B38" s="232" t="s">
        <v>49</v>
      </c>
      <c r="C38" s="102"/>
      <c r="D38" s="102">
        <v>50</v>
      </c>
      <c r="E38" s="102">
        <v>3</v>
      </c>
      <c r="F38" s="102">
        <v>1</v>
      </c>
      <c r="G38" s="102">
        <v>402</v>
      </c>
      <c r="H38" s="102">
        <v>3</v>
      </c>
      <c r="I38" s="102"/>
      <c r="J38" s="102"/>
      <c r="K38" s="169"/>
      <c r="L38" s="102">
        <f t="shared" si="37"/>
        <v>53</v>
      </c>
      <c r="M38" s="103">
        <f t="shared" si="38"/>
        <v>9.54</v>
      </c>
      <c r="N38" s="102">
        <f t="shared" si="39"/>
        <v>403</v>
      </c>
      <c r="O38" s="103">
        <f t="shared" si="40"/>
        <v>72.54</v>
      </c>
      <c r="P38" s="103">
        <v>32.94</v>
      </c>
      <c r="Q38" s="103">
        <f t="shared" si="41"/>
        <v>39.6</v>
      </c>
      <c r="R38" s="102">
        <f t="shared" si="45"/>
        <v>405</v>
      </c>
      <c r="S38" s="103">
        <f t="shared" si="46"/>
        <v>72.9</v>
      </c>
      <c r="T38" s="140">
        <f t="shared" si="42"/>
        <v>-2</v>
      </c>
      <c r="U38" s="103">
        <f t="shared" si="43"/>
        <v>-0.48</v>
      </c>
      <c r="V38" s="103">
        <f t="shared" si="44"/>
        <v>121.56</v>
      </c>
      <c r="W38" s="103"/>
      <c r="X38" s="103">
        <v>121.56</v>
      </c>
      <c r="Y38" s="149">
        <v>604004</v>
      </c>
    </row>
    <row r="39" customHeight="1" spans="1:25">
      <c r="A39" s="160">
        <v>28</v>
      </c>
      <c r="B39" s="232" t="s">
        <v>50</v>
      </c>
      <c r="C39" s="102">
        <v>2</v>
      </c>
      <c r="D39" s="102">
        <v>4</v>
      </c>
      <c r="E39" s="102"/>
      <c r="F39" s="102">
        <v>1</v>
      </c>
      <c r="G39" s="102">
        <v>47</v>
      </c>
      <c r="H39" s="102">
        <v>1</v>
      </c>
      <c r="I39" s="102"/>
      <c r="J39" s="102"/>
      <c r="K39" s="169"/>
      <c r="L39" s="102">
        <f t="shared" si="37"/>
        <v>6</v>
      </c>
      <c r="M39" s="103">
        <f t="shared" si="38"/>
        <v>1.08</v>
      </c>
      <c r="N39" s="102">
        <f t="shared" si="39"/>
        <v>48</v>
      </c>
      <c r="O39" s="103">
        <f t="shared" si="40"/>
        <v>8.64</v>
      </c>
      <c r="P39" s="103">
        <v>7.56</v>
      </c>
      <c r="Q39" s="103">
        <f t="shared" si="41"/>
        <v>1.08</v>
      </c>
      <c r="R39" s="102">
        <f t="shared" si="45"/>
        <v>48</v>
      </c>
      <c r="S39" s="103">
        <f t="shared" si="46"/>
        <v>8.64</v>
      </c>
      <c r="T39" s="140"/>
      <c r="U39" s="103"/>
      <c r="V39" s="103">
        <f t="shared" si="44"/>
        <v>10.8</v>
      </c>
      <c r="W39" s="103"/>
      <c r="X39" s="103">
        <v>10.8</v>
      </c>
      <c r="Y39" s="149">
        <v>604005</v>
      </c>
    </row>
    <row r="40" customHeight="1" spans="1:25">
      <c r="A40" s="160">
        <v>29</v>
      </c>
      <c r="B40" s="232" t="s">
        <v>51</v>
      </c>
      <c r="C40" s="102">
        <v>29</v>
      </c>
      <c r="D40" s="102">
        <v>420</v>
      </c>
      <c r="E40" s="102">
        <v>6</v>
      </c>
      <c r="F40" s="102">
        <v>44</v>
      </c>
      <c r="G40" s="102">
        <v>1707</v>
      </c>
      <c r="H40" s="102">
        <v>42</v>
      </c>
      <c r="I40" s="102">
        <v>3</v>
      </c>
      <c r="J40" s="102"/>
      <c r="K40" s="169"/>
      <c r="L40" s="102">
        <f t="shared" si="37"/>
        <v>455</v>
      </c>
      <c r="M40" s="103">
        <f t="shared" si="38"/>
        <v>81.9</v>
      </c>
      <c r="N40" s="102">
        <f t="shared" si="39"/>
        <v>1754</v>
      </c>
      <c r="O40" s="103">
        <f t="shared" si="40"/>
        <v>315.72</v>
      </c>
      <c r="P40" s="103">
        <v>146.88</v>
      </c>
      <c r="Q40" s="103">
        <f t="shared" si="41"/>
        <v>168.84</v>
      </c>
      <c r="R40" s="102">
        <f t="shared" si="45"/>
        <v>1752</v>
      </c>
      <c r="S40" s="103">
        <f t="shared" si="46"/>
        <v>315.36</v>
      </c>
      <c r="T40" s="140">
        <f t="shared" ref="T40:T43" si="47">F40-H40</f>
        <v>2</v>
      </c>
      <c r="U40" s="103">
        <f t="shared" ref="U40:U43" si="48">T40*0.3*0.4*2</f>
        <v>0.48</v>
      </c>
      <c r="V40" s="103">
        <f t="shared" si="44"/>
        <v>566.58</v>
      </c>
      <c r="W40" s="103"/>
      <c r="X40" s="103">
        <v>566.58</v>
      </c>
      <c r="Y40" s="149">
        <v>604006</v>
      </c>
    </row>
    <row r="41" customHeight="1" spans="1:25">
      <c r="A41" s="160">
        <v>30</v>
      </c>
      <c r="B41" s="232" t="s">
        <v>52</v>
      </c>
      <c r="C41" s="102">
        <v>4</v>
      </c>
      <c r="D41" s="102">
        <v>30</v>
      </c>
      <c r="E41" s="102">
        <v>6</v>
      </c>
      <c r="F41" s="102">
        <v>33</v>
      </c>
      <c r="G41" s="102">
        <v>1793</v>
      </c>
      <c r="H41" s="102">
        <v>69</v>
      </c>
      <c r="I41" s="102">
        <v>8</v>
      </c>
      <c r="J41" s="102"/>
      <c r="K41" s="169"/>
      <c r="L41" s="102">
        <f t="shared" si="37"/>
        <v>40</v>
      </c>
      <c r="M41" s="103">
        <f t="shared" si="38"/>
        <v>7.2</v>
      </c>
      <c r="N41" s="102">
        <f t="shared" si="39"/>
        <v>1834</v>
      </c>
      <c r="O41" s="103">
        <f t="shared" si="40"/>
        <v>330.12</v>
      </c>
      <c r="P41" s="103">
        <v>201.24</v>
      </c>
      <c r="Q41" s="103">
        <f t="shared" si="41"/>
        <v>128.88</v>
      </c>
      <c r="R41" s="102">
        <f t="shared" si="45"/>
        <v>1870</v>
      </c>
      <c r="S41" s="103">
        <f t="shared" si="46"/>
        <v>336.6</v>
      </c>
      <c r="T41" s="140">
        <f t="shared" si="47"/>
        <v>-36</v>
      </c>
      <c r="U41" s="103">
        <f t="shared" si="48"/>
        <v>-8.64</v>
      </c>
      <c r="V41" s="103">
        <f t="shared" si="44"/>
        <v>464.04</v>
      </c>
      <c r="W41" s="103"/>
      <c r="X41" s="103">
        <v>464.04</v>
      </c>
      <c r="Y41" s="149">
        <v>604007</v>
      </c>
    </row>
    <row r="42" customHeight="1" spans="1:24">
      <c r="A42" s="162"/>
      <c r="B42" s="105" t="s">
        <v>53</v>
      </c>
      <c r="C42" s="98">
        <f t="shared" ref="C42:H42" si="49">SUM(C43)</f>
        <v>0</v>
      </c>
      <c r="D42" s="98">
        <f t="shared" si="49"/>
        <v>6</v>
      </c>
      <c r="E42" s="98">
        <f t="shared" si="49"/>
        <v>0</v>
      </c>
      <c r="F42" s="98">
        <f t="shared" si="49"/>
        <v>0</v>
      </c>
      <c r="G42" s="98">
        <f t="shared" si="49"/>
        <v>49</v>
      </c>
      <c r="H42" s="98">
        <f t="shared" si="49"/>
        <v>5</v>
      </c>
      <c r="I42" s="98"/>
      <c r="J42" s="98"/>
      <c r="K42" s="168"/>
      <c r="L42" s="98">
        <f t="shared" ref="L42:V42" si="50">SUM(L43)</f>
        <v>6</v>
      </c>
      <c r="M42" s="99">
        <f t="shared" si="50"/>
        <v>1.08</v>
      </c>
      <c r="N42" s="98">
        <f t="shared" si="50"/>
        <v>49</v>
      </c>
      <c r="O42" s="99">
        <f t="shared" si="50"/>
        <v>8.82</v>
      </c>
      <c r="P42" s="99">
        <f t="shared" si="50"/>
        <v>4.32</v>
      </c>
      <c r="Q42" s="99">
        <f t="shared" si="50"/>
        <v>4.5</v>
      </c>
      <c r="R42" s="98">
        <f t="shared" si="50"/>
        <v>54</v>
      </c>
      <c r="S42" s="99">
        <f t="shared" si="50"/>
        <v>9.72</v>
      </c>
      <c r="T42" s="135">
        <f t="shared" si="50"/>
        <v>-5</v>
      </c>
      <c r="U42" s="99">
        <f t="shared" si="50"/>
        <v>-1.2</v>
      </c>
      <c r="V42" s="99">
        <f t="shared" si="50"/>
        <v>14.1</v>
      </c>
      <c r="W42" s="99"/>
      <c r="X42" s="99">
        <f>SUM(X43)</f>
        <v>14.1</v>
      </c>
    </row>
    <row r="43" customHeight="1" spans="1:25">
      <c r="A43" s="160">
        <v>31</v>
      </c>
      <c r="B43" s="232" t="s">
        <v>53</v>
      </c>
      <c r="C43" s="102"/>
      <c r="D43" s="102">
        <v>6</v>
      </c>
      <c r="E43" s="102"/>
      <c r="F43" s="102"/>
      <c r="G43" s="102">
        <v>49</v>
      </c>
      <c r="H43" s="102">
        <v>5</v>
      </c>
      <c r="I43" s="102"/>
      <c r="J43" s="102"/>
      <c r="K43" s="169"/>
      <c r="L43" s="102">
        <f>C43+D43+E43</f>
        <v>6</v>
      </c>
      <c r="M43" s="103">
        <f>L43*0.3*0.6</f>
        <v>1.08</v>
      </c>
      <c r="N43" s="102">
        <f t="shared" ref="N43:N49" si="51">F43+G43+I43</f>
        <v>49</v>
      </c>
      <c r="O43" s="103">
        <f>N43*0.3*0.6</f>
        <v>8.82</v>
      </c>
      <c r="P43" s="103">
        <v>4.32</v>
      </c>
      <c r="Q43" s="103">
        <f t="shared" ref="Q43:Q49" si="52">O43-P43</f>
        <v>4.5</v>
      </c>
      <c r="R43" s="102">
        <f>G43+H43+I43</f>
        <v>54</v>
      </c>
      <c r="S43" s="103">
        <f>R43*0.3*0.6</f>
        <v>9.72</v>
      </c>
      <c r="T43" s="140">
        <f t="shared" si="47"/>
        <v>-5</v>
      </c>
      <c r="U43" s="103">
        <f t="shared" si="48"/>
        <v>-1.2</v>
      </c>
      <c r="V43" s="103">
        <f t="shared" ref="V43:V49" si="53">K43+M43+Q43+S43+U43</f>
        <v>14.1</v>
      </c>
      <c r="W43" s="103"/>
      <c r="X43" s="103">
        <v>14.1</v>
      </c>
      <c r="Y43" s="149">
        <v>604008</v>
      </c>
    </row>
    <row r="44" customHeight="1" spans="1:24">
      <c r="A44" s="162"/>
      <c r="B44" s="105" t="s">
        <v>54</v>
      </c>
      <c r="C44" s="98">
        <f t="shared" ref="C44:F44" si="54">SUM(C45:C49)</f>
        <v>9</v>
      </c>
      <c r="D44" s="98">
        <f t="shared" si="54"/>
        <v>0</v>
      </c>
      <c r="E44" s="98">
        <f t="shared" si="54"/>
        <v>0</v>
      </c>
      <c r="F44" s="98">
        <f t="shared" si="54"/>
        <v>31</v>
      </c>
      <c r="G44" s="98"/>
      <c r="H44" s="98"/>
      <c r="I44" s="98"/>
      <c r="J44" s="98">
        <f t="shared" ref="J44:Q44" si="55">SUM(J45:J49)</f>
        <v>16</v>
      </c>
      <c r="K44" s="168">
        <f t="shared" si="55"/>
        <v>1.92</v>
      </c>
      <c r="L44" s="98">
        <f t="shared" si="55"/>
        <v>9</v>
      </c>
      <c r="M44" s="99">
        <f t="shared" si="55"/>
        <v>2.7</v>
      </c>
      <c r="N44" s="98">
        <f t="shared" si="55"/>
        <v>31</v>
      </c>
      <c r="O44" s="99">
        <f t="shared" si="55"/>
        <v>9.3</v>
      </c>
      <c r="P44" s="99">
        <f t="shared" si="55"/>
        <v>14.22</v>
      </c>
      <c r="Q44" s="99">
        <f t="shared" si="55"/>
        <v>-4.92</v>
      </c>
      <c r="R44" s="98"/>
      <c r="S44" s="99"/>
      <c r="T44" s="135">
        <f t="shared" ref="T44:X44" si="56">SUM(T45:T49)</f>
        <v>0</v>
      </c>
      <c r="U44" s="99">
        <f t="shared" si="56"/>
        <v>0</v>
      </c>
      <c r="V44" s="99">
        <f t="shared" si="56"/>
        <v>-0.3</v>
      </c>
      <c r="W44" s="99">
        <f t="shared" si="56"/>
        <v>-4.62</v>
      </c>
      <c r="X44" s="99">
        <f t="shared" si="56"/>
        <v>4.32</v>
      </c>
    </row>
    <row r="45" customHeight="1" spans="1:25">
      <c r="A45" s="160">
        <v>32</v>
      </c>
      <c r="B45" s="232" t="s">
        <v>55</v>
      </c>
      <c r="C45" s="102"/>
      <c r="D45" s="102"/>
      <c r="E45" s="102"/>
      <c r="F45" s="102"/>
      <c r="G45" s="102"/>
      <c r="H45" s="102"/>
      <c r="I45" s="102"/>
      <c r="J45" s="102"/>
      <c r="K45" s="169"/>
      <c r="L45" s="102"/>
      <c r="M45" s="103"/>
      <c r="N45" s="102"/>
      <c r="O45" s="103"/>
      <c r="P45" s="103"/>
      <c r="Q45" s="103"/>
      <c r="R45" s="102"/>
      <c r="S45" s="103"/>
      <c r="T45" s="140"/>
      <c r="U45" s="103"/>
      <c r="V45" s="103">
        <f t="shared" si="53"/>
        <v>0</v>
      </c>
      <c r="W45" s="103" t="str">
        <f t="shared" ref="W45:W49" si="57">IF(V45&lt;0,V45,"")</f>
        <v/>
      </c>
      <c r="X45" s="103">
        <f t="shared" ref="X45:X49" si="58">IF(V45&gt;=0,V45,"")</f>
        <v>0</v>
      </c>
      <c r="Y45" s="149">
        <v>605001</v>
      </c>
    </row>
    <row r="46" customHeight="1" spans="1:25">
      <c r="A46" s="160">
        <v>33</v>
      </c>
      <c r="B46" s="232" t="s">
        <v>56</v>
      </c>
      <c r="C46" s="102">
        <v>8</v>
      </c>
      <c r="D46" s="102"/>
      <c r="E46" s="102"/>
      <c r="F46" s="102">
        <v>14</v>
      </c>
      <c r="G46" s="102"/>
      <c r="H46" s="102"/>
      <c r="I46" s="102"/>
      <c r="J46" s="102">
        <v>5</v>
      </c>
      <c r="K46" s="169">
        <f t="shared" ref="K46:K49" si="59">J46*0.3*0.4</f>
        <v>0.6</v>
      </c>
      <c r="L46" s="102">
        <f>C46+D46+E46</f>
        <v>8</v>
      </c>
      <c r="M46" s="103">
        <f>L46*0.3</f>
        <v>2.4</v>
      </c>
      <c r="N46" s="102">
        <f t="shared" si="51"/>
        <v>14</v>
      </c>
      <c r="O46" s="103">
        <f t="shared" ref="O46:O49" si="60">N46*0.3</f>
        <v>4.2</v>
      </c>
      <c r="P46" s="103">
        <v>2.88</v>
      </c>
      <c r="Q46" s="103">
        <f t="shared" si="52"/>
        <v>1.32</v>
      </c>
      <c r="R46" s="102"/>
      <c r="S46" s="103"/>
      <c r="T46" s="140"/>
      <c r="U46" s="103"/>
      <c r="V46" s="103">
        <f t="shared" si="53"/>
        <v>4.32</v>
      </c>
      <c r="W46" s="103" t="str">
        <f t="shared" si="57"/>
        <v/>
      </c>
      <c r="X46" s="103">
        <f t="shared" si="58"/>
        <v>4.32</v>
      </c>
      <c r="Y46" s="149">
        <v>605002</v>
      </c>
    </row>
    <row r="47" customHeight="1" spans="1:25">
      <c r="A47" s="160">
        <v>34</v>
      </c>
      <c r="B47" s="232" t="s">
        <v>57</v>
      </c>
      <c r="C47" s="102"/>
      <c r="D47" s="102"/>
      <c r="E47" s="102"/>
      <c r="F47" s="102">
        <v>10</v>
      </c>
      <c r="G47" s="102"/>
      <c r="H47" s="102"/>
      <c r="I47" s="102"/>
      <c r="J47" s="102">
        <v>6</v>
      </c>
      <c r="K47" s="169">
        <f t="shared" si="59"/>
        <v>0.72</v>
      </c>
      <c r="L47" s="102"/>
      <c r="M47" s="103"/>
      <c r="N47" s="102">
        <f t="shared" si="51"/>
        <v>10</v>
      </c>
      <c r="O47" s="103">
        <f t="shared" si="60"/>
        <v>3</v>
      </c>
      <c r="P47" s="103">
        <v>7.74</v>
      </c>
      <c r="Q47" s="103">
        <f t="shared" si="52"/>
        <v>-4.74</v>
      </c>
      <c r="R47" s="102"/>
      <c r="S47" s="103"/>
      <c r="T47" s="140"/>
      <c r="U47" s="103"/>
      <c r="V47" s="103">
        <f t="shared" si="53"/>
        <v>-4.02</v>
      </c>
      <c r="W47" s="103">
        <f t="shared" si="57"/>
        <v>-4.02</v>
      </c>
      <c r="X47" s="103" t="str">
        <f t="shared" si="58"/>
        <v/>
      </c>
      <c r="Y47" s="149">
        <v>605003</v>
      </c>
    </row>
    <row r="48" customHeight="1" spans="1:25">
      <c r="A48" s="160">
        <v>35</v>
      </c>
      <c r="B48" s="232" t="s">
        <v>58</v>
      </c>
      <c r="C48" s="102"/>
      <c r="D48" s="102"/>
      <c r="E48" s="102"/>
      <c r="F48" s="102">
        <v>1</v>
      </c>
      <c r="G48" s="102"/>
      <c r="H48" s="102"/>
      <c r="I48" s="102"/>
      <c r="J48" s="102">
        <v>1</v>
      </c>
      <c r="K48" s="169">
        <f t="shared" si="59"/>
        <v>0.12</v>
      </c>
      <c r="L48" s="102"/>
      <c r="M48" s="103"/>
      <c r="N48" s="102">
        <f t="shared" si="51"/>
        <v>1</v>
      </c>
      <c r="O48" s="103">
        <f t="shared" si="60"/>
        <v>0.3</v>
      </c>
      <c r="P48" s="103">
        <v>0.54</v>
      </c>
      <c r="Q48" s="103">
        <f t="shared" si="52"/>
        <v>-0.24</v>
      </c>
      <c r="R48" s="102"/>
      <c r="S48" s="103"/>
      <c r="T48" s="140"/>
      <c r="U48" s="103"/>
      <c r="V48" s="103">
        <f t="shared" si="53"/>
        <v>-0.12</v>
      </c>
      <c r="W48" s="103">
        <f t="shared" si="57"/>
        <v>-0.12</v>
      </c>
      <c r="X48" s="103" t="str">
        <f t="shared" si="58"/>
        <v/>
      </c>
      <c r="Y48" s="149">
        <v>605005</v>
      </c>
    </row>
    <row r="49" customHeight="1" spans="1:25">
      <c r="A49" s="160">
        <v>36</v>
      </c>
      <c r="B49" s="232" t="s">
        <v>59</v>
      </c>
      <c r="C49" s="102">
        <v>1</v>
      </c>
      <c r="D49" s="102"/>
      <c r="E49" s="102"/>
      <c r="F49" s="102">
        <v>6</v>
      </c>
      <c r="G49" s="102"/>
      <c r="H49" s="102"/>
      <c r="I49" s="102"/>
      <c r="J49" s="102">
        <v>4</v>
      </c>
      <c r="K49" s="169">
        <f t="shared" si="59"/>
        <v>0.48</v>
      </c>
      <c r="L49" s="102">
        <f>C49+D49+E49</f>
        <v>1</v>
      </c>
      <c r="M49" s="103">
        <f>L49*0.3</f>
        <v>0.3</v>
      </c>
      <c r="N49" s="102">
        <f t="shared" si="51"/>
        <v>6</v>
      </c>
      <c r="O49" s="103">
        <f t="shared" si="60"/>
        <v>1.8</v>
      </c>
      <c r="P49" s="103">
        <v>3.06</v>
      </c>
      <c r="Q49" s="103">
        <f t="shared" si="52"/>
        <v>-1.26</v>
      </c>
      <c r="R49" s="102"/>
      <c r="S49" s="103"/>
      <c r="T49" s="140"/>
      <c r="U49" s="103"/>
      <c r="V49" s="103">
        <f t="shared" si="53"/>
        <v>-0.48</v>
      </c>
      <c r="W49" s="103">
        <f t="shared" si="57"/>
        <v>-0.48</v>
      </c>
      <c r="X49" s="103" t="str">
        <f t="shared" si="58"/>
        <v/>
      </c>
      <c r="Y49" s="149">
        <v>605006</v>
      </c>
    </row>
    <row r="50" customHeight="1" spans="1:24">
      <c r="A50" s="162"/>
      <c r="B50" s="105" t="s">
        <v>60</v>
      </c>
      <c r="C50" s="98">
        <f t="shared" ref="C50:F50" si="61">SUM(C51)</f>
        <v>0</v>
      </c>
      <c r="D50" s="98">
        <f t="shared" si="61"/>
        <v>0</v>
      </c>
      <c r="E50" s="98">
        <f t="shared" si="61"/>
        <v>0</v>
      </c>
      <c r="F50" s="98">
        <f t="shared" si="61"/>
        <v>11</v>
      </c>
      <c r="G50" s="98"/>
      <c r="H50" s="98"/>
      <c r="I50" s="98"/>
      <c r="J50" s="98">
        <f t="shared" ref="J50:Q50" si="62">SUM(J51)</f>
        <v>3</v>
      </c>
      <c r="K50" s="168">
        <f t="shared" si="62"/>
        <v>0.36</v>
      </c>
      <c r="L50" s="98"/>
      <c r="M50" s="99"/>
      <c r="N50" s="98">
        <f t="shared" si="62"/>
        <v>11</v>
      </c>
      <c r="O50" s="99">
        <f t="shared" si="62"/>
        <v>3.3</v>
      </c>
      <c r="P50" s="99">
        <f t="shared" si="62"/>
        <v>11.34</v>
      </c>
      <c r="Q50" s="99">
        <f t="shared" si="62"/>
        <v>-8.04</v>
      </c>
      <c r="R50" s="98"/>
      <c r="S50" s="99"/>
      <c r="T50" s="135">
        <f t="shared" ref="T50:W50" si="63">SUM(T51)</f>
        <v>0</v>
      </c>
      <c r="U50" s="99">
        <f t="shared" si="63"/>
        <v>0</v>
      </c>
      <c r="V50" s="99">
        <f t="shared" si="63"/>
        <v>-7.68</v>
      </c>
      <c r="W50" s="99">
        <f t="shared" si="63"/>
        <v>-7.68</v>
      </c>
      <c r="X50" s="99"/>
    </row>
    <row r="51" customHeight="1" spans="1:25">
      <c r="A51" s="160">
        <v>37</v>
      </c>
      <c r="B51" s="232" t="s">
        <v>60</v>
      </c>
      <c r="C51" s="102"/>
      <c r="D51" s="102"/>
      <c r="E51" s="102"/>
      <c r="F51" s="102">
        <v>11</v>
      </c>
      <c r="G51" s="102"/>
      <c r="H51" s="102"/>
      <c r="I51" s="102"/>
      <c r="J51" s="102">
        <v>3</v>
      </c>
      <c r="K51" s="169">
        <f>J51*0.3*0.4</f>
        <v>0.36</v>
      </c>
      <c r="L51" s="102"/>
      <c r="M51" s="103"/>
      <c r="N51" s="102">
        <f t="shared" ref="N51:N59" si="64">F51+G51+I51</f>
        <v>11</v>
      </c>
      <c r="O51" s="103">
        <f>N51*0.3</f>
        <v>3.3</v>
      </c>
      <c r="P51" s="103">
        <v>11.34</v>
      </c>
      <c r="Q51" s="103">
        <f t="shared" ref="Q51:Q59" si="65">O51-P51</f>
        <v>-8.04</v>
      </c>
      <c r="R51" s="102"/>
      <c r="S51" s="103"/>
      <c r="T51" s="140"/>
      <c r="U51" s="103"/>
      <c r="V51" s="103">
        <f t="shared" ref="V51:V59" si="66">K51+M51+Q51+S51+U51</f>
        <v>-7.68</v>
      </c>
      <c r="W51" s="103">
        <f>IF(V51&lt;0,V51,"")</f>
        <v>-7.68</v>
      </c>
      <c r="X51" s="103" t="str">
        <f>IF(V51&gt;=0,V51,"")</f>
        <v/>
      </c>
      <c r="Y51" s="149">
        <v>605004</v>
      </c>
    </row>
    <row r="52" customHeight="1" spans="1:24">
      <c r="A52" s="162"/>
      <c r="B52" s="105" t="s">
        <v>61</v>
      </c>
      <c r="C52" s="98">
        <f t="shared" ref="C52:I52" si="67">SUM(C53:C59)</f>
        <v>20</v>
      </c>
      <c r="D52" s="98">
        <f t="shared" si="67"/>
        <v>26</v>
      </c>
      <c r="E52" s="98">
        <f t="shared" si="67"/>
        <v>0</v>
      </c>
      <c r="F52" s="98">
        <f t="shared" si="67"/>
        <v>78</v>
      </c>
      <c r="G52" s="98">
        <f t="shared" si="67"/>
        <v>1705</v>
      </c>
      <c r="H52" s="98">
        <f t="shared" si="67"/>
        <v>54</v>
      </c>
      <c r="I52" s="98">
        <f t="shared" si="67"/>
        <v>5</v>
      </c>
      <c r="J52" s="98"/>
      <c r="K52" s="168"/>
      <c r="L52" s="98">
        <f t="shared" ref="L52:V52" si="68">SUM(L53:L59)</f>
        <v>46</v>
      </c>
      <c r="M52" s="99">
        <f t="shared" si="68"/>
        <v>8.28</v>
      </c>
      <c r="N52" s="98">
        <f t="shared" si="68"/>
        <v>1788</v>
      </c>
      <c r="O52" s="99">
        <f t="shared" si="68"/>
        <v>321.84</v>
      </c>
      <c r="P52" s="99">
        <f t="shared" si="68"/>
        <v>168.12</v>
      </c>
      <c r="Q52" s="99">
        <f t="shared" si="68"/>
        <v>153.72</v>
      </c>
      <c r="R52" s="98">
        <f t="shared" si="68"/>
        <v>1764</v>
      </c>
      <c r="S52" s="99">
        <f t="shared" si="68"/>
        <v>317.52</v>
      </c>
      <c r="T52" s="135">
        <f t="shared" si="68"/>
        <v>24</v>
      </c>
      <c r="U52" s="99">
        <f t="shared" si="68"/>
        <v>5.76</v>
      </c>
      <c r="V52" s="99">
        <f t="shared" si="68"/>
        <v>485.28</v>
      </c>
      <c r="W52" s="99"/>
      <c r="X52" s="99">
        <f>SUM(X53:X59)</f>
        <v>485.28</v>
      </c>
    </row>
    <row r="53" customHeight="1" spans="1:25">
      <c r="A53" s="160">
        <v>38</v>
      </c>
      <c r="B53" s="232" t="s">
        <v>62</v>
      </c>
      <c r="C53" s="102"/>
      <c r="D53" s="102"/>
      <c r="E53" s="102"/>
      <c r="F53" s="102">
        <v>3</v>
      </c>
      <c r="G53" s="102"/>
      <c r="H53" s="102"/>
      <c r="I53" s="102"/>
      <c r="J53" s="102"/>
      <c r="K53" s="169"/>
      <c r="L53" s="102"/>
      <c r="M53" s="103"/>
      <c r="N53" s="102">
        <f t="shared" si="64"/>
        <v>3</v>
      </c>
      <c r="O53" s="103">
        <f t="shared" ref="O53:O59" si="69">N53*0.3*0.6</f>
        <v>0.54</v>
      </c>
      <c r="P53" s="103">
        <v>1.08</v>
      </c>
      <c r="Q53" s="103">
        <f t="shared" si="65"/>
        <v>-0.54</v>
      </c>
      <c r="R53" s="102"/>
      <c r="S53" s="103"/>
      <c r="T53" s="140">
        <f t="shared" ref="T53:T59" si="70">F53-H53</f>
        <v>3</v>
      </c>
      <c r="U53" s="103">
        <f t="shared" ref="U53:U59" si="71">T53*0.3*0.4*2</f>
        <v>0.72</v>
      </c>
      <c r="V53" s="103">
        <f t="shared" si="66"/>
        <v>0.18</v>
      </c>
      <c r="W53" s="103"/>
      <c r="X53" s="103">
        <v>0.18</v>
      </c>
      <c r="Y53" s="149">
        <v>606001</v>
      </c>
    </row>
    <row r="54" customHeight="1" spans="1:25">
      <c r="A54" s="160">
        <v>39</v>
      </c>
      <c r="B54" s="232" t="s">
        <v>63</v>
      </c>
      <c r="C54" s="102">
        <v>6</v>
      </c>
      <c r="D54" s="102"/>
      <c r="E54" s="102"/>
      <c r="F54" s="102">
        <v>27</v>
      </c>
      <c r="G54" s="102">
        <v>59</v>
      </c>
      <c r="H54" s="102">
        <v>4</v>
      </c>
      <c r="I54" s="102"/>
      <c r="J54" s="102"/>
      <c r="K54" s="169"/>
      <c r="L54" s="102">
        <f t="shared" ref="L54:L57" si="72">C54+D54+E54</f>
        <v>6</v>
      </c>
      <c r="M54" s="103">
        <f t="shared" ref="M54:M57" si="73">L54*0.3*0.6</f>
        <v>1.08</v>
      </c>
      <c r="N54" s="102">
        <f t="shared" si="64"/>
        <v>86</v>
      </c>
      <c r="O54" s="103">
        <f t="shared" si="69"/>
        <v>15.48</v>
      </c>
      <c r="P54" s="103">
        <v>7.56</v>
      </c>
      <c r="Q54" s="103">
        <f t="shared" si="65"/>
        <v>7.92</v>
      </c>
      <c r="R54" s="102">
        <f t="shared" ref="R54:R59" si="74">G54+H54+I54</f>
        <v>63</v>
      </c>
      <c r="S54" s="103">
        <f t="shared" ref="S54:S59" si="75">R54*0.3*0.6</f>
        <v>11.34</v>
      </c>
      <c r="T54" s="140">
        <f t="shared" si="70"/>
        <v>23</v>
      </c>
      <c r="U54" s="103">
        <f t="shared" si="71"/>
        <v>5.52</v>
      </c>
      <c r="V54" s="103">
        <f t="shared" si="66"/>
        <v>25.86</v>
      </c>
      <c r="W54" s="103"/>
      <c r="X54" s="103">
        <v>25.86</v>
      </c>
      <c r="Y54" s="149">
        <v>606002</v>
      </c>
    </row>
    <row r="55" customHeight="1" spans="1:25">
      <c r="A55" s="160">
        <v>40</v>
      </c>
      <c r="B55" s="232" t="s">
        <v>64</v>
      </c>
      <c r="C55" s="102">
        <v>13</v>
      </c>
      <c r="D55" s="102">
        <v>15</v>
      </c>
      <c r="E55" s="102"/>
      <c r="F55" s="102">
        <v>27</v>
      </c>
      <c r="G55" s="102">
        <v>65</v>
      </c>
      <c r="H55" s="102">
        <v>10</v>
      </c>
      <c r="I55" s="102"/>
      <c r="J55" s="102"/>
      <c r="K55" s="169"/>
      <c r="L55" s="102">
        <f t="shared" si="72"/>
        <v>28</v>
      </c>
      <c r="M55" s="103">
        <f t="shared" si="73"/>
        <v>5.04</v>
      </c>
      <c r="N55" s="102">
        <f t="shared" si="64"/>
        <v>92</v>
      </c>
      <c r="O55" s="103">
        <f t="shared" si="69"/>
        <v>16.56</v>
      </c>
      <c r="P55" s="103">
        <v>10.8</v>
      </c>
      <c r="Q55" s="103">
        <f t="shared" si="65"/>
        <v>5.76</v>
      </c>
      <c r="R55" s="102">
        <f t="shared" si="74"/>
        <v>75</v>
      </c>
      <c r="S55" s="103">
        <f t="shared" si="75"/>
        <v>13.5</v>
      </c>
      <c r="T55" s="140">
        <f t="shared" si="70"/>
        <v>17</v>
      </c>
      <c r="U55" s="103">
        <f t="shared" si="71"/>
        <v>4.08</v>
      </c>
      <c r="V55" s="103">
        <f t="shared" si="66"/>
        <v>28.38</v>
      </c>
      <c r="W55" s="103"/>
      <c r="X55" s="103">
        <v>28.38</v>
      </c>
      <c r="Y55" s="149">
        <v>606003</v>
      </c>
    </row>
    <row r="56" customHeight="1" spans="1:25">
      <c r="A56" s="160">
        <v>41</v>
      </c>
      <c r="B56" s="232" t="s">
        <v>65</v>
      </c>
      <c r="C56" s="102"/>
      <c r="D56" s="102">
        <v>1</v>
      </c>
      <c r="E56" s="102"/>
      <c r="F56" s="102">
        <v>12</v>
      </c>
      <c r="G56" s="102">
        <v>226</v>
      </c>
      <c r="H56" s="102">
        <v>8</v>
      </c>
      <c r="I56" s="102"/>
      <c r="J56" s="102"/>
      <c r="K56" s="169"/>
      <c r="L56" s="102">
        <f t="shared" si="72"/>
        <v>1</v>
      </c>
      <c r="M56" s="103">
        <f t="shared" si="73"/>
        <v>0.18</v>
      </c>
      <c r="N56" s="102">
        <f t="shared" si="64"/>
        <v>238</v>
      </c>
      <c r="O56" s="103">
        <f t="shared" si="69"/>
        <v>42.84</v>
      </c>
      <c r="P56" s="103">
        <v>19.44</v>
      </c>
      <c r="Q56" s="103">
        <f t="shared" si="65"/>
        <v>23.4</v>
      </c>
      <c r="R56" s="102">
        <f t="shared" si="74"/>
        <v>234</v>
      </c>
      <c r="S56" s="103">
        <f t="shared" si="75"/>
        <v>42.12</v>
      </c>
      <c r="T56" s="140">
        <f t="shared" si="70"/>
        <v>4</v>
      </c>
      <c r="U56" s="103">
        <f t="shared" si="71"/>
        <v>0.96</v>
      </c>
      <c r="V56" s="103">
        <f t="shared" si="66"/>
        <v>66.66</v>
      </c>
      <c r="W56" s="103"/>
      <c r="X56" s="103">
        <v>66.66</v>
      </c>
      <c r="Y56" s="149">
        <v>606004</v>
      </c>
    </row>
    <row r="57" customHeight="1" spans="1:25">
      <c r="A57" s="160">
        <v>42</v>
      </c>
      <c r="B57" s="232" t="s">
        <v>66</v>
      </c>
      <c r="C57" s="102"/>
      <c r="D57" s="102">
        <v>6</v>
      </c>
      <c r="E57" s="102"/>
      <c r="F57" s="102">
        <v>4</v>
      </c>
      <c r="G57" s="102">
        <v>693</v>
      </c>
      <c r="H57" s="102">
        <v>19</v>
      </c>
      <c r="I57" s="102">
        <v>5</v>
      </c>
      <c r="J57" s="102"/>
      <c r="K57" s="169"/>
      <c r="L57" s="102">
        <f t="shared" si="72"/>
        <v>6</v>
      </c>
      <c r="M57" s="103">
        <f t="shared" si="73"/>
        <v>1.08</v>
      </c>
      <c r="N57" s="102">
        <f t="shared" si="64"/>
        <v>702</v>
      </c>
      <c r="O57" s="103">
        <f t="shared" si="69"/>
        <v>126.36</v>
      </c>
      <c r="P57" s="103">
        <v>61.56</v>
      </c>
      <c r="Q57" s="103">
        <f t="shared" si="65"/>
        <v>64.8</v>
      </c>
      <c r="R57" s="102">
        <f t="shared" si="74"/>
        <v>717</v>
      </c>
      <c r="S57" s="103">
        <f t="shared" si="75"/>
        <v>129.06</v>
      </c>
      <c r="T57" s="140">
        <f t="shared" si="70"/>
        <v>-15</v>
      </c>
      <c r="U57" s="103">
        <f t="shared" si="71"/>
        <v>-3.6</v>
      </c>
      <c r="V57" s="103">
        <f t="shared" si="66"/>
        <v>191.34</v>
      </c>
      <c r="W57" s="103"/>
      <c r="X57" s="103">
        <v>191.34</v>
      </c>
      <c r="Y57" s="149">
        <v>606005</v>
      </c>
    </row>
    <row r="58" customHeight="1" spans="1:25">
      <c r="A58" s="160">
        <v>43</v>
      </c>
      <c r="B58" s="232" t="s">
        <v>67</v>
      </c>
      <c r="C58" s="102"/>
      <c r="D58" s="102"/>
      <c r="E58" s="102"/>
      <c r="F58" s="102">
        <v>3</v>
      </c>
      <c r="G58" s="102">
        <v>331</v>
      </c>
      <c r="H58" s="102">
        <v>5</v>
      </c>
      <c r="I58" s="102"/>
      <c r="J58" s="102"/>
      <c r="K58" s="169"/>
      <c r="L58" s="102"/>
      <c r="M58" s="103"/>
      <c r="N58" s="102">
        <f t="shared" si="64"/>
        <v>334</v>
      </c>
      <c r="O58" s="103">
        <f t="shared" si="69"/>
        <v>60.12</v>
      </c>
      <c r="P58" s="103">
        <v>34.2</v>
      </c>
      <c r="Q58" s="103">
        <f t="shared" si="65"/>
        <v>25.92</v>
      </c>
      <c r="R58" s="102">
        <f t="shared" si="74"/>
        <v>336</v>
      </c>
      <c r="S58" s="103">
        <f t="shared" si="75"/>
        <v>60.48</v>
      </c>
      <c r="T58" s="140">
        <f t="shared" si="70"/>
        <v>-2</v>
      </c>
      <c r="U58" s="103">
        <f t="shared" si="71"/>
        <v>-0.48</v>
      </c>
      <c r="V58" s="103">
        <f t="shared" si="66"/>
        <v>85.92</v>
      </c>
      <c r="W58" s="103"/>
      <c r="X58" s="103">
        <v>85.92</v>
      </c>
      <c r="Y58" s="149">
        <v>606008</v>
      </c>
    </row>
    <row r="59" customHeight="1" spans="1:25">
      <c r="A59" s="160">
        <v>44</v>
      </c>
      <c r="B59" s="232" t="s">
        <v>68</v>
      </c>
      <c r="C59" s="102">
        <v>1</v>
      </c>
      <c r="D59" s="102">
        <v>4</v>
      </c>
      <c r="E59" s="102"/>
      <c r="F59" s="102">
        <v>2</v>
      </c>
      <c r="G59" s="102">
        <v>331</v>
      </c>
      <c r="H59" s="102">
        <v>8</v>
      </c>
      <c r="I59" s="102"/>
      <c r="J59" s="102"/>
      <c r="K59" s="169"/>
      <c r="L59" s="102">
        <f t="shared" ref="L59:L63" si="76">C59+D59+E59</f>
        <v>5</v>
      </c>
      <c r="M59" s="103">
        <f t="shared" ref="M59:M63" si="77">L59*0.3*0.6</f>
        <v>0.9</v>
      </c>
      <c r="N59" s="102">
        <f t="shared" si="64"/>
        <v>333</v>
      </c>
      <c r="O59" s="103">
        <f t="shared" si="69"/>
        <v>59.94</v>
      </c>
      <c r="P59" s="103">
        <v>33.48</v>
      </c>
      <c r="Q59" s="103">
        <f t="shared" si="65"/>
        <v>26.46</v>
      </c>
      <c r="R59" s="102">
        <f t="shared" si="74"/>
        <v>339</v>
      </c>
      <c r="S59" s="103">
        <f t="shared" si="75"/>
        <v>61.02</v>
      </c>
      <c r="T59" s="140">
        <f t="shared" si="70"/>
        <v>-6</v>
      </c>
      <c r="U59" s="103">
        <f t="shared" si="71"/>
        <v>-1.44</v>
      </c>
      <c r="V59" s="103">
        <f t="shared" si="66"/>
        <v>86.94</v>
      </c>
      <c r="W59" s="103"/>
      <c r="X59" s="103">
        <v>86.94</v>
      </c>
      <c r="Y59" s="149">
        <v>606010</v>
      </c>
    </row>
    <row r="60" customHeight="1" spans="1:24">
      <c r="A60" s="162"/>
      <c r="B60" s="105" t="s">
        <v>69</v>
      </c>
      <c r="C60" s="98">
        <f t="shared" ref="C60:I60" si="78">SUM(C61)</f>
        <v>0</v>
      </c>
      <c r="D60" s="98">
        <f t="shared" si="78"/>
        <v>3</v>
      </c>
      <c r="E60" s="98">
        <f t="shared" si="78"/>
        <v>0</v>
      </c>
      <c r="F60" s="98">
        <f t="shared" si="78"/>
        <v>0</v>
      </c>
      <c r="G60" s="98">
        <f t="shared" si="78"/>
        <v>646</v>
      </c>
      <c r="H60" s="98">
        <f t="shared" si="78"/>
        <v>9</v>
      </c>
      <c r="I60" s="98">
        <f t="shared" si="78"/>
        <v>2</v>
      </c>
      <c r="J60" s="98"/>
      <c r="K60" s="168"/>
      <c r="L60" s="98">
        <f t="shared" ref="L60:V60" si="79">SUM(L61)</f>
        <v>3</v>
      </c>
      <c r="M60" s="99">
        <f t="shared" si="79"/>
        <v>0.54</v>
      </c>
      <c r="N60" s="98">
        <f t="shared" si="79"/>
        <v>648</v>
      </c>
      <c r="O60" s="99">
        <f t="shared" si="79"/>
        <v>116.64</v>
      </c>
      <c r="P60" s="99">
        <f t="shared" si="79"/>
        <v>68.76</v>
      </c>
      <c r="Q60" s="99">
        <f t="shared" si="79"/>
        <v>47.88</v>
      </c>
      <c r="R60" s="98">
        <f t="shared" si="79"/>
        <v>657</v>
      </c>
      <c r="S60" s="99">
        <f t="shared" si="79"/>
        <v>118.26</v>
      </c>
      <c r="T60" s="135">
        <f t="shared" si="79"/>
        <v>-9</v>
      </c>
      <c r="U60" s="99">
        <f t="shared" si="79"/>
        <v>-2.16</v>
      </c>
      <c r="V60" s="99">
        <f t="shared" si="79"/>
        <v>164.52</v>
      </c>
      <c r="W60" s="99"/>
      <c r="X60" s="99">
        <f t="shared" ref="X60:X64" si="80">SUM(X61)</f>
        <v>164.52</v>
      </c>
    </row>
    <row r="61" customHeight="1" spans="1:25">
      <c r="A61" s="160">
        <v>45</v>
      </c>
      <c r="B61" s="232" t="s">
        <v>69</v>
      </c>
      <c r="C61" s="102"/>
      <c r="D61" s="102">
        <v>3</v>
      </c>
      <c r="E61" s="102"/>
      <c r="F61" s="102"/>
      <c r="G61" s="102">
        <v>646</v>
      </c>
      <c r="H61" s="102">
        <v>9</v>
      </c>
      <c r="I61" s="102">
        <v>2</v>
      </c>
      <c r="J61" s="102"/>
      <c r="K61" s="169"/>
      <c r="L61" s="102">
        <f t="shared" si="76"/>
        <v>3</v>
      </c>
      <c r="M61" s="103">
        <f t="shared" si="77"/>
        <v>0.54</v>
      </c>
      <c r="N61" s="102">
        <f t="shared" ref="N61:N65" si="81">F61+G61+I61</f>
        <v>648</v>
      </c>
      <c r="O61" s="103">
        <f t="shared" ref="O61:O65" si="82">N61*0.3*0.6</f>
        <v>116.64</v>
      </c>
      <c r="P61" s="103">
        <v>68.76</v>
      </c>
      <c r="Q61" s="103">
        <f t="shared" ref="Q61:Q65" si="83">O61-P61</f>
        <v>47.88</v>
      </c>
      <c r="R61" s="102">
        <f t="shared" ref="R61:R65" si="84">G61+H61+I61</f>
        <v>657</v>
      </c>
      <c r="S61" s="103">
        <f t="shared" ref="S61:S65" si="85">R61*0.3*0.6</f>
        <v>118.26</v>
      </c>
      <c r="T61" s="140">
        <f t="shared" ref="T61:T65" si="86">F61-H61</f>
        <v>-9</v>
      </c>
      <c r="U61" s="103">
        <f t="shared" ref="U61:U65" si="87">T61*0.3*0.4*2</f>
        <v>-2.16</v>
      </c>
      <c r="V61" s="103">
        <f t="shared" ref="V61:V65" si="88">K61+M61+Q61+S61+U61</f>
        <v>164.52</v>
      </c>
      <c r="W61" s="103"/>
      <c r="X61" s="103">
        <v>164.52</v>
      </c>
      <c r="Y61" s="149">
        <v>606006</v>
      </c>
    </row>
    <row r="62" customHeight="1" spans="1:24">
      <c r="A62" s="162"/>
      <c r="B62" s="105" t="s">
        <v>70</v>
      </c>
      <c r="C62" s="98">
        <f t="shared" ref="C62:I62" si="89">SUM(C63)</f>
        <v>1</v>
      </c>
      <c r="D62" s="98">
        <f t="shared" si="89"/>
        <v>15</v>
      </c>
      <c r="E62" s="98">
        <f t="shared" si="89"/>
        <v>0</v>
      </c>
      <c r="F62" s="98">
        <f t="shared" si="89"/>
        <v>9</v>
      </c>
      <c r="G62" s="98">
        <f t="shared" si="89"/>
        <v>342</v>
      </c>
      <c r="H62" s="98">
        <f t="shared" si="89"/>
        <v>13</v>
      </c>
      <c r="I62" s="98">
        <f t="shared" si="89"/>
        <v>7</v>
      </c>
      <c r="J62" s="98"/>
      <c r="K62" s="168"/>
      <c r="L62" s="98">
        <f t="shared" ref="L62:V62" si="90">SUM(L63)</f>
        <v>16</v>
      </c>
      <c r="M62" s="99">
        <f t="shared" si="90"/>
        <v>2.88</v>
      </c>
      <c r="N62" s="98">
        <f t="shared" si="90"/>
        <v>358</v>
      </c>
      <c r="O62" s="99">
        <f t="shared" si="90"/>
        <v>64.44</v>
      </c>
      <c r="P62" s="99">
        <f t="shared" si="90"/>
        <v>32.22</v>
      </c>
      <c r="Q62" s="99">
        <f t="shared" si="90"/>
        <v>32.22</v>
      </c>
      <c r="R62" s="98">
        <f t="shared" si="90"/>
        <v>362</v>
      </c>
      <c r="S62" s="99">
        <f t="shared" si="90"/>
        <v>65.16</v>
      </c>
      <c r="T62" s="135">
        <f t="shared" si="90"/>
        <v>-4</v>
      </c>
      <c r="U62" s="99">
        <f t="shared" si="90"/>
        <v>-0.96</v>
      </c>
      <c r="V62" s="99">
        <f t="shared" si="90"/>
        <v>99.3</v>
      </c>
      <c r="W62" s="99"/>
      <c r="X62" s="99">
        <f t="shared" si="80"/>
        <v>99.3</v>
      </c>
    </row>
    <row r="63" customHeight="1" spans="1:25">
      <c r="A63" s="160">
        <v>46</v>
      </c>
      <c r="B63" s="232" t="s">
        <v>70</v>
      </c>
      <c r="C63" s="102">
        <v>1</v>
      </c>
      <c r="D63" s="102">
        <v>15</v>
      </c>
      <c r="E63" s="102"/>
      <c r="F63" s="102">
        <v>9</v>
      </c>
      <c r="G63" s="102">
        <v>342</v>
      </c>
      <c r="H63" s="102">
        <v>13</v>
      </c>
      <c r="I63" s="102">
        <v>7</v>
      </c>
      <c r="J63" s="102"/>
      <c r="K63" s="169"/>
      <c r="L63" s="102">
        <f t="shared" si="76"/>
        <v>16</v>
      </c>
      <c r="M63" s="103">
        <f t="shared" si="77"/>
        <v>2.88</v>
      </c>
      <c r="N63" s="102">
        <f t="shared" si="81"/>
        <v>358</v>
      </c>
      <c r="O63" s="103">
        <f t="shared" si="82"/>
        <v>64.44</v>
      </c>
      <c r="P63" s="103">
        <v>32.22</v>
      </c>
      <c r="Q63" s="103">
        <f t="shared" si="83"/>
        <v>32.22</v>
      </c>
      <c r="R63" s="102">
        <f t="shared" si="84"/>
        <v>362</v>
      </c>
      <c r="S63" s="103">
        <f t="shared" si="85"/>
        <v>65.16</v>
      </c>
      <c r="T63" s="140">
        <f t="shared" si="86"/>
        <v>-4</v>
      </c>
      <c r="U63" s="103">
        <f t="shared" si="87"/>
        <v>-0.96</v>
      </c>
      <c r="V63" s="103">
        <f t="shared" si="88"/>
        <v>99.3</v>
      </c>
      <c r="W63" s="103"/>
      <c r="X63" s="103">
        <v>99.3</v>
      </c>
      <c r="Y63" s="149">
        <v>606007</v>
      </c>
    </row>
    <row r="64" customHeight="1" spans="1:24">
      <c r="A64" s="162"/>
      <c r="B64" s="105" t="s">
        <v>71</v>
      </c>
      <c r="C64" s="98">
        <f t="shared" ref="C64:I64" si="91">SUM(C65)</f>
        <v>0</v>
      </c>
      <c r="D64" s="98">
        <f t="shared" si="91"/>
        <v>35</v>
      </c>
      <c r="E64" s="98">
        <f t="shared" si="91"/>
        <v>0</v>
      </c>
      <c r="F64" s="98">
        <f t="shared" si="91"/>
        <v>2</v>
      </c>
      <c r="G64" s="98">
        <f t="shared" si="91"/>
        <v>648</v>
      </c>
      <c r="H64" s="98">
        <f t="shared" si="91"/>
        <v>20</v>
      </c>
      <c r="I64" s="98">
        <f t="shared" si="91"/>
        <v>2</v>
      </c>
      <c r="J64" s="98"/>
      <c r="K64" s="168"/>
      <c r="L64" s="98">
        <f t="shared" ref="L64:V64" si="92">SUM(L65)</f>
        <v>35</v>
      </c>
      <c r="M64" s="99">
        <f t="shared" si="92"/>
        <v>6.3</v>
      </c>
      <c r="N64" s="98">
        <f t="shared" si="92"/>
        <v>652</v>
      </c>
      <c r="O64" s="99">
        <f t="shared" si="92"/>
        <v>117.36</v>
      </c>
      <c r="P64" s="99">
        <f t="shared" si="92"/>
        <v>65.34</v>
      </c>
      <c r="Q64" s="99">
        <f t="shared" si="92"/>
        <v>52.02</v>
      </c>
      <c r="R64" s="98">
        <f t="shared" si="92"/>
        <v>670</v>
      </c>
      <c r="S64" s="99">
        <f t="shared" si="92"/>
        <v>120.6</v>
      </c>
      <c r="T64" s="135">
        <f t="shared" si="92"/>
        <v>-18</v>
      </c>
      <c r="U64" s="99">
        <f t="shared" si="92"/>
        <v>-4.32</v>
      </c>
      <c r="V64" s="99">
        <f t="shared" si="92"/>
        <v>174.6</v>
      </c>
      <c r="W64" s="99"/>
      <c r="X64" s="99">
        <f t="shared" si="80"/>
        <v>174.6</v>
      </c>
    </row>
    <row r="65" customHeight="1" spans="1:25">
      <c r="A65" s="160">
        <v>47</v>
      </c>
      <c r="B65" s="232" t="s">
        <v>71</v>
      </c>
      <c r="C65" s="102"/>
      <c r="D65" s="102">
        <v>35</v>
      </c>
      <c r="E65" s="102"/>
      <c r="F65" s="102">
        <v>2</v>
      </c>
      <c r="G65" s="102">
        <v>648</v>
      </c>
      <c r="H65" s="102">
        <v>20</v>
      </c>
      <c r="I65" s="102">
        <v>2</v>
      </c>
      <c r="J65" s="102"/>
      <c r="K65" s="169"/>
      <c r="L65" s="102">
        <f t="shared" ref="L65:L72" si="93">C65+D65+E65</f>
        <v>35</v>
      </c>
      <c r="M65" s="103">
        <f t="shared" ref="M65:M72" si="94">L65*0.3*0.6</f>
        <v>6.3</v>
      </c>
      <c r="N65" s="102">
        <f t="shared" si="81"/>
        <v>652</v>
      </c>
      <c r="O65" s="103">
        <f t="shared" si="82"/>
        <v>117.36</v>
      </c>
      <c r="P65" s="103">
        <v>65.34</v>
      </c>
      <c r="Q65" s="103">
        <f t="shared" si="83"/>
        <v>52.02</v>
      </c>
      <c r="R65" s="102">
        <f t="shared" si="84"/>
        <v>670</v>
      </c>
      <c r="S65" s="103">
        <f t="shared" si="85"/>
        <v>120.6</v>
      </c>
      <c r="T65" s="140">
        <f t="shared" si="86"/>
        <v>-18</v>
      </c>
      <c r="U65" s="103">
        <f t="shared" si="87"/>
        <v>-4.32</v>
      </c>
      <c r="V65" s="103">
        <f t="shared" si="88"/>
        <v>174.6</v>
      </c>
      <c r="W65" s="103"/>
      <c r="X65" s="103">
        <v>174.6</v>
      </c>
      <c r="Y65" s="149">
        <v>606009</v>
      </c>
    </row>
    <row r="66" ht="35" customHeight="1" spans="1:24">
      <c r="A66" s="162"/>
      <c r="B66" s="78" t="s">
        <v>72</v>
      </c>
      <c r="C66" s="98">
        <f t="shared" ref="C66:H66" si="95">SUM(C67)</f>
        <v>0</v>
      </c>
      <c r="D66" s="98">
        <f t="shared" si="95"/>
        <v>0</v>
      </c>
      <c r="E66" s="98">
        <f t="shared" si="95"/>
        <v>0</v>
      </c>
      <c r="F66" s="98">
        <f t="shared" si="95"/>
        <v>7</v>
      </c>
      <c r="G66" s="98">
        <f t="shared" si="95"/>
        <v>304</v>
      </c>
      <c r="H66" s="98">
        <f t="shared" si="95"/>
        <v>14</v>
      </c>
      <c r="I66" s="98"/>
      <c r="J66" s="98"/>
      <c r="K66" s="168"/>
      <c r="L66" s="98"/>
      <c r="M66" s="99"/>
      <c r="N66" s="98">
        <f t="shared" ref="N66:V66" si="96">SUM(N67)</f>
        <v>311</v>
      </c>
      <c r="O66" s="99">
        <f t="shared" si="96"/>
        <v>55.98</v>
      </c>
      <c r="P66" s="99">
        <f t="shared" si="96"/>
        <v>26.1</v>
      </c>
      <c r="Q66" s="99">
        <f t="shared" si="96"/>
        <v>29.88</v>
      </c>
      <c r="R66" s="98">
        <f t="shared" si="96"/>
        <v>318</v>
      </c>
      <c r="S66" s="99">
        <f t="shared" si="96"/>
        <v>57.24</v>
      </c>
      <c r="T66" s="135">
        <f t="shared" si="96"/>
        <v>-7</v>
      </c>
      <c r="U66" s="99">
        <f t="shared" si="96"/>
        <v>-1.68</v>
      </c>
      <c r="V66" s="99">
        <f t="shared" si="96"/>
        <v>85.44</v>
      </c>
      <c r="W66" s="99"/>
      <c r="X66" s="99">
        <f>SUM(X67)</f>
        <v>85.44</v>
      </c>
    </row>
    <row r="67" ht="35" customHeight="1" spans="1:25">
      <c r="A67" s="160">
        <v>48</v>
      </c>
      <c r="B67" s="233" t="s">
        <v>72</v>
      </c>
      <c r="C67" s="102"/>
      <c r="D67" s="102"/>
      <c r="E67" s="102"/>
      <c r="F67" s="102">
        <v>7</v>
      </c>
      <c r="G67" s="102">
        <v>304</v>
      </c>
      <c r="H67" s="102">
        <v>14</v>
      </c>
      <c r="I67" s="102"/>
      <c r="J67" s="102"/>
      <c r="K67" s="169"/>
      <c r="L67" s="102"/>
      <c r="M67" s="103"/>
      <c r="N67" s="102">
        <f t="shared" ref="N67:N72" si="97">F67+G67+I67</f>
        <v>311</v>
      </c>
      <c r="O67" s="103">
        <f t="shared" ref="O67:O72" si="98">N67*0.3*0.6</f>
        <v>55.98</v>
      </c>
      <c r="P67" s="103">
        <v>26.1</v>
      </c>
      <c r="Q67" s="103">
        <f t="shared" ref="Q67:Q72" si="99">O67-P67</f>
        <v>29.88</v>
      </c>
      <c r="R67" s="102">
        <f t="shared" ref="R67:R72" si="100">G67+H67+I67</f>
        <v>318</v>
      </c>
      <c r="S67" s="103">
        <f t="shared" ref="S67:S72" si="101">R67*0.3*0.6</f>
        <v>57.24</v>
      </c>
      <c r="T67" s="140">
        <f t="shared" ref="T67:T72" si="102">F67-H67</f>
        <v>-7</v>
      </c>
      <c r="U67" s="103">
        <f t="shared" ref="U67:U72" si="103">T67*0.3*0.4*2</f>
        <v>-1.68</v>
      </c>
      <c r="V67" s="103">
        <f t="shared" ref="V67:V72" si="104">K67+M67+Q67+S67+U67</f>
        <v>85.44</v>
      </c>
      <c r="W67" s="103"/>
      <c r="X67" s="103">
        <v>85.44</v>
      </c>
      <c r="Y67" s="149">
        <v>606011</v>
      </c>
    </row>
    <row r="68" customHeight="1" spans="1:24">
      <c r="A68" s="162"/>
      <c r="B68" s="105" t="s">
        <v>73</v>
      </c>
      <c r="C68" s="98">
        <f t="shared" ref="C68:I68" si="105">SUM(C69:C72)</f>
        <v>51</v>
      </c>
      <c r="D68" s="98">
        <f t="shared" si="105"/>
        <v>104</v>
      </c>
      <c r="E68" s="98">
        <f t="shared" si="105"/>
        <v>4</v>
      </c>
      <c r="F68" s="98">
        <f t="shared" si="105"/>
        <v>155</v>
      </c>
      <c r="G68" s="98">
        <f t="shared" si="105"/>
        <v>1594</v>
      </c>
      <c r="H68" s="98">
        <f t="shared" si="105"/>
        <v>162</v>
      </c>
      <c r="I68" s="98">
        <f t="shared" si="105"/>
        <v>11</v>
      </c>
      <c r="J68" s="98"/>
      <c r="K68" s="168"/>
      <c r="L68" s="98">
        <f t="shared" ref="L68:V68" si="106">SUM(L69:L72)</f>
        <v>159</v>
      </c>
      <c r="M68" s="99">
        <f t="shared" si="106"/>
        <v>28.62</v>
      </c>
      <c r="N68" s="98">
        <f t="shared" si="106"/>
        <v>1760</v>
      </c>
      <c r="O68" s="99">
        <f t="shared" si="106"/>
        <v>316.8</v>
      </c>
      <c r="P68" s="99">
        <f t="shared" si="106"/>
        <v>172.08</v>
      </c>
      <c r="Q68" s="99">
        <f t="shared" si="106"/>
        <v>144.72</v>
      </c>
      <c r="R68" s="98">
        <f t="shared" si="106"/>
        <v>1767</v>
      </c>
      <c r="S68" s="99">
        <f t="shared" si="106"/>
        <v>318.06</v>
      </c>
      <c r="T68" s="135">
        <f t="shared" si="106"/>
        <v>-7</v>
      </c>
      <c r="U68" s="99">
        <f t="shared" si="106"/>
        <v>-1.68</v>
      </c>
      <c r="V68" s="99">
        <f t="shared" si="106"/>
        <v>489.72</v>
      </c>
      <c r="W68" s="99"/>
      <c r="X68" s="99">
        <f>SUM(X69:X72)</f>
        <v>489.72</v>
      </c>
    </row>
    <row r="69" customHeight="1" spans="1:25">
      <c r="A69" s="160">
        <v>49</v>
      </c>
      <c r="B69" s="232" t="s">
        <v>74</v>
      </c>
      <c r="C69" s="102">
        <v>6</v>
      </c>
      <c r="D69" s="102"/>
      <c r="E69" s="102"/>
      <c r="F69" s="102">
        <v>33</v>
      </c>
      <c r="G69" s="102"/>
      <c r="H69" s="102">
        <v>1</v>
      </c>
      <c r="I69" s="102"/>
      <c r="J69" s="102"/>
      <c r="K69" s="169"/>
      <c r="L69" s="102">
        <f t="shared" si="93"/>
        <v>6</v>
      </c>
      <c r="M69" s="103">
        <f t="shared" si="94"/>
        <v>1.08</v>
      </c>
      <c r="N69" s="102">
        <f t="shared" si="97"/>
        <v>33</v>
      </c>
      <c r="O69" s="103">
        <f t="shared" si="98"/>
        <v>5.94</v>
      </c>
      <c r="P69" s="103">
        <v>5.76</v>
      </c>
      <c r="Q69" s="103">
        <f t="shared" si="99"/>
        <v>0.180000000000001</v>
      </c>
      <c r="R69" s="102">
        <f t="shared" si="100"/>
        <v>1</v>
      </c>
      <c r="S69" s="103">
        <f t="shared" si="101"/>
        <v>0.18</v>
      </c>
      <c r="T69" s="140">
        <f t="shared" si="102"/>
        <v>32</v>
      </c>
      <c r="U69" s="103">
        <f t="shared" si="103"/>
        <v>7.68</v>
      </c>
      <c r="V69" s="103">
        <f t="shared" si="104"/>
        <v>9.12</v>
      </c>
      <c r="W69" s="103"/>
      <c r="X69" s="103">
        <v>9.12</v>
      </c>
      <c r="Y69" s="149">
        <v>607001</v>
      </c>
    </row>
    <row r="70" customHeight="1" spans="1:25">
      <c r="A70" s="160">
        <v>50</v>
      </c>
      <c r="B70" s="232" t="s">
        <v>75</v>
      </c>
      <c r="C70" s="102">
        <v>45</v>
      </c>
      <c r="D70" s="102">
        <v>3</v>
      </c>
      <c r="E70" s="102"/>
      <c r="F70" s="102">
        <v>114</v>
      </c>
      <c r="G70" s="102">
        <v>80</v>
      </c>
      <c r="H70" s="102">
        <v>14</v>
      </c>
      <c r="I70" s="102"/>
      <c r="J70" s="102"/>
      <c r="K70" s="169"/>
      <c r="L70" s="102">
        <f t="shared" si="93"/>
        <v>48</v>
      </c>
      <c r="M70" s="103">
        <f t="shared" si="94"/>
        <v>8.64</v>
      </c>
      <c r="N70" s="102">
        <f t="shared" si="97"/>
        <v>194</v>
      </c>
      <c r="O70" s="103">
        <f t="shared" si="98"/>
        <v>34.92</v>
      </c>
      <c r="P70" s="103">
        <v>26.46</v>
      </c>
      <c r="Q70" s="103">
        <f t="shared" si="99"/>
        <v>8.45999999999999</v>
      </c>
      <c r="R70" s="102">
        <f t="shared" si="100"/>
        <v>94</v>
      </c>
      <c r="S70" s="103">
        <f t="shared" si="101"/>
        <v>16.92</v>
      </c>
      <c r="T70" s="140">
        <f t="shared" si="102"/>
        <v>100</v>
      </c>
      <c r="U70" s="103">
        <f t="shared" si="103"/>
        <v>24</v>
      </c>
      <c r="V70" s="103">
        <f t="shared" si="104"/>
        <v>58.02</v>
      </c>
      <c r="W70" s="103"/>
      <c r="X70" s="103">
        <v>58.02</v>
      </c>
      <c r="Y70" s="149">
        <v>607002</v>
      </c>
    </row>
    <row r="71" customHeight="1" spans="1:25">
      <c r="A71" s="160">
        <v>51</v>
      </c>
      <c r="B71" s="232" t="s">
        <v>76</v>
      </c>
      <c r="C71" s="102"/>
      <c r="D71" s="102">
        <v>76</v>
      </c>
      <c r="E71" s="102">
        <v>4</v>
      </c>
      <c r="F71" s="102">
        <v>8</v>
      </c>
      <c r="G71" s="102">
        <v>1091</v>
      </c>
      <c r="H71" s="102">
        <v>135</v>
      </c>
      <c r="I71" s="102">
        <v>9</v>
      </c>
      <c r="J71" s="102"/>
      <c r="K71" s="169"/>
      <c r="L71" s="102">
        <f t="shared" si="93"/>
        <v>80</v>
      </c>
      <c r="M71" s="103">
        <f t="shared" si="94"/>
        <v>14.4</v>
      </c>
      <c r="N71" s="102">
        <f t="shared" si="97"/>
        <v>1108</v>
      </c>
      <c r="O71" s="103">
        <f t="shared" si="98"/>
        <v>199.44</v>
      </c>
      <c r="P71" s="103">
        <v>100.8</v>
      </c>
      <c r="Q71" s="103">
        <f t="shared" si="99"/>
        <v>98.64</v>
      </c>
      <c r="R71" s="102">
        <f t="shared" si="100"/>
        <v>1235</v>
      </c>
      <c r="S71" s="103">
        <f t="shared" si="101"/>
        <v>222.3</v>
      </c>
      <c r="T71" s="140">
        <f t="shared" si="102"/>
        <v>-127</v>
      </c>
      <c r="U71" s="103">
        <f t="shared" si="103"/>
        <v>-30.48</v>
      </c>
      <c r="V71" s="103">
        <f t="shared" si="104"/>
        <v>304.86</v>
      </c>
      <c r="W71" s="103"/>
      <c r="X71" s="103">
        <v>304.86</v>
      </c>
      <c r="Y71" s="149">
        <v>607003</v>
      </c>
    </row>
    <row r="72" customHeight="1" spans="1:25">
      <c r="A72" s="160">
        <v>52</v>
      </c>
      <c r="B72" s="232" t="s">
        <v>77</v>
      </c>
      <c r="C72" s="102"/>
      <c r="D72" s="102">
        <v>25</v>
      </c>
      <c r="E72" s="102"/>
      <c r="F72" s="102"/>
      <c r="G72" s="102">
        <v>423</v>
      </c>
      <c r="H72" s="102">
        <v>12</v>
      </c>
      <c r="I72" s="102">
        <v>2</v>
      </c>
      <c r="J72" s="102"/>
      <c r="K72" s="169"/>
      <c r="L72" s="102">
        <f t="shared" si="93"/>
        <v>25</v>
      </c>
      <c r="M72" s="103">
        <f t="shared" si="94"/>
        <v>4.5</v>
      </c>
      <c r="N72" s="102">
        <f t="shared" si="97"/>
        <v>425</v>
      </c>
      <c r="O72" s="103">
        <f t="shared" si="98"/>
        <v>76.5</v>
      </c>
      <c r="P72" s="103">
        <v>39.06</v>
      </c>
      <c r="Q72" s="103">
        <f t="shared" si="99"/>
        <v>37.44</v>
      </c>
      <c r="R72" s="102">
        <f t="shared" si="100"/>
        <v>437</v>
      </c>
      <c r="S72" s="103">
        <f t="shared" si="101"/>
        <v>78.66</v>
      </c>
      <c r="T72" s="140">
        <f t="shared" si="102"/>
        <v>-12</v>
      </c>
      <c r="U72" s="103">
        <f t="shared" si="103"/>
        <v>-2.88</v>
      </c>
      <c r="V72" s="103">
        <f t="shared" si="104"/>
        <v>117.72</v>
      </c>
      <c r="W72" s="103"/>
      <c r="X72" s="103">
        <v>117.72</v>
      </c>
      <c r="Y72" s="149">
        <v>607004</v>
      </c>
    </row>
    <row r="73" customHeight="1" spans="1:24">
      <c r="A73" s="162"/>
      <c r="B73" s="105" t="s">
        <v>78</v>
      </c>
      <c r="C73" s="98">
        <f t="shared" ref="C73:I73" si="107">SUM(C74)</f>
        <v>0</v>
      </c>
      <c r="D73" s="98">
        <f t="shared" si="107"/>
        <v>23</v>
      </c>
      <c r="E73" s="98">
        <f t="shared" si="107"/>
        <v>0</v>
      </c>
      <c r="F73" s="98">
        <f t="shared" si="107"/>
        <v>21</v>
      </c>
      <c r="G73" s="98">
        <f t="shared" si="107"/>
        <v>1273</v>
      </c>
      <c r="H73" s="98">
        <f t="shared" si="107"/>
        <v>43</v>
      </c>
      <c r="I73" s="98">
        <f t="shared" si="107"/>
        <v>3</v>
      </c>
      <c r="J73" s="98"/>
      <c r="K73" s="168"/>
      <c r="L73" s="98">
        <f t="shared" ref="L73:V73" si="108">SUM(L74)</f>
        <v>23</v>
      </c>
      <c r="M73" s="99">
        <f t="shared" si="108"/>
        <v>4.14</v>
      </c>
      <c r="N73" s="98">
        <f t="shared" si="108"/>
        <v>1297</v>
      </c>
      <c r="O73" s="99">
        <f t="shared" si="108"/>
        <v>233.46</v>
      </c>
      <c r="P73" s="99">
        <f t="shared" si="108"/>
        <v>125.82</v>
      </c>
      <c r="Q73" s="99">
        <f t="shared" si="108"/>
        <v>107.64</v>
      </c>
      <c r="R73" s="98">
        <f t="shared" si="108"/>
        <v>1319</v>
      </c>
      <c r="S73" s="99">
        <f t="shared" si="108"/>
        <v>237.42</v>
      </c>
      <c r="T73" s="135">
        <f t="shared" si="108"/>
        <v>-22</v>
      </c>
      <c r="U73" s="99">
        <f t="shared" si="108"/>
        <v>-5.28</v>
      </c>
      <c r="V73" s="99">
        <f t="shared" si="108"/>
        <v>343.92</v>
      </c>
      <c r="W73" s="99"/>
      <c r="X73" s="99">
        <f>SUM(X74)</f>
        <v>343.92</v>
      </c>
    </row>
    <row r="74" customHeight="1" spans="1:25">
      <c r="A74" s="160">
        <v>53</v>
      </c>
      <c r="B74" s="232" t="s">
        <v>78</v>
      </c>
      <c r="C74" s="102"/>
      <c r="D74" s="102">
        <v>23</v>
      </c>
      <c r="E74" s="102"/>
      <c r="F74" s="102">
        <v>21</v>
      </c>
      <c r="G74" s="102">
        <v>1273</v>
      </c>
      <c r="H74" s="102">
        <v>43</v>
      </c>
      <c r="I74" s="102">
        <v>3</v>
      </c>
      <c r="J74" s="102"/>
      <c r="K74" s="169"/>
      <c r="L74" s="102">
        <f t="shared" ref="L74:L78" si="109">C74+D74+E74</f>
        <v>23</v>
      </c>
      <c r="M74" s="103">
        <f t="shared" ref="M74:M78" si="110">L74*0.3*0.6</f>
        <v>4.14</v>
      </c>
      <c r="N74" s="102">
        <f t="shared" ref="N74:N78" si="111">F74+G74+I74</f>
        <v>1297</v>
      </c>
      <c r="O74" s="103">
        <f t="shared" ref="O74:O78" si="112">N74*0.3*0.6</f>
        <v>233.46</v>
      </c>
      <c r="P74" s="103">
        <v>125.82</v>
      </c>
      <c r="Q74" s="103">
        <f t="shared" ref="Q74:Q78" si="113">O74-P74</f>
        <v>107.64</v>
      </c>
      <c r="R74" s="102">
        <f t="shared" ref="R74:R78" si="114">G74+H74+I74</f>
        <v>1319</v>
      </c>
      <c r="S74" s="103">
        <f t="shared" ref="S74:S78" si="115">R74*0.3*0.6</f>
        <v>237.42</v>
      </c>
      <c r="T74" s="140">
        <f t="shared" ref="T74:T78" si="116">F74-H74</f>
        <v>-22</v>
      </c>
      <c r="U74" s="103">
        <f t="shared" ref="U74:U78" si="117">T74*0.3*0.4*2</f>
        <v>-5.28</v>
      </c>
      <c r="V74" s="103">
        <f t="shared" ref="V74:V78" si="118">K74+M74+Q74+S74+U74</f>
        <v>343.92</v>
      </c>
      <c r="W74" s="103"/>
      <c r="X74" s="103">
        <v>343.92</v>
      </c>
      <c r="Y74" s="149">
        <v>607005</v>
      </c>
    </row>
    <row r="75" customHeight="1" spans="1:24">
      <c r="A75" s="162"/>
      <c r="B75" s="105" t="s">
        <v>79</v>
      </c>
      <c r="C75" s="98">
        <f t="shared" ref="C75:I75" si="119">SUM(C76:C76)</f>
        <v>12</v>
      </c>
      <c r="D75" s="98">
        <f t="shared" si="119"/>
        <v>17</v>
      </c>
      <c r="E75" s="98">
        <f t="shared" si="119"/>
        <v>1</v>
      </c>
      <c r="F75" s="98">
        <f t="shared" si="119"/>
        <v>94</v>
      </c>
      <c r="G75" s="98">
        <f t="shared" si="119"/>
        <v>1109</v>
      </c>
      <c r="H75" s="98">
        <f t="shared" si="119"/>
        <v>111</v>
      </c>
      <c r="I75" s="98">
        <f t="shared" si="119"/>
        <v>1</v>
      </c>
      <c r="J75" s="98"/>
      <c r="K75" s="168"/>
      <c r="L75" s="98">
        <f t="shared" ref="L75:V75" si="120">SUM(L76:L76)</f>
        <v>30</v>
      </c>
      <c r="M75" s="99">
        <f t="shared" si="120"/>
        <v>5.4</v>
      </c>
      <c r="N75" s="98">
        <f t="shared" si="120"/>
        <v>1204</v>
      </c>
      <c r="O75" s="99">
        <f t="shared" si="120"/>
        <v>216.72</v>
      </c>
      <c r="P75" s="99">
        <f t="shared" si="120"/>
        <v>97.92</v>
      </c>
      <c r="Q75" s="99">
        <f t="shared" si="120"/>
        <v>118.8</v>
      </c>
      <c r="R75" s="98">
        <f t="shared" si="120"/>
        <v>1221</v>
      </c>
      <c r="S75" s="99">
        <f t="shared" si="120"/>
        <v>219.78</v>
      </c>
      <c r="T75" s="135">
        <f t="shared" si="120"/>
        <v>-17</v>
      </c>
      <c r="U75" s="99">
        <f t="shared" si="120"/>
        <v>-4.08</v>
      </c>
      <c r="V75" s="99">
        <f t="shared" si="120"/>
        <v>339.9</v>
      </c>
      <c r="W75" s="99"/>
      <c r="X75" s="99">
        <f>SUM(X76:X76)</f>
        <v>339.9</v>
      </c>
    </row>
    <row r="76" customHeight="1" spans="1:25">
      <c r="A76" s="160">
        <v>54</v>
      </c>
      <c r="B76" s="101" t="s">
        <v>79</v>
      </c>
      <c r="C76" s="102">
        <v>12</v>
      </c>
      <c r="D76" s="102">
        <v>17</v>
      </c>
      <c r="E76" s="102">
        <v>1</v>
      </c>
      <c r="F76" s="102">
        <v>94</v>
      </c>
      <c r="G76" s="102">
        <v>1109</v>
      </c>
      <c r="H76" s="102">
        <v>111</v>
      </c>
      <c r="I76" s="102">
        <v>1</v>
      </c>
      <c r="J76" s="102"/>
      <c r="K76" s="169"/>
      <c r="L76" s="102">
        <f t="shared" si="109"/>
        <v>30</v>
      </c>
      <c r="M76" s="103">
        <f t="shared" si="110"/>
        <v>5.4</v>
      </c>
      <c r="N76" s="102">
        <f t="shared" si="111"/>
        <v>1204</v>
      </c>
      <c r="O76" s="103">
        <f t="shared" si="112"/>
        <v>216.72</v>
      </c>
      <c r="P76" s="103">
        <v>97.92</v>
      </c>
      <c r="Q76" s="103">
        <f t="shared" si="113"/>
        <v>118.8</v>
      </c>
      <c r="R76" s="102">
        <f t="shared" si="114"/>
        <v>1221</v>
      </c>
      <c r="S76" s="103">
        <f t="shared" si="115"/>
        <v>219.78</v>
      </c>
      <c r="T76" s="140">
        <f t="shared" si="116"/>
        <v>-17</v>
      </c>
      <c r="U76" s="103">
        <f t="shared" si="117"/>
        <v>-4.08</v>
      </c>
      <c r="V76" s="103">
        <f t="shared" si="118"/>
        <v>339.9</v>
      </c>
      <c r="W76" s="103"/>
      <c r="X76" s="103">
        <v>339.9</v>
      </c>
      <c r="Y76" s="149">
        <v>607006</v>
      </c>
    </row>
    <row r="77" customHeight="1" spans="1:24">
      <c r="A77" s="162"/>
      <c r="B77" s="105" t="s">
        <v>80</v>
      </c>
      <c r="C77" s="98">
        <f t="shared" ref="C77:H77" si="121">SUM(C78)</f>
        <v>0</v>
      </c>
      <c r="D77" s="98">
        <f t="shared" si="121"/>
        <v>5</v>
      </c>
      <c r="E77" s="98">
        <f t="shared" si="121"/>
        <v>0</v>
      </c>
      <c r="F77" s="98">
        <f t="shared" si="121"/>
        <v>6</v>
      </c>
      <c r="G77" s="98">
        <f t="shared" si="121"/>
        <v>572</v>
      </c>
      <c r="H77" s="98">
        <f t="shared" si="121"/>
        <v>14</v>
      </c>
      <c r="I77" s="98"/>
      <c r="J77" s="98"/>
      <c r="K77" s="168"/>
      <c r="L77" s="98">
        <f t="shared" ref="L77:V77" si="122">SUM(L78)</f>
        <v>5</v>
      </c>
      <c r="M77" s="99">
        <f t="shared" si="122"/>
        <v>0.9</v>
      </c>
      <c r="N77" s="98">
        <f t="shared" si="122"/>
        <v>578</v>
      </c>
      <c r="O77" s="99">
        <f t="shared" si="122"/>
        <v>104.04</v>
      </c>
      <c r="P77" s="99">
        <f t="shared" si="122"/>
        <v>58.86</v>
      </c>
      <c r="Q77" s="99">
        <f t="shared" si="122"/>
        <v>45.18</v>
      </c>
      <c r="R77" s="98">
        <f t="shared" si="122"/>
        <v>586</v>
      </c>
      <c r="S77" s="99">
        <f t="shared" si="122"/>
        <v>105.48</v>
      </c>
      <c r="T77" s="135">
        <f t="shared" si="122"/>
        <v>-8</v>
      </c>
      <c r="U77" s="99">
        <f t="shared" si="122"/>
        <v>-1.92</v>
      </c>
      <c r="V77" s="99">
        <f t="shared" si="122"/>
        <v>149.64</v>
      </c>
      <c r="W77" s="99"/>
      <c r="X77" s="99">
        <f>SUM(X78)</f>
        <v>149.64</v>
      </c>
    </row>
    <row r="78" customHeight="1" spans="1:25">
      <c r="A78" s="160">
        <v>55</v>
      </c>
      <c r="B78" s="232" t="s">
        <v>80</v>
      </c>
      <c r="C78" s="102"/>
      <c r="D78" s="102">
        <v>5</v>
      </c>
      <c r="E78" s="102"/>
      <c r="F78" s="102">
        <v>6</v>
      </c>
      <c r="G78" s="102">
        <v>572</v>
      </c>
      <c r="H78" s="102">
        <v>14</v>
      </c>
      <c r="I78" s="102"/>
      <c r="J78" s="102"/>
      <c r="K78" s="169"/>
      <c r="L78" s="102">
        <f t="shared" si="109"/>
        <v>5</v>
      </c>
      <c r="M78" s="103">
        <f t="shared" si="110"/>
        <v>0.9</v>
      </c>
      <c r="N78" s="102">
        <f t="shared" si="111"/>
        <v>578</v>
      </c>
      <c r="O78" s="103">
        <f t="shared" si="112"/>
        <v>104.04</v>
      </c>
      <c r="P78" s="103">
        <v>58.86</v>
      </c>
      <c r="Q78" s="103">
        <f t="shared" si="113"/>
        <v>45.18</v>
      </c>
      <c r="R78" s="102">
        <f t="shared" si="114"/>
        <v>586</v>
      </c>
      <c r="S78" s="103">
        <f t="shared" si="115"/>
        <v>105.48</v>
      </c>
      <c r="T78" s="140">
        <f t="shared" si="116"/>
        <v>-8</v>
      </c>
      <c r="U78" s="103">
        <f t="shared" si="117"/>
        <v>-1.92</v>
      </c>
      <c r="V78" s="103">
        <f t="shared" si="118"/>
        <v>149.64</v>
      </c>
      <c r="W78" s="103"/>
      <c r="X78" s="103">
        <v>149.64</v>
      </c>
      <c r="Y78" s="149">
        <v>607007</v>
      </c>
    </row>
    <row r="79" customHeight="1" spans="1:24">
      <c r="A79" s="162"/>
      <c r="B79" s="105" t="s">
        <v>81</v>
      </c>
      <c r="C79" s="98">
        <f t="shared" ref="C79:I79" si="123">SUM(C80:C84)</f>
        <v>11</v>
      </c>
      <c r="D79" s="98">
        <f t="shared" si="123"/>
        <v>11</v>
      </c>
      <c r="E79" s="98">
        <f t="shared" si="123"/>
        <v>0</v>
      </c>
      <c r="F79" s="98">
        <f t="shared" si="123"/>
        <v>127</v>
      </c>
      <c r="G79" s="98">
        <f t="shared" si="123"/>
        <v>618</v>
      </c>
      <c r="H79" s="98">
        <f t="shared" si="123"/>
        <v>58</v>
      </c>
      <c r="I79" s="98">
        <f t="shared" si="123"/>
        <v>3</v>
      </c>
      <c r="J79" s="98"/>
      <c r="K79" s="168"/>
      <c r="L79" s="98">
        <f t="shared" ref="L79:V79" si="124">SUM(L80:L84)</f>
        <v>22</v>
      </c>
      <c r="M79" s="99">
        <f t="shared" si="124"/>
        <v>3.96</v>
      </c>
      <c r="N79" s="98">
        <f t="shared" si="124"/>
        <v>748</v>
      </c>
      <c r="O79" s="99">
        <f t="shared" si="124"/>
        <v>134.64</v>
      </c>
      <c r="P79" s="99">
        <f t="shared" si="124"/>
        <v>89.1</v>
      </c>
      <c r="Q79" s="99">
        <f t="shared" si="124"/>
        <v>45.54</v>
      </c>
      <c r="R79" s="98">
        <f t="shared" si="124"/>
        <v>679</v>
      </c>
      <c r="S79" s="99">
        <f t="shared" si="124"/>
        <v>122.22</v>
      </c>
      <c r="T79" s="135">
        <f t="shared" si="124"/>
        <v>69</v>
      </c>
      <c r="U79" s="99">
        <f t="shared" si="124"/>
        <v>16.56</v>
      </c>
      <c r="V79" s="99">
        <f t="shared" si="124"/>
        <v>188.28</v>
      </c>
      <c r="W79" s="99"/>
      <c r="X79" s="99">
        <f>SUM(X80:X84)</f>
        <v>188.28</v>
      </c>
    </row>
    <row r="80" customHeight="1" spans="1:25">
      <c r="A80" s="160">
        <v>56</v>
      </c>
      <c r="B80" s="232" t="s">
        <v>82</v>
      </c>
      <c r="C80" s="102">
        <v>2</v>
      </c>
      <c r="D80" s="102"/>
      <c r="E80" s="102"/>
      <c r="F80" s="102">
        <v>37</v>
      </c>
      <c r="G80" s="102"/>
      <c r="H80" s="102">
        <v>1</v>
      </c>
      <c r="I80" s="102"/>
      <c r="J80" s="102"/>
      <c r="K80" s="169"/>
      <c r="L80" s="102">
        <f t="shared" ref="L80:L82" si="125">C80+D80+E80</f>
        <v>2</v>
      </c>
      <c r="M80" s="103">
        <f t="shared" ref="M80:M82" si="126">L80*0.3*0.6</f>
        <v>0.36</v>
      </c>
      <c r="N80" s="102">
        <f t="shared" ref="N80:N84" si="127">F80+G80+I80</f>
        <v>37</v>
      </c>
      <c r="O80" s="103">
        <f t="shared" ref="O80:O84" si="128">N80*0.3*0.6</f>
        <v>6.66</v>
      </c>
      <c r="P80" s="103"/>
      <c r="Q80" s="103">
        <f t="shared" ref="Q80:Q84" si="129">O80-P80</f>
        <v>6.66</v>
      </c>
      <c r="R80" s="102">
        <f t="shared" ref="R80:R84" si="130">G80+H80+I80</f>
        <v>1</v>
      </c>
      <c r="S80" s="103">
        <f t="shared" ref="S80:S84" si="131">R80*0.3*0.6</f>
        <v>0.18</v>
      </c>
      <c r="T80" s="140">
        <f t="shared" ref="T80:T84" si="132">F80-H80</f>
        <v>36</v>
      </c>
      <c r="U80" s="103">
        <f t="shared" ref="U80:U84" si="133">T80*0.3*0.4*2</f>
        <v>8.64</v>
      </c>
      <c r="V80" s="103">
        <f t="shared" ref="V80:V84" si="134">K80+M80+Q80+S80+U80</f>
        <v>15.84</v>
      </c>
      <c r="W80" s="103"/>
      <c r="X80" s="103">
        <v>15.84</v>
      </c>
      <c r="Y80" s="149">
        <v>608001</v>
      </c>
    </row>
    <row r="81" customHeight="1" spans="1:25">
      <c r="A81" s="160">
        <v>57</v>
      </c>
      <c r="B81" s="232" t="s">
        <v>83</v>
      </c>
      <c r="C81" s="102">
        <v>4</v>
      </c>
      <c r="D81" s="102"/>
      <c r="E81" s="102"/>
      <c r="F81" s="102">
        <v>63</v>
      </c>
      <c r="G81" s="102">
        <v>40</v>
      </c>
      <c r="H81" s="102">
        <v>1</v>
      </c>
      <c r="I81" s="102"/>
      <c r="J81" s="102"/>
      <c r="K81" s="169"/>
      <c r="L81" s="102">
        <f t="shared" si="125"/>
        <v>4</v>
      </c>
      <c r="M81" s="103">
        <f t="shared" si="126"/>
        <v>0.72</v>
      </c>
      <c r="N81" s="102">
        <f t="shared" si="127"/>
        <v>103</v>
      </c>
      <c r="O81" s="103">
        <f t="shared" si="128"/>
        <v>18.54</v>
      </c>
      <c r="P81" s="103">
        <v>10.26</v>
      </c>
      <c r="Q81" s="103">
        <f t="shared" si="129"/>
        <v>8.28</v>
      </c>
      <c r="R81" s="102">
        <f t="shared" si="130"/>
        <v>41</v>
      </c>
      <c r="S81" s="103">
        <f t="shared" si="131"/>
        <v>7.38</v>
      </c>
      <c r="T81" s="140">
        <f t="shared" si="132"/>
        <v>62</v>
      </c>
      <c r="U81" s="103">
        <f t="shared" si="133"/>
        <v>14.88</v>
      </c>
      <c r="V81" s="103">
        <f t="shared" si="134"/>
        <v>31.26</v>
      </c>
      <c r="W81" s="103"/>
      <c r="X81" s="103">
        <v>31.26</v>
      </c>
      <c r="Y81" s="149">
        <v>608002</v>
      </c>
    </row>
    <row r="82" customHeight="1" spans="1:25">
      <c r="A82" s="160">
        <v>58</v>
      </c>
      <c r="B82" s="232" t="s">
        <v>84</v>
      </c>
      <c r="C82" s="102">
        <v>5</v>
      </c>
      <c r="D82" s="102">
        <v>2</v>
      </c>
      <c r="E82" s="102"/>
      <c r="F82" s="102">
        <v>27</v>
      </c>
      <c r="G82" s="102">
        <v>360</v>
      </c>
      <c r="H82" s="102">
        <v>45</v>
      </c>
      <c r="I82" s="102">
        <v>3</v>
      </c>
      <c r="J82" s="102"/>
      <c r="K82" s="169"/>
      <c r="L82" s="102">
        <f t="shared" si="125"/>
        <v>7</v>
      </c>
      <c r="M82" s="103">
        <f t="shared" si="126"/>
        <v>1.26</v>
      </c>
      <c r="N82" s="102">
        <f t="shared" si="127"/>
        <v>390</v>
      </c>
      <c r="O82" s="103">
        <f t="shared" si="128"/>
        <v>70.2</v>
      </c>
      <c r="P82" s="103">
        <v>51.48</v>
      </c>
      <c r="Q82" s="103">
        <f t="shared" si="129"/>
        <v>18.72</v>
      </c>
      <c r="R82" s="102">
        <f t="shared" si="130"/>
        <v>408</v>
      </c>
      <c r="S82" s="103">
        <f t="shared" si="131"/>
        <v>73.44</v>
      </c>
      <c r="T82" s="140">
        <f t="shared" si="132"/>
        <v>-18</v>
      </c>
      <c r="U82" s="103">
        <f t="shared" si="133"/>
        <v>-4.32</v>
      </c>
      <c r="V82" s="103">
        <f t="shared" si="134"/>
        <v>89.1</v>
      </c>
      <c r="W82" s="103"/>
      <c r="X82" s="103">
        <v>89.1</v>
      </c>
      <c r="Y82" s="149">
        <v>608004</v>
      </c>
    </row>
    <row r="83" customHeight="1" spans="1:25">
      <c r="A83" s="160">
        <v>59</v>
      </c>
      <c r="B83" s="232" t="s">
        <v>85</v>
      </c>
      <c r="C83" s="102"/>
      <c r="D83" s="102"/>
      <c r="E83" s="102"/>
      <c r="F83" s="102"/>
      <c r="G83" s="102">
        <v>78</v>
      </c>
      <c r="H83" s="102">
        <v>3</v>
      </c>
      <c r="I83" s="102"/>
      <c r="J83" s="102"/>
      <c r="K83" s="169"/>
      <c r="L83" s="102"/>
      <c r="M83" s="103"/>
      <c r="N83" s="102">
        <f t="shared" si="127"/>
        <v>78</v>
      </c>
      <c r="O83" s="103">
        <f t="shared" si="128"/>
        <v>14.04</v>
      </c>
      <c r="P83" s="103">
        <v>13.14</v>
      </c>
      <c r="Q83" s="103">
        <f t="shared" si="129"/>
        <v>0.899999999999999</v>
      </c>
      <c r="R83" s="102">
        <f t="shared" si="130"/>
        <v>81</v>
      </c>
      <c r="S83" s="103">
        <f t="shared" si="131"/>
        <v>14.58</v>
      </c>
      <c r="T83" s="140">
        <f t="shared" si="132"/>
        <v>-3</v>
      </c>
      <c r="U83" s="103">
        <f t="shared" si="133"/>
        <v>-0.72</v>
      </c>
      <c r="V83" s="103">
        <f t="shared" si="134"/>
        <v>14.76</v>
      </c>
      <c r="W83" s="103"/>
      <c r="X83" s="103">
        <v>14.76</v>
      </c>
      <c r="Y83" s="149">
        <v>608005</v>
      </c>
    </row>
    <row r="84" customHeight="1" spans="1:25">
      <c r="A84" s="160">
        <v>60</v>
      </c>
      <c r="B84" s="232" t="s">
        <v>86</v>
      </c>
      <c r="C84" s="102"/>
      <c r="D84" s="102">
        <v>9</v>
      </c>
      <c r="E84" s="102"/>
      <c r="F84" s="102"/>
      <c r="G84" s="102">
        <v>140</v>
      </c>
      <c r="H84" s="102">
        <v>8</v>
      </c>
      <c r="I84" s="102"/>
      <c r="J84" s="102"/>
      <c r="K84" s="169"/>
      <c r="L84" s="102">
        <f t="shared" ref="L84:L88" si="135">C84+D84+E84</f>
        <v>9</v>
      </c>
      <c r="M84" s="103">
        <f t="shared" ref="M84:M88" si="136">L84*0.3*0.6</f>
        <v>1.62</v>
      </c>
      <c r="N84" s="102">
        <f t="shared" si="127"/>
        <v>140</v>
      </c>
      <c r="O84" s="103">
        <f t="shared" si="128"/>
        <v>25.2</v>
      </c>
      <c r="P84" s="103">
        <v>14.22</v>
      </c>
      <c r="Q84" s="103">
        <f t="shared" si="129"/>
        <v>10.98</v>
      </c>
      <c r="R84" s="102">
        <f t="shared" si="130"/>
        <v>148</v>
      </c>
      <c r="S84" s="103">
        <f t="shared" si="131"/>
        <v>26.64</v>
      </c>
      <c r="T84" s="140">
        <f t="shared" si="132"/>
        <v>-8</v>
      </c>
      <c r="U84" s="103">
        <f t="shared" si="133"/>
        <v>-1.92</v>
      </c>
      <c r="V84" s="103">
        <f t="shared" si="134"/>
        <v>37.32</v>
      </c>
      <c r="W84" s="103"/>
      <c r="X84" s="103">
        <v>37.32</v>
      </c>
      <c r="Y84" s="149">
        <v>608006</v>
      </c>
    </row>
    <row r="85" customHeight="1" spans="1:24">
      <c r="A85" s="162"/>
      <c r="B85" s="105" t="s">
        <v>87</v>
      </c>
      <c r="C85" s="98">
        <f t="shared" ref="C85:I85" si="137">SUM(C86)</f>
        <v>0</v>
      </c>
      <c r="D85" s="98">
        <f t="shared" si="137"/>
        <v>2</v>
      </c>
      <c r="E85" s="98">
        <f t="shared" si="137"/>
        <v>0</v>
      </c>
      <c r="F85" s="98">
        <f t="shared" si="137"/>
        <v>1</v>
      </c>
      <c r="G85" s="98">
        <f t="shared" si="137"/>
        <v>346</v>
      </c>
      <c r="H85" s="98">
        <f t="shared" si="137"/>
        <v>18</v>
      </c>
      <c r="I85" s="98">
        <f t="shared" si="137"/>
        <v>4</v>
      </c>
      <c r="J85" s="98"/>
      <c r="K85" s="168"/>
      <c r="L85" s="98">
        <f t="shared" ref="L85:V85" si="138">SUM(L86)</f>
        <v>2</v>
      </c>
      <c r="M85" s="99">
        <f t="shared" si="138"/>
        <v>0.36</v>
      </c>
      <c r="N85" s="98">
        <f t="shared" si="138"/>
        <v>351</v>
      </c>
      <c r="O85" s="99">
        <f t="shared" si="138"/>
        <v>63.18</v>
      </c>
      <c r="P85" s="99">
        <f t="shared" si="138"/>
        <v>38.88</v>
      </c>
      <c r="Q85" s="99">
        <f t="shared" si="138"/>
        <v>24.3</v>
      </c>
      <c r="R85" s="98">
        <f t="shared" si="138"/>
        <v>368</v>
      </c>
      <c r="S85" s="99">
        <f t="shared" si="138"/>
        <v>66.24</v>
      </c>
      <c r="T85" s="135">
        <f t="shared" si="138"/>
        <v>-17</v>
      </c>
      <c r="U85" s="99">
        <f t="shared" si="138"/>
        <v>-4.08</v>
      </c>
      <c r="V85" s="99">
        <f t="shared" si="138"/>
        <v>86.82</v>
      </c>
      <c r="W85" s="99"/>
      <c r="X85" s="99">
        <f t="shared" ref="X85:X89" si="139">SUM(X86)</f>
        <v>86.82</v>
      </c>
    </row>
    <row r="86" customHeight="1" spans="1:25">
      <c r="A86" s="160">
        <v>61</v>
      </c>
      <c r="B86" s="232" t="s">
        <v>87</v>
      </c>
      <c r="C86" s="102"/>
      <c r="D86" s="102">
        <v>2</v>
      </c>
      <c r="E86" s="102"/>
      <c r="F86" s="102">
        <v>1</v>
      </c>
      <c r="G86" s="102">
        <v>346</v>
      </c>
      <c r="H86" s="102">
        <v>18</v>
      </c>
      <c r="I86" s="102">
        <v>4</v>
      </c>
      <c r="J86" s="102"/>
      <c r="K86" s="169"/>
      <c r="L86" s="102">
        <f t="shared" si="135"/>
        <v>2</v>
      </c>
      <c r="M86" s="103">
        <f t="shared" si="136"/>
        <v>0.36</v>
      </c>
      <c r="N86" s="102">
        <f t="shared" ref="N86:N90" si="140">F86+G86+I86</f>
        <v>351</v>
      </c>
      <c r="O86" s="103">
        <f t="shared" ref="O86:O90" si="141">N86*0.3*0.6</f>
        <v>63.18</v>
      </c>
      <c r="P86" s="103">
        <v>38.88</v>
      </c>
      <c r="Q86" s="103">
        <f t="shared" ref="Q86:Q90" si="142">O86-P86</f>
        <v>24.3</v>
      </c>
      <c r="R86" s="102">
        <f t="shared" ref="R86:R90" si="143">G86+H86+I86</f>
        <v>368</v>
      </c>
      <c r="S86" s="103">
        <f t="shared" ref="S86:S90" si="144">R86*0.3*0.6</f>
        <v>66.24</v>
      </c>
      <c r="T86" s="140">
        <f t="shared" ref="T86:T90" si="145">F86-H86</f>
        <v>-17</v>
      </c>
      <c r="U86" s="103">
        <f t="shared" ref="U86:U90" si="146">T86*0.3*0.4*2</f>
        <v>-4.08</v>
      </c>
      <c r="V86" s="103">
        <f t="shared" ref="V86:V90" si="147">K86+M86+Q86+S86+U86</f>
        <v>86.82</v>
      </c>
      <c r="W86" s="103"/>
      <c r="X86" s="103">
        <v>86.82</v>
      </c>
      <c r="Y86" s="149">
        <v>608007</v>
      </c>
    </row>
    <row r="87" customHeight="1" spans="1:24">
      <c r="A87" s="162"/>
      <c r="B87" s="105" t="s">
        <v>88</v>
      </c>
      <c r="C87" s="98">
        <f t="shared" ref="C87:I87" si="148">SUM(C88)</f>
        <v>0</v>
      </c>
      <c r="D87" s="98">
        <f t="shared" si="148"/>
        <v>22</v>
      </c>
      <c r="E87" s="98">
        <f t="shared" si="148"/>
        <v>10</v>
      </c>
      <c r="F87" s="98">
        <f t="shared" si="148"/>
        <v>1</v>
      </c>
      <c r="G87" s="98">
        <f t="shared" si="148"/>
        <v>894</v>
      </c>
      <c r="H87" s="98">
        <f t="shared" si="148"/>
        <v>43</v>
      </c>
      <c r="I87" s="98">
        <f t="shared" si="148"/>
        <v>6</v>
      </c>
      <c r="J87" s="98"/>
      <c r="K87" s="168"/>
      <c r="L87" s="98">
        <f t="shared" ref="L87:V87" si="149">SUM(L88)</f>
        <v>32</v>
      </c>
      <c r="M87" s="99">
        <f t="shared" si="149"/>
        <v>5.76</v>
      </c>
      <c r="N87" s="98">
        <f t="shared" si="149"/>
        <v>901</v>
      </c>
      <c r="O87" s="99">
        <f t="shared" si="149"/>
        <v>162.18</v>
      </c>
      <c r="P87" s="99">
        <f t="shared" si="149"/>
        <v>100.8</v>
      </c>
      <c r="Q87" s="99">
        <f t="shared" si="149"/>
        <v>61.38</v>
      </c>
      <c r="R87" s="98">
        <f t="shared" si="149"/>
        <v>943</v>
      </c>
      <c r="S87" s="99">
        <f t="shared" si="149"/>
        <v>169.74</v>
      </c>
      <c r="T87" s="135">
        <f t="shared" si="149"/>
        <v>-42</v>
      </c>
      <c r="U87" s="99">
        <f t="shared" si="149"/>
        <v>-10.08</v>
      </c>
      <c r="V87" s="99">
        <f t="shared" si="149"/>
        <v>226.8</v>
      </c>
      <c r="W87" s="99"/>
      <c r="X87" s="99">
        <f t="shared" si="139"/>
        <v>226.8</v>
      </c>
    </row>
    <row r="88" customHeight="1" spans="1:25">
      <c r="A88" s="160">
        <v>62</v>
      </c>
      <c r="B88" s="232" t="s">
        <v>88</v>
      </c>
      <c r="C88" s="102"/>
      <c r="D88" s="102">
        <v>22</v>
      </c>
      <c r="E88" s="102">
        <v>10</v>
      </c>
      <c r="F88" s="102">
        <v>1</v>
      </c>
      <c r="G88" s="102">
        <v>894</v>
      </c>
      <c r="H88" s="102">
        <v>43</v>
      </c>
      <c r="I88" s="102">
        <v>6</v>
      </c>
      <c r="J88" s="102"/>
      <c r="K88" s="169"/>
      <c r="L88" s="102">
        <f t="shared" si="135"/>
        <v>32</v>
      </c>
      <c r="M88" s="103">
        <f t="shared" si="136"/>
        <v>5.76</v>
      </c>
      <c r="N88" s="102">
        <f t="shared" si="140"/>
        <v>901</v>
      </c>
      <c r="O88" s="103">
        <f t="shared" si="141"/>
        <v>162.18</v>
      </c>
      <c r="P88" s="103">
        <v>100.8</v>
      </c>
      <c r="Q88" s="103">
        <f t="shared" si="142"/>
        <v>61.38</v>
      </c>
      <c r="R88" s="102">
        <f t="shared" si="143"/>
        <v>943</v>
      </c>
      <c r="S88" s="103">
        <f t="shared" si="144"/>
        <v>169.74</v>
      </c>
      <c r="T88" s="140">
        <f t="shared" si="145"/>
        <v>-42</v>
      </c>
      <c r="U88" s="103">
        <f t="shared" si="146"/>
        <v>-10.08</v>
      </c>
      <c r="V88" s="103">
        <f t="shared" si="147"/>
        <v>226.8</v>
      </c>
      <c r="W88" s="103"/>
      <c r="X88" s="103">
        <v>226.8</v>
      </c>
      <c r="Y88" s="149">
        <v>608003</v>
      </c>
    </row>
    <row r="89" customHeight="1" spans="1:24">
      <c r="A89" s="162"/>
      <c r="B89" s="105" t="s">
        <v>89</v>
      </c>
      <c r="C89" s="98">
        <f t="shared" ref="C89:I89" si="150">SUM(C90)</f>
        <v>2</v>
      </c>
      <c r="D89" s="98">
        <f t="shared" si="150"/>
        <v>5</v>
      </c>
      <c r="E89" s="98">
        <f t="shared" si="150"/>
        <v>0</v>
      </c>
      <c r="F89" s="98">
        <f t="shared" si="150"/>
        <v>4</v>
      </c>
      <c r="G89" s="98">
        <f t="shared" si="150"/>
        <v>548</v>
      </c>
      <c r="H89" s="98">
        <f t="shared" si="150"/>
        <v>27</v>
      </c>
      <c r="I89" s="98">
        <f t="shared" si="150"/>
        <v>2</v>
      </c>
      <c r="J89" s="98"/>
      <c r="K89" s="168"/>
      <c r="L89" s="98">
        <f t="shared" ref="L89:V89" si="151">SUM(L90)</f>
        <v>7</v>
      </c>
      <c r="M89" s="99">
        <f t="shared" si="151"/>
        <v>1.26</v>
      </c>
      <c r="N89" s="98">
        <f t="shared" si="151"/>
        <v>554</v>
      </c>
      <c r="O89" s="99">
        <f t="shared" si="151"/>
        <v>99.72</v>
      </c>
      <c r="P89" s="99">
        <f t="shared" si="151"/>
        <v>66.78</v>
      </c>
      <c r="Q89" s="99">
        <f t="shared" si="151"/>
        <v>32.94</v>
      </c>
      <c r="R89" s="98">
        <f t="shared" si="151"/>
        <v>577</v>
      </c>
      <c r="S89" s="99">
        <f t="shared" si="151"/>
        <v>103.86</v>
      </c>
      <c r="T89" s="135">
        <f t="shared" si="151"/>
        <v>-23</v>
      </c>
      <c r="U89" s="99">
        <f t="shared" si="151"/>
        <v>-5.52</v>
      </c>
      <c r="V89" s="99">
        <f t="shared" si="151"/>
        <v>132.54</v>
      </c>
      <c r="W89" s="99"/>
      <c r="X89" s="99">
        <f t="shared" si="139"/>
        <v>132.54</v>
      </c>
    </row>
    <row r="90" customHeight="1" spans="1:25">
      <c r="A90" s="160">
        <v>63</v>
      </c>
      <c r="B90" s="232" t="s">
        <v>89</v>
      </c>
      <c r="C90" s="102">
        <v>2</v>
      </c>
      <c r="D90" s="102">
        <v>5</v>
      </c>
      <c r="E90" s="102"/>
      <c r="F90" s="102">
        <v>4</v>
      </c>
      <c r="G90" s="102">
        <v>548</v>
      </c>
      <c r="H90" s="102">
        <v>27</v>
      </c>
      <c r="I90" s="102">
        <v>2</v>
      </c>
      <c r="J90" s="102"/>
      <c r="K90" s="169"/>
      <c r="L90" s="102">
        <f t="shared" ref="L90:L95" si="152">C90+D90+E90</f>
        <v>7</v>
      </c>
      <c r="M90" s="103">
        <f t="shared" ref="M90:M98" si="153">L90*0.3*0.6</f>
        <v>1.26</v>
      </c>
      <c r="N90" s="102">
        <f t="shared" si="140"/>
        <v>554</v>
      </c>
      <c r="O90" s="103">
        <f t="shared" si="141"/>
        <v>99.72</v>
      </c>
      <c r="P90" s="103">
        <v>66.78</v>
      </c>
      <c r="Q90" s="103">
        <f t="shared" si="142"/>
        <v>32.94</v>
      </c>
      <c r="R90" s="102">
        <f t="shared" si="143"/>
        <v>577</v>
      </c>
      <c r="S90" s="103">
        <f t="shared" si="144"/>
        <v>103.86</v>
      </c>
      <c r="T90" s="140">
        <f t="shared" si="145"/>
        <v>-23</v>
      </c>
      <c r="U90" s="103">
        <f t="shared" si="146"/>
        <v>-5.52</v>
      </c>
      <c r="V90" s="103">
        <f t="shared" si="147"/>
        <v>132.54</v>
      </c>
      <c r="W90" s="103"/>
      <c r="X90" s="103">
        <v>132.54</v>
      </c>
      <c r="Y90" s="149">
        <v>608008</v>
      </c>
    </row>
    <row r="91" customHeight="1" spans="1:24">
      <c r="A91" s="162"/>
      <c r="B91" s="105" t="s">
        <v>90</v>
      </c>
      <c r="C91" s="98">
        <f t="shared" ref="C91:I91" si="154">SUM(C92)</f>
        <v>5</v>
      </c>
      <c r="D91" s="98">
        <f t="shared" si="154"/>
        <v>81</v>
      </c>
      <c r="E91" s="98">
        <f t="shared" si="154"/>
        <v>0</v>
      </c>
      <c r="F91" s="98">
        <f t="shared" si="154"/>
        <v>8</v>
      </c>
      <c r="G91" s="98">
        <f t="shared" si="154"/>
        <v>3227</v>
      </c>
      <c r="H91" s="98">
        <f t="shared" si="154"/>
        <v>54</v>
      </c>
      <c r="I91" s="98">
        <f t="shared" si="154"/>
        <v>8</v>
      </c>
      <c r="J91" s="98"/>
      <c r="K91" s="168"/>
      <c r="L91" s="98">
        <f t="shared" ref="L91:V91" si="155">SUM(L92)</f>
        <v>86</v>
      </c>
      <c r="M91" s="99">
        <f t="shared" si="155"/>
        <v>15.48</v>
      </c>
      <c r="N91" s="98">
        <f t="shared" si="155"/>
        <v>3243</v>
      </c>
      <c r="O91" s="99">
        <f t="shared" si="155"/>
        <v>583.74</v>
      </c>
      <c r="P91" s="99">
        <f t="shared" si="155"/>
        <v>417.42</v>
      </c>
      <c r="Q91" s="99">
        <f t="shared" si="155"/>
        <v>166.32</v>
      </c>
      <c r="R91" s="98">
        <f t="shared" si="155"/>
        <v>3289</v>
      </c>
      <c r="S91" s="99">
        <f t="shared" si="155"/>
        <v>592.02</v>
      </c>
      <c r="T91" s="135">
        <f t="shared" si="155"/>
        <v>-46</v>
      </c>
      <c r="U91" s="99">
        <f t="shared" si="155"/>
        <v>-11.04</v>
      </c>
      <c r="V91" s="99">
        <f t="shared" si="155"/>
        <v>762.78</v>
      </c>
      <c r="W91" s="99"/>
      <c r="X91" s="99">
        <f>SUM(X92)</f>
        <v>762.78</v>
      </c>
    </row>
    <row r="92" customHeight="1" spans="1:25">
      <c r="A92" s="160">
        <v>64</v>
      </c>
      <c r="B92" s="232" t="s">
        <v>90</v>
      </c>
      <c r="C92" s="102">
        <v>5</v>
      </c>
      <c r="D92" s="102">
        <v>81</v>
      </c>
      <c r="E92" s="102"/>
      <c r="F92" s="102">
        <v>8</v>
      </c>
      <c r="G92" s="102">
        <v>3227</v>
      </c>
      <c r="H92" s="102">
        <v>54</v>
      </c>
      <c r="I92" s="102">
        <v>8</v>
      </c>
      <c r="J92" s="102"/>
      <c r="K92" s="169"/>
      <c r="L92" s="102">
        <f t="shared" si="152"/>
        <v>86</v>
      </c>
      <c r="M92" s="103">
        <f t="shared" si="153"/>
        <v>15.48</v>
      </c>
      <c r="N92" s="102">
        <f t="shared" ref="N92:N98" si="156">F92+G92+I92</f>
        <v>3243</v>
      </c>
      <c r="O92" s="103">
        <f t="shared" ref="O92:O98" si="157">N92*0.3*0.6</f>
        <v>583.74</v>
      </c>
      <c r="P92" s="103">
        <v>417.42</v>
      </c>
      <c r="Q92" s="103">
        <f t="shared" ref="Q92:Q98" si="158">O92-P92</f>
        <v>166.32</v>
      </c>
      <c r="R92" s="102">
        <f>G92+H92+I92</f>
        <v>3289</v>
      </c>
      <c r="S92" s="103">
        <f>R92*0.3*0.6</f>
        <v>592.02</v>
      </c>
      <c r="T92" s="140">
        <f t="shared" ref="T92:T97" si="159">F92-H92</f>
        <v>-46</v>
      </c>
      <c r="U92" s="103">
        <f t="shared" ref="U92:U97" si="160">T92*0.3*0.4*2</f>
        <v>-11.04</v>
      </c>
      <c r="V92" s="103">
        <f t="shared" ref="V92:V98" si="161">K92+M92+Q92+S92+U92</f>
        <v>762.78</v>
      </c>
      <c r="W92" s="103"/>
      <c r="X92" s="103">
        <v>762.78</v>
      </c>
      <c r="Y92" s="149">
        <v>608009</v>
      </c>
    </row>
    <row r="93" customHeight="1" spans="1:24">
      <c r="A93" s="162"/>
      <c r="B93" s="105" t="s">
        <v>91</v>
      </c>
      <c r="C93" s="98">
        <f t="shared" ref="C93:H93" si="162">SUM(C94:C98)</f>
        <v>7</v>
      </c>
      <c r="D93" s="98">
        <f t="shared" si="162"/>
        <v>32</v>
      </c>
      <c r="E93" s="98">
        <f t="shared" si="162"/>
        <v>0</v>
      </c>
      <c r="F93" s="98">
        <f t="shared" si="162"/>
        <v>65</v>
      </c>
      <c r="G93" s="98">
        <f t="shared" si="162"/>
        <v>1476</v>
      </c>
      <c r="H93" s="98">
        <f t="shared" si="162"/>
        <v>14</v>
      </c>
      <c r="I93" s="98"/>
      <c r="J93" s="98"/>
      <c r="K93" s="168"/>
      <c r="L93" s="98">
        <f t="shared" ref="L93:X93" si="163">SUM(L94:L98)</f>
        <v>39</v>
      </c>
      <c r="M93" s="99">
        <f t="shared" si="163"/>
        <v>7.02</v>
      </c>
      <c r="N93" s="98">
        <f t="shared" si="163"/>
        <v>1541</v>
      </c>
      <c r="O93" s="99">
        <f t="shared" si="163"/>
        <v>277.38</v>
      </c>
      <c r="P93" s="99">
        <f t="shared" si="163"/>
        <v>211.86</v>
      </c>
      <c r="Q93" s="99">
        <f t="shared" si="163"/>
        <v>65.52</v>
      </c>
      <c r="R93" s="98">
        <f t="shared" si="163"/>
        <v>1490</v>
      </c>
      <c r="S93" s="99">
        <f t="shared" si="163"/>
        <v>268.2</v>
      </c>
      <c r="T93" s="135">
        <f t="shared" si="163"/>
        <v>51</v>
      </c>
      <c r="U93" s="99">
        <f t="shared" si="163"/>
        <v>12.24</v>
      </c>
      <c r="V93" s="99">
        <f t="shared" si="163"/>
        <v>352.98</v>
      </c>
      <c r="W93" s="99">
        <f t="shared" si="163"/>
        <v>-12.72</v>
      </c>
      <c r="X93" s="99">
        <f t="shared" si="163"/>
        <v>365.7</v>
      </c>
    </row>
    <row r="94" customHeight="1" spans="1:25">
      <c r="A94" s="160">
        <v>65</v>
      </c>
      <c r="B94" s="232" t="s">
        <v>92</v>
      </c>
      <c r="C94" s="102">
        <v>1</v>
      </c>
      <c r="D94" s="102"/>
      <c r="E94" s="102"/>
      <c r="F94" s="102">
        <v>7</v>
      </c>
      <c r="G94" s="102"/>
      <c r="H94" s="102"/>
      <c r="I94" s="102"/>
      <c r="J94" s="102"/>
      <c r="K94" s="169"/>
      <c r="L94" s="102">
        <f t="shared" si="152"/>
        <v>1</v>
      </c>
      <c r="M94" s="103">
        <f t="shared" si="153"/>
        <v>0.18</v>
      </c>
      <c r="N94" s="102">
        <f t="shared" si="156"/>
        <v>7</v>
      </c>
      <c r="O94" s="103">
        <f t="shared" si="157"/>
        <v>1.26</v>
      </c>
      <c r="P94" s="103">
        <v>0.18</v>
      </c>
      <c r="Q94" s="103">
        <f t="shared" si="158"/>
        <v>1.08</v>
      </c>
      <c r="R94" s="102"/>
      <c r="S94" s="103"/>
      <c r="T94" s="140">
        <f t="shared" si="159"/>
        <v>7</v>
      </c>
      <c r="U94" s="103">
        <f t="shared" si="160"/>
        <v>1.68</v>
      </c>
      <c r="V94" s="103">
        <f t="shared" si="161"/>
        <v>2.94</v>
      </c>
      <c r="W94" s="103"/>
      <c r="X94" s="103">
        <v>2.94</v>
      </c>
      <c r="Y94" s="149">
        <v>609001</v>
      </c>
    </row>
    <row r="95" customHeight="1" spans="1:25">
      <c r="A95" s="160">
        <v>66</v>
      </c>
      <c r="B95" s="101" t="s">
        <v>93</v>
      </c>
      <c r="C95" s="102">
        <v>4</v>
      </c>
      <c r="D95" s="102"/>
      <c r="E95" s="102"/>
      <c r="F95" s="102">
        <v>32</v>
      </c>
      <c r="G95" s="102"/>
      <c r="H95" s="102"/>
      <c r="I95" s="102"/>
      <c r="J95" s="102"/>
      <c r="K95" s="169"/>
      <c r="L95" s="102">
        <f t="shared" si="152"/>
        <v>4</v>
      </c>
      <c r="M95" s="103">
        <f t="shared" si="153"/>
        <v>0.72</v>
      </c>
      <c r="N95" s="102">
        <f t="shared" si="156"/>
        <v>32</v>
      </c>
      <c r="O95" s="103">
        <f t="shared" si="157"/>
        <v>5.76</v>
      </c>
      <c r="P95" s="103">
        <v>21.24</v>
      </c>
      <c r="Q95" s="103">
        <f t="shared" si="158"/>
        <v>-15.48</v>
      </c>
      <c r="R95" s="102"/>
      <c r="S95" s="103"/>
      <c r="T95" s="140">
        <f t="shared" si="159"/>
        <v>32</v>
      </c>
      <c r="U95" s="103">
        <f t="shared" si="160"/>
        <v>7.68</v>
      </c>
      <c r="V95" s="103">
        <f t="shared" si="161"/>
        <v>-7.08</v>
      </c>
      <c r="W95" s="103">
        <v>-7.08</v>
      </c>
      <c r="X95" s="103"/>
      <c r="Y95" s="149">
        <v>609002</v>
      </c>
    </row>
    <row r="96" customHeight="1" spans="1:25">
      <c r="A96" s="160">
        <v>67</v>
      </c>
      <c r="B96" s="101" t="s">
        <v>94</v>
      </c>
      <c r="C96" s="102">
        <v>2</v>
      </c>
      <c r="D96" s="102"/>
      <c r="E96" s="102"/>
      <c r="F96" s="102">
        <v>26</v>
      </c>
      <c r="G96" s="102"/>
      <c r="H96" s="102"/>
      <c r="I96" s="102"/>
      <c r="J96" s="102"/>
      <c r="K96" s="169"/>
      <c r="L96" s="102">
        <v>2</v>
      </c>
      <c r="M96" s="103">
        <f t="shared" si="153"/>
        <v>0.36</v>
      </c>
      <c r="N96" s="102">
        <f t="shared" si="156"/>
        <v>26</v>
      </c>
      <c r="O96" s="103">
        <f t="shared" si="157"/>
        <v>4.68</v>
      </c>
      <c r="P96" s="103">
        <v>16.92</v>
      </c>
      <c r="Q96" s="103">
        <f t="shared" si="158"/>
        <v>-12.24</v>
      </c>
      <c r="R96" s="102"/>
      <c r="S96" s="103"/>
      <c r="T96" s="140">
        <f t="shared" si="159"/>
        <v>26</v>
      </c>
      <c r="U96" s="103">
        <f t="shared" si="160"/>
        <v>6.24</v>
      </c>
      <c r="V96" s="103">
        <f t="shared" si="161"/>
        <v>-5.64</v>
      </c>
      <c r="W96" s="103">
        <v>-5.64</v>
      </c>
      <c r="X96" s="103"/>
      <c r="Y96" s="149">
        <v>609003</v>
      </c>
    </row>
    <row r="97" customHeight="1" spans="1:25">
      <c r="A97" s="160">
        <v>68</v>
      </c>
      <c r="B97" s="232" t="s">
        <v>95</v>
      </c>
      <c r="C97" s="102"/>
      <c r="D97" s="102">
        <v>25</v>
      </c>
      <c r="E97" s="102"/>
      <c r="F97" s="102"/>
      <c r="G97" s="102">
        <v>1186</v>
      </c>
      <c r="H97" s="102">
        <v>14</v>
      </c>
      <c r="I97" s="102"/>
      <c r="J97" s="102"/>
      <c r="K97" s="169"/>
      <c r="L97" s="102">
        <f t="shared" ref="L97:L100" si="164">C97+D97+E97</f>
        <v>25</v>
      </c>
      <c r="M97" s="103">
        <f t="shared" si="153"/>
        <v>4.5</v>
      </c>
      <c r="N97" s="102">
        <f t="shared" si="156"/>
        <v>1186</v>
      </c>
      <c r="O97" s="103">
        <f t="shared" si="157"/>
        <v>213.48</v>
      </c>
      <c r="P97" s="103">
        <v>142.02</v>
      </c>
      <c r="Q97" s="103">
        <f t="shared" si="158"/>
        <v>71.46</v>
      </c>
      <c r="R97" s="102">
        <f t="shared" ref="R97:R100" si="165">G97+H97+I97</f>
        <v>1200</v>
      </c>
      <c r="S97" s="103">
        <f t="shared" ref="S97:S100" si="166">R97*0.3*0.6</f>
        <v>216</v>
      </c>
      <c r="T97" s="140">
        <f t="shared" si="159"/>
        <v>-14</v>
      </c>
      <c r="U97" s="103">
        <f t="shared" si="160"/>
        <v>-3.36</v>
      </c>
      <c r="V97" s="103">
        <f t="shared" si="161"/>
        <v>288.6</v>
      </c>
      <c r="W97" s="103"/>
      <c r="X97" s="103">
        <v>288.6</v>
      </c>
      <c r="Y97" s="149">
        <v>609004</v>
      </c>
    </row>
    <row r="98" customHeight="1" spans="1:25">
      <c r="A98" s="160">
        <v>69</v>
      </c>
      <c r="B98" s="232" t="s">
        <v>96</v>
      </c>
      <c r="C98" s="102"/>
      <c r="D98" s="102">
        <v>7</v>
      </c>
      <c r="E98" s="102"/>
      <c r="F98" s="102"/>
      <c r="G98" s="102">
        <v>290</v>
      </c>
      <c r="H98" s="102"/>
      <c r="I98" s="102"/>
      <c r="J98" s="102"/>
      <c r="K98" s="169"/>
      <c r="L98" s="102">
        <f t="shared" si="164"/>
        <v>7</v>
      </c>
      <c r="M98" s="103">
        <f t="shared" si="153"/>
        <v>1.26</v>
      </c>
      <c r="N98" s="102">
        <f t="shared" si="156"/>
        <v>290</v>
      </c>
      <c r="O98" s="103">
        <f t="shared" si="157"/>
        <v>52.2</v>
      </c>
      <c r="P98" s="103">
        <v>31.5</v>
      </c>
      <c r="Q98" s="103">
        <f t="shared" si="158"/>
        <v>20.7</v>
      </c>
      <c r="R98" s="102">
        <f t="shared" si="165"/>
        <v>290</v>
      </c>
      <c r="S98" s="103">
        <f t="shared" si="166"/>
        <v>52.2</v>
      </c>
      <c r="T98" s="140"/>
      <c r="U98" s="103"/>
      <c r="V98" s="103">
        <f t="shared" si="161"/>
        <v>74.16</v>
      </c>
      <c r="W98" s="103"/>
      <c r="X98" s="103">
        <v>74.16</v>
      </c>
      <c r="Y98" s="149">
        <v>609006</v>
      </c>
    </row>
    <row r="99" customHeight="1" spans="1:24">
      <c r="A99" s="162"/>
      <c r="B99" s="105" t="s">
        <v>97</v>
      </c>
      <c r="C99" s="98">
        <f t="shared" ref="C99:H99" si="167">SUM(C100)</f>
        <v>0</v>
      </c>
      <c r="D99" s="98">
        <f t="shared" si="167"/>
        <v>20</v>
      </c>
      <c r="E99" s="98">
        <f t="shared" si="167"/>
        <v>0</v>
      </c>
      <c r="F99" s="98">
        <f t="shared" si="167"/>
        <v>1</v>
      </c>
      <c r="G99" s="98">
        <f t="shared" si="167"/>
        <v>326</v>
      </c>
      <c r="H99" s="98">
        <f t="shared" si="167"/>
        <v>5</v>
      </c>
      <c r="I99" s="98"/>
      <c r="J99" s="98"/>
      <c r="K99" s="168"/>
      <c r="L99" s="98">
        <f t="shared" ref="L99:V99" si="168">SUM(L100)</f>
        <v>20</v>
      </c>
      <c r="M99" s="99">
        <f t="shared" si="168"/>
        <v>3.6</v>
      </c>
      <c r="N99" s="98">
        <f t="shared" si="168"/>
        <v>327</v>
      </c>
      <c r="O99" s="99">
        <f t="shared" si="168"/>
        <v>58.86</v>
      </c>
      <c r="P99" s="99">
        <f t="shared" si="168"/>
        <v>37.8</v>
      </c>
      <c r="Q99" s="99">
        <f t="shared" si="168"/>
        <v>21.06</v>
      </c>
      <c r="R99" s="98">
        <f t="shared" si="168"/>
        <v>331</v>
      </c>
      <c r="S99" s="99">
        <f t="shared" si="168"/>
        <v>59.58</v>
      </c>
      <c r="T99" s="135">
        <f t="shared" si="168"/>
        <v>-4</v>
      </c>
      <c r="U99" s="99">
        <f t="shared" si="168"/>
        <v>-0.96</v>
      </c>
      <c r="V99" s="99">
        <f t="shared" si="168"/>
        <v>83.28</v>
      </c>
      <c r="W99" s="99"/>
      <c r="X99" s="99">
        <f>SUM(X100)</f>
        <v>83.28</v>
      </c>
    </row>
    <row r="100" customHeight="1" spans="1:25">
      <c r="A100" s="160">
        <v>70</v>
      </c>
      <c r="B100" s="232" t="s">
        <v>97</v>
      </c>
      <c r="C100" s="102"/>
      <c r="D100" s="102">
        <v>20</v>
      </c>
      <c r="E100" s="102"/>
      <c r="F100" s="102">
        <v>1</v>
      </c>
      <c r="G100" s="102">
        <v>326</v>
      </c>
      <c r="H100" s="102">
        <v>5</v>
      </c>
      <c r="I100" s="102"/>
      <c r="J100" s="102"/>
      <c r="K100" s="169"/>
      <c r="L100" s="102">
        <f t="shared" si="164"/>
        <v>20</v>
      </c>
      <c r="M100" s="103">
        <f>L100*0.3*0.6</f>
        <v>3.6</v>
      </c>
      <c r="N100" s="102">
        <f t="shared" ref="N100:N103" si="169">F100+G100+I100</f>
        <v>327</v>
      </c>
      <c r="O100" s="103">
        <f t="shared" ref="O100:O103" si="170">N100*0.3*0.6</f>
        <v>58.86</v>
      </c>
      <c r="P100" s="103">
        <v>37.8</v>
      </c>
      <c r="Q100" s="103">
        <f t="shared" ref="Q100:Q103" si="171">O100-P100</f>
        <v>21.06</v>
      </c>
      <c r="R100" s="102">
        <f t="shared" si="165"/>
        <v>331</v>
      </c>
      <c r="S100" s="103">
        <f t="shared" si="166"/>
        <v>59.58</v>
      </c>
      <c r="T100" s="140">
        <f t="shared" ref="T100:T103" si="172">F100-H100</f>
        <v>-4</v>
      </c>
      <c r="U100" s="103">
        <f t="shared" ref="U100:U103" si="173">T100*0.3*0.4*2</f>
        <v>-0.96</v>
      </c>
      <c r="V100" s="103">
        <f t="shared" ref="V100:V103" si="174">K100+M100+Q100+S100+U100</f>
        <v>83.28</v>
      </c>
      <c r="W100" s="103"/>
      <c r="X100" s="103">
        <v>83.28</v>
      </c>
      <c r="Y100" s="149">
        <v>609005</v>
      </c>
    </row>
    <row r="101" customHeight="1" spans="1:24">
      <c r="A101" s="162"/>
      <c r="B101" s="105" t="s">
        <v>98</v>
      </c>
      <c r="C101" s="98">
        <f t="shared" ref="C101:H101" si="175">SUM(C102:C103)</f>
        <v>0</v>
      </c>
      <c r="D101" s="98">
        <f t="shared" si="175"/>
        <v>0</v>
      </c>
      <c r="E101" s="98">
        <f t="shared" si="175"/>
        <v>0</v>
      </c>
      <c r="F101" s="98">
        <f t="shared" si="175"/>
        <v>95</v>
      </c>
      <c r="G101" s="98">
        <f t="shared" si="175"/>
        <v>285</v>
      </c>
      <c r="H101" s="98">
        <f t="shared" si="175"/>
        <v>38</v>
      </c>
      <c r="I101" s="98"/>
      <c r="J101" s="98"/>
      <c r="K101" s="168"/>
      <c r="L101" s="98"/>
      <c r="M101" s="99"/>
      <c r="N101" s="98">
        <f t="shared" ref="N101:V101" si="176">SUM(N102:N103)</f>
        <v>380</v>
      </c>
      <c r="O101" s="99">
        <f t="shared" si="176"/>
        <v>68.4</v>
      </c>
      <c r="P101" s="99">
        <f t="shared" si="176"/>
        <v>63</v>
      </c>
      <c r="Q101" s="99">
        <f t="shared" si="176"/>
        <v>5.4</v>
      </c>
      <c r="R101" s="98">
        <f t="shared" si="176"/>
        <v>323</v>
      </c>
      <c r="S101" s="99">
        <f t="shared" si="176"/>
        <v>58.14</v>
      </c>
      <c r="T101" s="135">
        <f t="shared" si="176"/>
        <v>57</v>
      </c>
      <c r="U101" s="99">
        <f t="shared" si="176"/>
        <v>13.68</v>
      </c>
      <c r="V101" s="99">
        <f t="shared" si="176"/>
        <v>77.22</v>
      </c>
      <c r="W101" s="99"/>
      <c r="X101" s="99">
        <f>SUM(X102:X103)</f>
        <v>77.22</v>
      </c>
    </row>
    <row r="102" customHeight="1" spans="1:25">
      <c r="A102" s="160">
        <v>71</v>
      </c>
      <c r="B102" s="232" t="s">
        <v>99</v>
      </c>
      <c r="C102" s="102"/>
      <c r="D102" s="102"/>
      <c r="E102" s="102"/>
      <c r="F102" s="102">
        <v>25</v>
      </c>
      <c r="G102" s="102"/>
      <c r="H102" s="102"/>
      <c r="I102" s="102"/>
      <c r="J102" s="102"/>
      <c r="K102" s="169"/>
      <c r="L102" s="102"/>
      <c r="M102" s="103"/>
      <c r="N102" s="102">
        <f t="shared" si="169"/>
        <v>25</v>
      </c>
      <c r="O102" s="103">
        <f t="shared" si="170"/>
        <v>4.5</v>
      </c>
      <c r="P102" s="103">
        <v>1.8</v>
      </c>
      <c r="Q102" s="103">
        <f t="shared" si="171"/>
        <v>2.7</v>
      </c>
      <c r="R102" s="102"/>
      <c r="S102" s="103"/>
      <c r="T102" s="140">
        <f t="shared" si="172"/>
        <v>25</v>
      </c>
      <c r="U102" s="103">
        <f t="shared" si="173"/>
        <v>6</v>
      </c>
      <c r="V102" s="103">
        <f t="shared" si="174"/>
        <v>8.7</v>
      </c>
      <c r="W102" s="103"/>
      <c r="X102" s="103">
        <v>8.7</v>
      </c>
      <c r="Y102" s="149">
        <v>610001</v>
      </c>
    </row>
    <row r="103" customHeight="1" spans="1:25">
      <c r="A103" s="160">
        <v>72</v>
      </c>
      <c r="B103" s="232" t="s">
        <v>100</v>
      </c>
      <c r="C103" s="102"/>
      <c r="D103" s="102"/>
      <c r="E103" s="102"/>
      <c r="F103" s="102">
        <v>70</v>
      </c>
      <c r="G103" s="102">
        <v>285</v>
      </c>
      <c r="H103" s="102">
        <v>38</v>
      </c>
      <c r="I103" s="102"/>
      <c r="J103" s="102"/>
      <c r="K103" s="169"/>
      <c r="L103" s="102"/>
      <c r="M103" s="103"/>
      <c r="N103" s="102">
        <f t="shared" si="169"/>
        <v>355</v>
      </c>
      <c r="O103" s="103">
        <f t="shared" si="170"/>
        <v>63.9</v>
      </c>
      <c r="P103" s="103">
        <v>61.2</v>
      </c>
      <c r="Q103" s="103">
        <f t="shared" si="171"/>
        <v>2.7</v>
      </c>
      <c r="R103" s="102">
        <f t="shared" ref="R103:R107" si="177">G103+H103+I103</f>
        <v>323</v>
      </c>
      <c r="S103" s="103">
        <f t="shared" ref="S103:S107" si="178">R103*0.3*0.6</f>
        <v>58.14</v>
      </c>
      <c r="T103" s="140">
        <f t="shared" si="172"/>
        <v>32</v>
      </c>
      <c r="U103" s="103">
        <f t="shared" si="173"/>
        <v>7.68</v>
      </c>
      <c r="V103" s="103">
        <f t="shared" si="174"/>
        <v>68.52</v>
      </c>
      <c r="W103" s="103"/>
      <c r="X103" s="103">
        <v>68.52</v>
      </c>
      <c r="Y103" s="149">
        <v>610002</v>
      </c>
    </row>
    <row r="104" customHeight="1" spans="1:24">
      <c r="A104" s="162"/>
      <c r="B104" s="105" t="s">
        <v>101</v>
      </c>
      <c r="C104" s="98">
        <f t="shared" ref="C104:H104" si="179">SUM(C105:C105)</f>
        <v>2</v>
      </c>
      <c r="D104" s="98">
        <f t="shared" si="179"/>
        <v>1</v>
      </c>
      <c r="E104" s="98">
        <f t="shared" si="179"/>
        <v>1</v>
      </c>
      <c r="F104" s="98">
        <f t="shared" si="179"/>
        <v>15</v>
      </c>
      <c r="G104" s="98">
        <f t="shared" si="179"/>
        <v>4084</v>
      </c>
      <c r="H104" s="98">
        <f t="shared" si="179"/>
        <v>151</v>
      </c>
      <c r="I104" s="98"/>
      <c r="J104" s="98"/>
      <c r="K104" s="168"/>
      <c r="L104" s="98">
        <f t="shared" ref="L104:V104" si="180">SUM(L105:L105)</f>
        <v>4</v>
      </c>
      <c r="M104" s="99">
        <f t="shared" si="180"/>
        <v>0.72</v>
      </c>
      <c r="N104" s="98">
        <f t="shared" si="180"/>
        <v>4099</v>
      </c>
      <c r="O104" s="99">
        <f t="shared" si="180"/>
        <v>737.82</v>
      </c>
      <c r="P104" s="99">
        <f t="shared" si="180"/>
        <v>385.02</v>
      </c>
      <c r="Q104" s="99">
        <f t="shared" si="180"/>
        <v>352.8</v>
      </c>
      <c r="R104" s="98">
        <f t="shared" si="180"/>
        <v>4235</v>
      </c>
      <c r="S104" s="99">
        <f t="shared" si="180"/>
        <v>762.3</v>
      </c>
      <c r="T104" s="135">
        <f t="shared" si="180"/>
        <v>-136</v>
      </c>
      <c r="U104" s="99">
        <f t="shared" si="180"/>
        <v>-32.64</v>
      </c>
      <c r="V104" s="99">
        <f t="shared" si="180"/>
        <v>1083.18</v>
      </c>
      <c r="W104" s="99"/>
      <c r="X104" s="99">
        <f>SUM(X105:X105)</f>
        <v>1083.18</v>
      </c>
    </row>
    <row r="105" customHeight="1" spans="1:25">
      <c r="A105" s="160">
        <v>73</v>
      </c>
      <c r="B105" s="101" t="s">
        <v>101</v>
      </c>
      <c r="C105" s="102">
        <v>2</v>
      </c>
      <c r="D105" s="102">
        <v>1</v>
      </c>
      <c r="E105" s="102">
        <v>1</v>
      </c>
      <c r="F105" s="102">
        <v>15</v>
      </c>
      <c r="G105" s="102">
        <v>4084</v>
      </c>
      <c r="H105" s="102">
        <v>151</v>
      </c>
      <c r="I105" s="102"/>
      <c r="J105" s="102"/>
      <c r="K105" s="169"/>
      <c r="L105" s="102">
        <f t="shared" ref="L105:L109" si="181">C105+D105+E105</f>
        <v>4</v>
      </c>
      <c r="M105" s="103">
        <f t="shared" ref="M105:M109" si="182">L105*0.3*0.6</f>
        <v>0.72</v>
      </c>
      <c r="N105" s="102">
        <f t="shared" ref="N105:N109" si="183">F105+G105+I105</f>
        <v>4099</v>
      </c>
      <c r="O105" s="103">
        <f t="shared" ref="O105:O109" si="184">N105*0.3*0.6</f>
        <v>737.82</v>
      </c>
      <c r="P105" s="103">
        <v>385.02</v>
      </c>
      <c r="Q105" s="103">
        <f t="shared" ref="Q105:Q109" si="185">O105-P105</f>
        <v>352.8</v>
      </c>
      <c r="R105" s="102">
        <f t="shared" si="177"/>
        <v>4235</v>
      </c>
      <c r="S105" s="103">
        <f t="shared" si="178"/>
        <v>762.3</v>
      </c>
      <c r="T105" s="140">
        <f t="shared" ref="T105:T109" si="186">F105-H105</f>
        <v>-136</v>
      </c>
      <c r="U105" s="103">
        <f t="shared" ref="U105:U109" si="187">T105*0.3*0.4*2</f>
        <v>-32.64</v>
      </c>
      <c r="V105" s="103">
        <f t="shared" ref="V105:V109" si="188">K105+M105+Q105+S105+U105</f>
        <v>1083.18</v>
      </c>
      <c r="W105" s="103"/>
      <c r="X105" s="103">
        <v>1083.18</v>
      </c>
      <c r="Y105" s="149">
        <v>610003</v>
      </c>
    </row>
    <row r="106" customHeight="1" spans="1:24">
      <c r="A106" s="162"/>
      <c r="B106" s="105" t="s">
        <v>102</v>
      </c>
      <c r="C106" s="98">
        <f t="shared" ref="C106:I106" si="189">SUM(C107:C107)</f>
        <v>0</v>
      </c>
      <c r="D106" s="98">
        <f t="shared" si="189"/>
        <v>40</v>
      </c>
      <c r="E106" s="98">
        <f t="shared" si="189"/>
        <v>3</v>
      </c>
      <c r="F106" s="98">
        <f t="shared" si="189"/>
        <v>82</v>
      </c>
      <c r="G106" s="98">
        <f t="shared" si="189"/>
        <v>1644</v>
      </c>
      <c r="H106" s="98">
        <f t="shared" si="189"/>
        <v>58</v>
      </c>
      <c r="I106" s="98">
        <f t="shared" si="189"/>
        <v>7</v>
      </c>
      <c r="J106" s="98"/>
      <c r="K106" s="168"/>
      <c r="L106" s="98">
        <f t="shared" ref="L106:V106" si="190">SUM(L107:L107)</f>
        <v>43</v>
      </c>
      <c r="M106" s="99">
        <f t="shared" si="190"/>
        <v>7.74</v>
      </c>
      <c r="N106" s="98">
        <f t="shared" si="190"/>
        <v>1733</v>
      </c>
      <c r="O106" s="99">
        <f t="shared" si="190"/>
        <v>311.94</v>
      </c>
      <c r="P106" s="99">
        <f t="shared" si="190"/>
        <v>129.78</v>
      </c>
      <c r="Q106" s="99">
        <f t="shared" si="190"/>
        <v>182.16</v>
      </c>
      <c r="R106" s="98">
        <f t="shared" si="190"/>
        <v>1709</v>
      </c>
      <c r="S106" s="99">
        <f t="shared" si="190"/>
        <v>307.62</v>
      </c>
      <c r="T106" s="135">
        <f t="shared" si="190"/>
        <v>24</v>
      </c>
      <c r="U106" s="99">
        <f t="shared" si="190"/>
        <v>5.76</v>
      </c>
      <c r="V106" s="99">
        <f t="shared" si="190"/>
        <v>503.28</v>
      </c>
      <c r="W106" s="99"/>
      <c r="X106" s="99">
        <f>SUM(X107:X107)</f>
        <v>503.28</v>
      </c>
    </row>
    <row r="107" customHeight="1" spans="1:25">
      <c r="A107" s="160">
        <v>74</v>
      </c>
      <c r="B107" s="101" t="s">
        <v>102</v>
      </c>
      <c r="C107" s="102"/>
      <c r="D107" s="102">
        <v>40</v>
      </c>
      <c r="E107" s="102">
        <v>3</v>
      </c>
      <c r="F107" s="102">
        <v>82</v>
      </c>
      <c r="G107" s="102">
        <v>1644</v>
      </c>
      <c r="H107" s="102">
        <v>58</v>
      </c>
      <c r="I107" s="102">
        <v>7</v>
      </c>
      <c r="J107" s="102"/>
      <c r="K107" s="169"/>
      <c r="L107" s="102">
        <f t="shared" si="181"/>
        <v>43</v>
      </c>
      <c r="M107" s="103">
        <f t="shared" si="182"/>
        <v>7.74</v>
      </c>
      <c r="N107" s="102">
        <f t="shared" si="183"/>
        <v>1733</v>
      </c>
      <c r="O107" s="103">
        <f t="shared" si="184"/>
        <v>311.94</v>
      </c>
      <c r="P107" s="103">
        <v>129.78</v>
      </c>
      <c r="Q107" s="103">
        <f t="shared" si="185"/>
        <v>182.16</v>
      </c>
      <c r="R107" s="102">
        <f t="shared" si="177"/>
        <v>1709</v>
      </c>
      <c r="S107" s="103">
        <f t="shared" si="178"/>
        <v>307.62</v>
      </c>
      <c r="T107" s="140">
        <f t="shared" si="186"/>
        <v>24</v>
      </c>
      <c r="U107" s="103">
        <f t="shared" si="187"/>
        <v>5.76</v>
      </c>
      <c r="V107" s="103">
        <f t="shared" si="188"/>
        <v>503.28</v>
      </c>
      <c r="W107" s="103"/>
      <c r="X107" s="103">
        <v>503.28</v>
      </c>
      <c r="Y107" s="149">
        <v>610004</v>
      </c>
    </row>
    <row r="108" customHeight="1" spans="1:24">
      <c r="A108" s="162"/>
      <c r="B108" s="105" t="s">
        <v>103</v>
      </c>
      <c r="C108" s="98">
        <f t="shared" ref="C108:I108" si="191">SUM(C109)</f>
        <v>7</v>
      </c>
      <c r="D108" s="98">
        <f t="shared" si="191"/>
        <v>4</v>
      </c>
      <c r="E108" s="98">
        <f t="shared" si="191"/>
        <v>0</v>
      </c>
      <c r="F108" s="98">
        <f t="shared" si="191"/>
        <v>10</v>
      </c>
      <c r="G108" s="98">
        <f t="shared" si="191"/>
        <v>976</v>
      </c>
      <c r="H108" s="98">
        <f t="shared" si="191"/>
        <v>18</v>
      </c>
      <c r="I108" s="98">
        <f t="shared" si="191"/>
        <v>1</v>
      </c>
      <c r="J108" s="98"/>
      <c r="K108" s="168"/>
      <c r="L108" s="98">
        <f t="shared" ref="L108:V108" si="192">SUM(L109)</f>
        <v>11</v>
      </c>
      <c r="M108" s="99">
        <f t="shared" si="192"/>
        <v>1.98</v>
      </c>
      <c r="N108" s="98">
        <f t="shared" si="192"/>
        <v>987</v>
      </c>
      <c r="O108" s="99">
        <f t="shared" si="192"/>
        <v>177.66</v>
      </c>
      <c r="P108" s="99">
        <f t="shared" si="192"/>
        <v>85.68</v>
      </c>
      <c r="Q108" s="99">
        <f t="shared" si="192"/>
        <v>91.98</v>
      </c>
      <c r="R108" s="98">
        <f t="shared" si="192"/>
        <v>995</v>
      </c>
      <c r="S108" s="99">
        <f t="shared" si="192"/>
        <v>179.1</v>
      </c>
      <c r="T108" s="135">
        <f t="shared" si="192"/>
        <v>-8</v>
      </c>
      <c r="U108" s="99">
        <f t="shared" si="192"/>
        <v>-1.92</v>
      </c>
      <c r="V108" s="99">
        <f t="shared" si="192"/>
        <v>271.14</v>
      </c>
      <c r="W108" s="99"/>
      <c r="X108" s="99">
        <f>SUM(X109)</f>
        <v>271.14</v>
      </c>
    </row>
    <row r="109" customHeight="1" spans="1:25">
      <c r="A109" s="160">
        <v>75</v>
      </c>
      <c r="B109" s="232" t="s">
        <v>103</v>
      </c>
      <c r="C109" s="102">
        <v>7</v>
      </c>
      <c r="D109" s="102">
        <v>4</v>
      </c>
      <c r="E109" s="102"/>
      <c r="F109" s="102">
        <v>10</v>
      </c>
      <c r="G109" s="102">
        <v>976</v>
      </c>
      <c r="H109" s="102">
        <v>18</v>
      </c>
      <c r="I109" s="102">
        <v>1</v>
      </c>
      <c r="J109" s="102"/>
      <c r="K109" s="169"/>
      <c r="L109" s="102">
        <f t="shared" si="181"/>
        <v>11</v>
      </c>
      <c r="M109" s="103">
        <f t="shared" si="182"/>
        <v>1.98</v>
      </c>
      <c r="N109" s="102">
        <f t="shared" si="183"/>
        <v>987</v>
      </c>
      <c r="O109" s="103">
        <f t="shared" si="184"/>
        <v>177.66</v>
      </c>
      <c r="P109" s="103">
        <v>85.68</v>
      </c>
      <c r="Q109" s="103">
        <f t="shared" si="185"/>
        <v>91.98</v>
      </c>
      <c r="R109" s="102">
        <f>G109+H109+I109</f>
        <v>995</v>
      </c>
      <c r="S109" s="103">
        <f>R109*0.3*0.6</f>
        <v>179.1</v>
      </c>
      <c r="T109" s="140">
        <f t="shared" si="186"/>
        <v>-8</v>
      </c>
      <c r="U109" s="103">
        <f t="shared" si="187"/>
        <v>-1.92</v>
      </c>
      <c r="V109" s="103">
        <f t="shared" si="188"/>
        <v>271.14</v>
      </c>
      <c r="W109" s="103"/>
      <c r="X109" s="103">
        <v>271.14</v>
      </c>
      <c r="Y109" s="149">
        <v>610005</v>
      </c>
    </row>
    <row r="110" customHeight="1" spans="1:24">
      <c r="A110" s="162"/>
      <c r="B110" s="105" t="s">
        <v>104</v>
      </c>
      <c r="C110" s="98">
        <f t="shared" ref="C110:F110" si="193">SUM(C111)</f>
        <v>31</v>
      </c>
      <c r="D110" s="98">
        <f t="shared" si="193"/>
        <v>0</v>
      </c>
      <c r="E110" s="98">
        <f t="shared" si="193"/>
        <v>0</v>
      </c>
      <c r="F110" s="98">
        <f t="shared" si="193"/>
        <v>71</v>
      </c>
      <c r="G110" s="98"/>
      <c r="H110" s="98"/>
      <c r="I110" s="98"/>
      <c r="J110" s="98">
        <f t="shared" ref="J110:Q110" si="194">SUM(J111)</f>
        <v>26</v>
      </c>
      <c r="K110" s="168">
        <f t="shared" si="194"/>
        <v>3.12</v>
      </c>
      <c r="L110" s="98">
        <f t="shared" si="194"/>
        <v>31</v>
      </c>
      <c r="M110" s="99">
        <f t="shared" si="194"/>
        <v>9.3</v>
      </c>
      <c r="N110" s="98">
        <f t="shared" si="194"/>
        <v>71</v>
      </c>
      <c r="O110" s="99">
        <f t="shared" si="194"/>
        <v>21.3</v>
      </c>
      <c r="P110" s="99">
        <f t="shared" si="194"/>
        <v>34.92</v>
      </c>
      <c r="Q110" s="99">
        <f t="shared" si="194"/>
        <v>-13.62</v>
      </c>
      <c r="R110" s="98"/>
      <c r="S110" s="99"/>
      <c r="T110" s="135">
        <f t="shared" ref="T110:X110" si="195">SUM(T111)</f>
        <v>0</v>
      </c>
      <c r="U110" s="99">
        <f t="shared" si="195"/>
        <v>0</v>
      </c>
      <c r="V110" s="99">
        <f t="shared" si="195"/>
        <v>-1.2</v>
      </c>
      <c r="W110" s="99">
        <f t="shared" si="195"/>
        <v>-1.2</v>
      </c>
      <c r="X110" s="99">
        <f t="shared" si="195"/>
        <v>0</v>
      </c>
    </row>
    <row r="111" customHeight="1" spans="1:25">
      <c r="A111" s="160">
        <v>76</v>
      </c>
      <c r="B111" s="232" t="s">
        <v>105</v>
      </c>
      <c r="C111" s="102">
        <v>31</v>
      </c>
      <c r="D111" s="102"/>
      <c r="E111" s="102"/>
      <c r="F111" s="102">
        <v>71</v>
      </c>
      <c r="G111" s="102"/>
      <c r="H111" s="102"/>
      <c r="I111" s="102"/>
      <c r="J111" s="102">
        <v>26</v>
      </c>
      <c r="K111" s="169">
        <f t="shared" ref="K111:K122" si="196">J111*0.3*0.4</f>
        <v>3.12</v>
      </c>
      <c r="L111" s="102">
        <f t="shared" ref="L111:L118" si="197">C111+D111+E111</f>
        <v>31</v>
      </c>
      <c r="M111" s="103">
        <f t="shared" ref="M111:M118" si="198">L111*0.3</f>
        <v>9.3</v>
      </c>
      <c r="N111" s="102">
        <f t="shared" ref="N111:N122" si="199">F111+G111+I111</f>
        <v>71</v>
      </c>
      <c r="O111" s="103">
        <f t="shared" ref="O111:O122" si="200">N111*0.3</f>
        <v>21.3</v>
      </c>
      <c r="P111" s="103">
        <v>34.92</v>
      </c>
      <c r="Q111" s="103">
        <f t="shared" ref="Q111:Q122" si="201">O111-P111</f>
        <v>-13.62</v>
      </c>
      <c r="R111" s="102"/>
      <c r="S111" s="103"/>
      <c r="T111" s="140"/>
      <c r="U111" s="103"/>
      <c r="V111" s="103">
        <f t="shared" ref="V111:V122" si="202">K111+M111+Q111+S111+U111</f>
        <v>-1.2</v>
      </c>
      <c r="W111" s="103">
        <f t="shared" ref="W111:W122" si="203">IF(V111&lt;0,V111,"")</f>
        <v>-1.2</v>
      </c>
      <c r="X111" s="103" t="str">
        <f t="shared" ref="X111:X122" si="204">IF(V111&gt;=0,V111,"")</f>
        <v/>
      </c>
      <c r="Y111" s="149">
        <v>611001</v>
      </c>
    </row>
    <row r="112" customHeight="1" spans="1:24">
      <c r="A112" s="162"/>
      <c r="B112" s="105" t="s">
        <v>106</v>
      </c>
      <c r="C112" s="98">
        <f t="shared" ref="C112:F112" si="205">SUM(C113)</f>
        <v>7</v>
      </c>
      <c r="D112" s="98">
        <f t="shared" si="205"/>
        <v>0</v>
      </c>
      <c r="E112" s="98">
        <f t="shared" si="205"/>
        <v>0</v>
      </c>
      <c r="F112" s="98">
        <f t="shared" si="205"/>
        <v>26</v>
      </c>
      <c r="G112" s="98"/>
      <c r="H112" s="98"/>
      <c r="I112" s="98"/>
      <c r="J112" s="98">
        <f t="shared" ref="J112:Q112" si="206">SUM(J113)</f>
        <v>10</v>
      </c>
      <c r="K112" s="168">
        <f t="shared" si="206"/>
        <v>1.2</v>
      </c>
      <c r="L112" s="98">
        <f t="shared" si="206"/>
        <v>7</v>
      </c>
      <c r="M112" s="99">
        <f t="shared" si="206"/>
        <v>2.1</v>
      </c>
      <c r="N112" s="98">
        <f t="shared" si="206"/>
        <v>26</v>
      </c>
      <c r="O112" s="99">
        <f t="shared" si="206"/>
        <v>7.8</v>
      </c>
      <c r="P112" s="99">
        <f t="shared" si="206"/>
        <v>15.66</v>
      </c>
      <c r="Q112" s="99">
        <f t="shared" si="206"/>
        <v>-7.86</v>
      </c>
      <c r="R112" s="98"/>
      <c r="S112" s="99"/>
      <c r="T112" s="135">
        <f t="shared" ref="T112:X112" si="207">SUM(T113)</f>
        <v>0</v>
      </c>
      <c r="U112" s="99">
        <f t="shared" si="207"/>
        <v>0</v>
      </c>
      <c r="V112" s="99">
        <f t="shared" si="207"/>
        <v>-4.56</v>
      </c>
      <c r="W112" s="99">
        <f t="shared" si="207"/>
        <v>-4.56</v>
      </c>
      <c r="X112" s="99">
        <f t="shared" si="207"/>
        <v>0</v>
      </c>
    </row>
    <row r="113" customHeight="1" spans="1:25">
      <c r="A113" s="160">
        <v>77</v>
      </c>
      <c r="B113" s="232" t="s">
        <v>107</v>
      </c>
      <c r="C113" s="102">
        <v>7</v>
      </c>
      <c r="D113" s="102"/>
      <c r="E113" s="102"/>
      <c r="F113" s="102">
        <v>26</v>
      </c>
      <c r="G113" s="102"/>
      <c r="H113" s="102"/>
      <c r="I113" s="102"/>
      <c r="J113" s="102">
        <v>10</v>
      </c>
      <c r="K113" s="169">
        <f t="shared" si="196"/>
        <v>1.2</v>
      </c>
      <c r="L113" s="102">
        <f t="shared" si="197"/>
        <v>7</v>
      </c>
      <c r="M113" s="103">
        <f t="shared" si="198"/>
        <v>2.1</v>
      </c>
      <c r="N113" s="102">
        <f t="shared" si="199"/>
        <v>26</v>
      </c>
      <c r="O113" s="103">
        <f t="shared" si="200"/>
        <v>7.8</v>
      </c>
      <c r="P113" s="103">
        <v>15.66</v>
      </c>
      <c r="Q113" s="103">
        <f t="shared" si="201"/>
        <v>-7.86</v>
      </c>
      <c r="R113" s="102"/>
      <c r="S113" s="103"/>
      <c r="T113" s="140"/>
      <c r="U113" s="103"/>
      <c r="V113" s="103">
        <f t="shared" si="202"/>
        <v>-4.56</v>
      </c>
      <c r="W113" s="103">
        <f t="shared" si="203"/>
        <v>-4.56</v>
      </c>
      <c r="X113" s="103" t="str">
        <f t="shared" si="204"/>
        <v/>
      </c>
      <c r="Y113" s="149">
        <v>612001</v>
      </c>
    </row>
    <row r="114" customHeight="1" spans="1:24">
      <c r="A114" s="162"/>
      <c r="B114" s="105" t="s">
        <v>108</v>
      </c>
      <c r="C114" s="98">
        <f t="shared" ref="C114:F114" si="208">SUM(C115:C122)</f>
        <v>16</v>
      </c>
      <c r="D114" s="98">
        <f t="shared" si="208"/>
        <v>0</v>
      </c>
      <c r="E114" s="98">
        <f t="shared" si="208"/>
        <v>0</v>
      </c>
      <c r="F114" s="98">
        <f t="shared" si="208"/>
        <v>29</v>
      </c>
      <c r="G114" s="98"/>
      <c r="H114" s="98"/>
      <c r="I114" s="98"/>
      <c r="J114" s="98">
        <f t="shared" ref="J114:Q114" si="209">SUM(J115:J122)</f>
        <v>27</v>
      </c>
      <c r="K114" s="168">
        <f t="shared" si="209"/>
        <v>3.24</v>
      </c>
      <c r="L114" s="98">
        <f t="shared" si="209"/>
        <v>16</v>
      </c>
      <c r="M114" s="99">
        <f t="shared" si="209"/>
        <v>4.8</v>
      </c>
      <c r="N114" s="98">
        <f t="shared" si="209"/>
        <v>29</v>
      </c>
      <c r="O114" s="99">
        <f t="shared" si="209"/>
        <v>8.7</v>
      </c>
      <c r="P114" s="99">
        <f t="shared" si="209"/>
        <v>15.12</v>
      </c>
      <c r="Q114" s="99">
        <f t="shared" si="209"/>
        <v>-6.42</v>
      </c>
      <c r="R114" s="98"/>
      <c r="S114" s="99"/>
      <c r="T114" s="135">
        <f t="shared" ref="T114:X114" si="210">SUM(T115:T122)</f>
        <v>0</v>
      </c>
      <c r="U114" s="99">
        <f t="shared" si="210"/>
        <v>0</v>
      </c>
      <c r="V114" s="99">
        <f t="shared" si="210"/>
        <v>1.62</v>
      </c>
      <c r="W114" s="99">
        <f t="shared" si="210"/>
        <v>-2.16</v>
      </c>
      <c r="X114" s="99">
        <f t="shared" si="210"/>
        <v>3.78</v>
      </c>
    </row>
    <row r="115" customHeight="1" spans="1:25">
      <c r="A115" s="160">
        <v>78</v>
      </c>
      <c r="B115" s="232" t="s">
        <v>109</v>
      </c>
      <c r="C115" s="102">
        <v>1</v>
      </c>
      <c r="D115" s="102"/>
      <c r="E115" s="102"/>
      <c r="F115" s="102">
        <v>1</v>
      </c>
      <c r="G115" s="102"/>
      <c r="H115" s="102"/>
      <c r="I115" s="102"/>
      <c r="J115" s="102"/>
      <c r="K115" s="169"/>
      <c r="L115" s="102">
        <f t="shared" si="197"/>
        <v>1</v>
      </c>
      <c r="M115" s="103">
        <f t="shared" si="198"/>
        <v>0.3</v>
      </c>
      <c r="N115" s="102">
        <f t="shared" si="199"/>
        <v>1</v>
      </c>
      <c r="O115" s="103">
        <f t="shared" si="200"/>
        <v>0.3</v>
      </c>
      <c r="P115" s="103"/>
      <c r="Q115" s="103">
        <f t="shared" si="201"/>
        <v>0.3</v>
      </c>
      <c r="R115" s="102"/>
      <c r="S115" s="103"/>
      <c r="T115" s="140"/>
      <c r="U115" s="103"/>
      <c r="V115" s="103">
        <f t="shared" si="202"/>
        <v>0.6</v>
      </c>
      <c r="W115" s="103" t="str">
        <f t="shared" si="203"/>
        <v/>
      </c>
      <c r="X115" s="103">
        <f t="shared" si="204"/>
        <v>0.6</v>
      </c>
      <c r="Y115" s="149">
        <v>613001</v>
      </c>
    </row>
    <row r="116" customHeight="1" spans="1:25">
      <c r="A116" s="160">
        <v>79</v>
      </c>
      <c r="B116" s="232" t="s">
        <v>110</v>
      </c>
      <c r="C116" s="102">
        <v>2</v>
      </c>
      <c r="D116" s="102"/>
      <c r="E116" s="102"/>
      <c r="F116" s="102">
        <v>6</v>
      </c>
      <c r="G116" s="102"/>
      <c r="H116" s="102"/>
      <c r="I116" s="102"/>
      <c r="J116" s="102">
        <v>5</v>
      </c>
      <c r="K116" s="169">
        <f t="shared" si="196"/>
        <v>0.6</v>
      </c>
      <c r="L116" s="102">
        <f t="shared" si="197"/>
        <v>2</v>
      </c>
      <c r="M116" s="103">
        <f t="shared" si="198"/>
        <v>0.6</v>
      </c>
      <c r="N116" s="102">
        <f t="shared" si="199"/>
        <v>6</v>
      </c>
      <c r="O116" s="103">
        <f t="shared" si="200"/>
        <v>1.8</v>
      </c>
      <c r="P116" s="103">
        <v>2.34</v>
      </c>
      <c r="Q116" s="103">
        <f t="shared" si="201"/>
        <v>-0.54</v>
      </c>
      <c r="R116" s="102"/>
      <c r="S116" s="103"/>
      <c r="T116" s="140"/>
      <c r="U116" s="103"/>
      <c r="V116" s="103">
        <f t="shared" si="202"/>
        <v>0.66</v>
      </c>
      <c r="W116" s="103" t="str">
        <f t="shared" si="203"/>
        <v/>
      </c>
      <c r="X116" s="103">
        <f t="shared" si="204"/>
        <v>0.66</v>
      </c>
      <c r="Y116" s="149">
        <v>613002</v>
      </c>
    </row>
    <row r="117" customHeight="1" spans="1:25">
      <c r="A117" s="160">
        <v>80</v>
      </c>
      <c r="B117" s="232" t="s">
        <v>111</v>
      </c>
      <c r="C117" s="102">
        <v>3</v>
      </c>
      <c r="D117" s="102"/>
      <c r="E117" s="102"/>
      <c r="F117" s="102">
        <v>2</v>
      </c>
      <c r="G117" s="102"/>
      <c r="H117" s="102"/>
      <c r="I117" s="102"/>
      <c r="J117" s="102">
        <v>1</v>
      </c>
      <c r="K117" s="169">
        <f t="shared" si="196"/>
        <v>0.12</v>
      </c>
      <c r="L117" s="102">
        <f t="shared" si="197"/>
        <v>3</v>
      </c>
      <c r="M117" s="103">
        <f t="shared" si="198"/>
        <v>0.9</v>
      </c>
      <c r="N117" s="102">
        <f t="shared" si="199"/>
        <v>2</v>
      </c>
      <c r="O117" s="103">
        <f t="shared" si="200"/>
        <v>0.6</v>
      </c>
      <c r="P117" s="103">
        <v>0.72</v>
      </c>
      <c r="Q117" s="103">
        <f t="shared" si="201"/>
        <v>-0.12</v>
      </c>
      <c r="R117" s="102"/>
      <c r="S117" s="103"/>
      <c r="T117" s="140"/>
      <c r="U117" s="103"/>
      <c r="V117" s="103">
        <f t="shared" si="202"/>
        <v>0.9</v>
      </c>
      <c r="W117" s="103" t="str">
        <f t="shared" si="203"/>
        <v/>
      </c>
      <c r="X117" s="103">
        <f t="shared" si="204"/>
        <v>0.9</v>
      </c>
      <c r="Y117" s="149">
        <v>613003</v>
      </c>
    </row>
    <row r="118" customHeight="1" spans="1:25">
      <c r="A118" s="160">
        <v>81</v>
      </c>
      <c r="B118" s="232" t="s">
        <v>112</v>
      </c>
      <c r="C118" s="102">
        <v>5</v>
      </c>
      <c r="D118" s="102"/>
      <c r="E118" s="102"/>
      <c r="F118" s="102">
        <v>7</v>
      </c>
      <c r="G118" s="102"/>
      <c r="H118" s="102"/>
      <c r="I118" s="102"/>
      <c r="J118" s="102">
        <v>4</v>
      </c>
      <c r="K118" s="169">
        <f t="shared" si="196"/>
        <v>0.48</v>
      </c>
      <c r="L118" s="102">
        <f t="shared" si="197"/>
        <v>5</v>
      </c>
      <c r="M118" s="103">
        <f t="shared" si="198"/>
        <v>1.5</v>
      </c>
      <c r="N118" s="102">
        <f t="shared" si="199"/>
        <v>7</v>
      </c>
      <c r="O118" s="103">
        <f t="shared" si="200"/>
        <v>2.1</v>
      </c>
      <c r="P118" s="103">
        <v>2.7</v>
      </c>
      <c r="Q118" s="103">
        <f t="shared" si="201"/>
        <v>-0.6</v>
      </c>
      <c r="R118" s="102"/>
      <c r="S118" s="103"/>
      <c r="T118" s="140"/>
      <c r="U118" s="103"/>
      <c r="V118" s="103">
        <f t="shared" si="202"/>
        <v>1.38</v>
      </c>
      <c r="W118" s="103" t="str">
        <f t="shared" si="203"/>
        <v/>
      </c>
      <c r="X118" s="103">
        <f t="shared" si="204"/>
        <v>1.38</v>
      </c>
      <c r="Y118" s="149">
        <v>613004</v>
      </c>
    </row>
    <row r="119" customHeight="1" spans="1:25">
      <c r="A119" s="160">
        <v>82</v>
      </c>
      <c r="B119" s="232" t="s">
        <v>113</v>
      </c>
      <c r="C119" s="102"/>
      <c r="D119" s="102"/>
      <c r="E119" s="102"/>
      <c r="F119" s="102">
        <v>5</v>
      </c>
      <c r="G119" s="102"/>
      <c r="H119" s="102"/>
      <c r="I119" s="102"/>
      <c r="J119" s="102">
        <v>3</v>
      </c>
      <c r="K119" s="169">
        <f t="shared" si="196"/>
        <v>0.36</v>
      </c>
      <c r="L119" s="102"/>
      <c r="M119" s="103"/>
      <c r="N119" s="102">
        <f t="shared" si="199"/>
        <v>5</v>
      </c>
      <c r="O119" s="103">
        <f t="shared" si="200"/>
        <v>1.5</v>
      </c>
      <c r="P119" s="103">
        <v>1.62</v>
      </c>
      <c r="Q119" s="103">
        <f t="shared" si="201"/>
        <v>-0.12</v>
      </c>
      <c r="R119" s="102"/>
      <c r="S119" s="103"/>
      <c r="T119" s="140"/>
      <c r="U119" s="103"/>
      <c r="V119" s="103">
        <f t="shared" si="202"/>
        <v>0.24</v>
      </c>
      <c r="W119" s="103" t="str">
        <f t="shared" si="203"/>
        <v/>
      </c>
      <c r="X119" s="103">
        <f t="shared" si="204"/>
        <v>0.24</v>
      </c>
      <c r="Y119" s="149">
        <v>613005</v>
      </c>
    </row>
    <row r="120" customHeight="1" spans="1:25">
      <c r="A120" s="160">
        <v>83</v>
      </c>
      <c r="B120" s="232" t="s">
        <v>114</v>
      </c>
      <c r="C120" s="102">
        <v>2</v>
      </c>
      <c r="D120" s="102"/>
      <c r="E120" s="102"/>
      <c r="F120" s="102">
        <v>3</v>
      </c>
      <c r="G120" s="102"/>
      <c r="H120" s="102"/>
      <c r="I120" s="102"/>
      <c r="J120" s="102">
        <v>2</v>
      </c>
      <c r="K120" s="169">
        <f t="shared" si="196"/>
        <v>0.24</v>
      </c>
      <c r="L120" s="102">
        <f t="shared" ref="L120:L127" si="211">C120+D120+E120</f>
        <v>2</v>
      </c>
      <c r="M120" s="103">
        <f>L120*0.3</f>
        <v>0.6</v>
      </c>
      <c r="N120" s="102">
        <f t="shared" si="199"/>
        <v>3</v>
      </c>
      <c r="O120" s="103">
        <f t="shared" si="200"/>
        <v>0.9</v>
      </c>
      <c r="P120" s="103">
        <v>3.42</v>
      </c>
      <c r="Q120" s="103">
        <f t="shared" si="201"/>
        <v>-2.52</v>
      </c>
      <c r="R120" s="102"/>
      <c r="S120" s="103"/>
      <c r="T120" s="140"/>
      <c r="U120" s="103"/>
      <c r="V120" s="103">
        <f t="shared" si="202"/>
        <v>-1.68</v>
      </c>
      <c r="W120" s="103">
        <f t="shared" si="203"/>
        <v>-1.68</v>
      </c>
      <c r="X120" s="103" t="str">
        <f t="shared" si="204"/>
        <v/>
      </c>
      <c r="Y120" s="149">
        <v>613006</v>
      </c>
    </row>
    <row r="121" customHeight="1" spans="1:25">
      <c r="A121" s="160">
        <v>84</v>
      </c>
      <c r="B121" s="232" t="s">
        <v>115</v>
      </c>
      <c r="C121" s="102"/>
      <c r="D121" s="102"/>
      <c r="E121" s="102"/>
      <c r="F121" s="102">
        <v>2</v>
      </c>
      <c r="G121" s="102"/>
      <c r="H121" s="102"/>
      <c r="I121" s="102"/>
      <c r="J121" s="102">
        <v>4</v>
      </c>
      <c r="K121" s="169">
        <f t="shared" si="196"/>
        <v>0.48</v>
      </c>
      <c r="L121" s="102"/>
      <c r="M121" s="103"/>
      <c r="N121" s="102">
        <f t="shared" si="199"/>
        <v>2</v>
      </c>
      <c r="O121" s="103">
        <f t="shared" si="200"/>
        <v>0.6</v>
      </c>
      <c r="P121" s="103">
        <v>1.08</v>
      </c>
      <c r="Q121" s="103">
        <f t="shared" si="201"/>
        <v>-0.48</v>
      </c>
      <c r="R121" s="102"/>
      <c r="S121" s="103"/>
      <c r="T121" s="140"/>
      <c r="U121" s="103"/>
      <c r="V121" s="103">
        <f t="shared" si="202"/>
        <v>0</v>
      </c>
      <c r="W121" s="103" t="str">
        <f t="shared" si="203"/>
        <v/>
      </c>
      <c r="X121" s="103">
        <f t="shared" si="204"/>
        <v>0</v>
      </c>
      <c r="Y121" s="149">
        <v>613007</v>
      </c>
    </row>
    <row r="122" customHeight="1" spans="1:25">
      <c r="A122" s="160">
        <v>85</v>
      </c>
      <c r="B122" s="232" t="s">
        <v>116</v>
      </c>
      <c r="C122" s="102">
        <v>3</v>
      </c>
      <c r="D122" s="102"/>
      <c r="E122" s="102"/>
      <c r="F122" s="102">
        <v>3</v>
      </c>
      <c r="G122" s="102"/>
      <c r="H122" s="102"/>
      <c r="I122" s="102"/>
      <c r="J122" s="102">
        <v>8</v>
      </c>
      <c r="K122" s="169">
        <f t="shared" si="196"/>
        <v>0.96</v>
      </c>
      <c r="L122" s="102">
        <f t="shared" si="211"/>
        <v>3</v>
      </c>
      <c r="M122" s="103">
        <f>L122*0.3</f>
        <v>0.9</v>
      </c>
      <c r="N122" s="102">
        <f t="shared" si="199"/>
        <v>3</v>
      </c>
      <c r="O122" s="103">
        <f t="shared" si="200"/>
        <v>0.9</v>
      </c>
      <c r="P122" s="103">
        <v>3.24</v>
      </c>
      <c r="Q122" s="103">
        <f t="shared" si="201"/>
        <v>-2.34</v>
      </c>
      <c r="R122" s="102"/>
      <c r="S122" s="103"/>
      <c r="T122" s="140"/>
      <c r="U122" s="103"/>
      <c r="V122" s="103">
        <f t="shared" si="202"/>
        <v>-0.48</v>
      </c>
      <c r="W122" s="103">
        <f t="shared" si="203"/>
        <v>-0.48</v>
      </c>
      <c r="X122" s="103" t="str">
        <f t="shared" si="204"/>
        <v/>
      </c>
      <c r="Y122" s="149">
        <v>613008</v>
      </c>
    </row>
    <row r="123" customHeight="1" spans="1:24">
      <c r="A123" s="162"/>
      <c r="B123" s="105" t="s">
        <v>117</v>
      </c>
      <c r="C123" s="98">
        <f t="shared" ref="C123:I123" si="212">SUM(C124:C127)</f>
        <v>3</v>
      </c>
      <c r="D123" s="98">
        <f t="shared" si="212"/>
        <v>30</v>
      </c>
      <c r="E123" s="98">
        <f t="shared" si="212"/>
        <v>9</v>
      </c>
      <c r="F123" s="98">
        <f t="shared" si="212"/>
        <v>485</v>
      </c>
      <c r="G123" s="98">
        <f t="shared" si="212"/>
        <v>1173</v>
      </c>
      <c r="H123" s="98">
        <f t="shared" si="212"/>
        <v>456</v>
      </c>
      <c r="I123" s="98">
        <f t="shared" si="212"/>
        <v>8</v>
      </c>
      <c r="J123" s="98"/>
      <c r="K123" s="168"/>
      <c r="L123" s="98">
        <f t="shared" ref="L123:V123" si="213">SUM(L124:L127)</f>
        <v>42</v>
      </c>
      <c r="M123" s="99">
        <f t="shared" si="213"/>
        <v>7.56</v>
      </c>
      <c r="N123" s="98">
        <f t="shared" si="213"/>
        <v>1666</v>
      </c>
      <c r="O123" s="99">
        <f t="shared" si="213"/>
        <v>299.88</v>
      </c>
      <c r="P123" s="99">
        <f t="shared" si="213"/>
        <v>179.1</v>
      </c>
      <c r="Q123" s="99">
        <f t="shared" si="213"/>
        <v>120.78</v>
      </c>
      <c r="R123" s="98">
        <f t="shared" si="213"/>
        <v>1637</v>
      </c>
      <c r="S123" s="99">
        <f t="shared" si="213"/>
        <v>294.66</v>
      </c>
      <c r="T123" s="135">
        <f t="shared" si="213"/>
        <v>29</v>
      </c>
      <c r="U123" s="99">
        <f t="shared" si="213"/>
        <v>6.96000000000001</v>
      </c>
      <c r="V123" s="99">
        <f t="shared" si="213"/>
        <v>429.96</v>
      </c>
      <c r="W123" s="99"/>
      <c r="X123" s="99">
        <f>SUM(X124:X127)</f>
        <v>429.96</v>
      </c>
    </row>
    <row r="124" customHeight="1" spans="1:25">
      <c r="A124" s="160">
        <v>86</v>
      </c>
      <c r="B124" s="232" t="s">
        <v>118</v>
      </c>
      <c r="C124" s="102"/>
      <c r="D124" s="102"/>
      <c r="E124" s="102"/>
      <c r="F124" s="102">
        <v>19</v>
      </c>
      <c r="G124" s="102"/>
      <c r="H124" s="102"/>
      <c r="I124" s="102"/>
      <c r="J124" s="102"/>
      <c r="K124" s="169"/>
      <c r="L124" s="102"/>
      <c r="M124" s="103"/>
      <c r="N124" s="102">
        <f t="shared" ref="N124:N127" si="214">F124+G124+I124</f>
        <v>19</v>
      </c>
      <c r="O124" s="103">
        <f t="shared" ref="O124:O127" si="215">N124*0.3*0.6</f>
        <v>3.42</v>
      </c>
      <c r="P124" s="103"/>
      <c r="Q124" s="103">
        <f t="shared" ref="Q124:Q127" si="216">O124-P124</f>
        <v>3.42</v>
      </c>
      <c r="R124" s="102"/>
      <c r="S124" s="103"/>
      <c r="T124" s="140">
        <f t="shared" ref="T124:T127" si="217">F124-H124</f>
        <v>19</v>
      </c>
      <c r="U124" s="103">
        <f t="shared" ref="U124:U127" si="218">T124*0.3*0.4*2</f>
        <v>4.56</v>
      </c>
      <c r="V124" s="103">
        <f t="shared" ref="V124:V127" si="219">K124+M124+Q124+S124+U124</f>
        <v>7.98</v>
      </c>
      <c r="W124" s="103"/>
      <c r="X124" s="103">
        <v>7.98</v>
      </c>
      <c r="Y124" s="149">
        <v>614001</v>
      </c>
    </row>
    <row r="125" customHeight="1" spans="1:25">
      <c r="A125" s="160">
        <v>87</v>
      </c>
      <c r="B125" s="101" t="s">
        <v>119</v>
      </c>
      <c r="C125" s="102">
        <v>3</v>
      </c>
      <c r="D125" s="102"/>
      <c r="E125" s="102"/>
      <c r="F125" s="102">
        <v>429</v>
      </c>
      <c r="G125" s="102">
        <v>182</v>
      </c>
      <c r="H125" s="102">
        <v>302</v>
      </c>
      <c r="I125" s="102">
        <v>2</v>
      </c>
      <c r="J125" s="102"/>
      <c r="K125" s="169"/>
      <c r="L125" s="102">
        <f t="shared" si="211"/>
        <v>3</v>
      </c>
      <c r="M125" s="103">
        <f t="shared" ref="M125:M127" si="220">L125*0.3*0.6</f>
        <v>0.54</v>
      </c>
      <c r="N125" s="102">
        <f t="shared" si="214"/>
        <v>613</v>
      </c>
      <c r="O125" s="103">
        <f t="shared" si="215"/>
        <v>110.34</v>
      </c>
      <c r="P125" s="103">
        <v>69.3</v>
      </c>
      <c r="Q125" s="103">
        <f t="shared" si="216"/>
        <v>41.04</v>
      </c>
      <c r="R125" s="102">
        <f t="shared" ref="R125:R127" si="221">G125+H125+I125</f>
        <v>486</v>
      </c>
      <c r="S125" s="103">
        <f t="shared" ref="S125:S127" si="222">R125*0.3*0.6</f>
        <v>87.48</v>
      </c>
      <c r="T125" s="140">
        <f t="shared" si="217"/>
        <v>127</v>
      </c>
      <c r="U125" s="103">
        <f t="shared" si="218"/>
        <v>30.48</v>
      </c>
      <c r="V125" s="103">
        <f t="shared" si="219"/>
        <v>159.54</v>
      </c>
      <c r="W125" s="103"/>
      <c r="X125" s="103">
        <v>159.54</v>
      </c>
      <c r="Y125" s="149">
        <v>614002</v>
      </c>
    </row>
    <row r="126" customHeight="1" spans="1:25">
      <c r="A126" s="160">
        <v>88</v>
      </c>
      <c r="B126" s="232" t="s">
        <v>120</v>
      </c>
      <c r="C126" s="102"/>
      <c r="D126" s="102"/>
      <c r="E126" s="102">
        <v>1</v>
      </c>
      <c r="F126" s="102">
        <v>26</v>
      </c>
      <c r="G126" s="102">
        <v>458</v>
      </c>
      <c r="H126" s="102">
        <v>113</v>
      </c>
      <c r="I126" s="102">
        <v>5</v>
      </c>
      <c r="J126" s="102"/>
      <c r="K126" s="169"/>
      <c r="L126" s="102">
        <f t="shared" si="211"/>
        <v>1</v>
      </c>
      <c r="M126" s="103">
        <f t="shared" si="220"/>
        <v>0.18</v>
      </c>
      <c r="N126" s="102">
        <f t="shared" si="214"/>
        <v>489</v>
      </c>
      <c r="O126" s="103">
        <f t="shared" si="215"/>
        <v>88.02</v>
      </c>
      <c r="P126" s="103">
        <v>45.9</v>
      </c>
      <c r="Q126" s="103">
        <f t="shared" si="216"/>
        <v>42.12</v>
      </c>
      <c r="R126" s="102">
        <f t="shared" si="221"/>
        <v>576</v>
      </c>
      <c r="S126" s="103">
        <f t="shared" si="222"/>
        <v>103.68</v>
      </c>
      <c r="T126" s="140">
        <f t="shared" si="217"/>
        <v>-87</v>
      </c>
      <c r="U126" s="103">
        <f t="shared" si="218"/>
        <v>-20.88</v>
      </c>
      <c r="V126" s="103">
        <f t="shared" si="219"/>
        <v>125.1</v>
      </c>
      <c r="W126" s="103"/>
      <c r="X126" s="103">
        <v>125.1</v>
      </c>
      <c r="Y126" s="149">
        <v>614004</v>
      </c>
    </row>
    <row r="127" customHeight="1" spans="1:25">
      <c r="A127" s="160">
        <v>89</v>
      </c>
      <c r="B127" s="232" t="s">
        <v>121</v>
      </c>
      <c r="C127" s="102"/>
      <c r="D127" s="102">
        <v>30</v>
      </c>
      <c r="E127" s="102">
        <v>8</v>
      </c>
      <c r="F127" s="102">
        <v>11</v>
      </c>
      <c r="G127" s="102">
        <v>533</v>
      </c>
      <c r="H127" s="102">
        <v>41</v>
      </c>
      <c r="I127" s="102">
        <v>1</v>
      </c>
      <c r="J127" s="102"/>
      <c r="K127" s="169"/>
      <c r="L127" s="102">
        <f t="shared" si="211"/>
        <v>38</v>
      </c>
      <c r="M127" s="103">
        <f t="shared" si="220"/>
        <v>6.84</v>
      </c>
      <c r="N127" s="102">
        <f t="shared" si="214"/>
        <v>545</v>
      </c>
      <c r="O127" s="103">
        <f t="shared" si="215"/>
        <v>98.1</v>
      </c>
      <c r="P127" s="103">
        <v>63.9</v>
      </c>
      <c r="Q127" s="103">
        <f t="shared" si="216"/>
        <v>34.2</v>
      </c>
      <c r="R127" s="102">
        <f t="shared" si="221"/>
        <v>575</v>
      </c>
      <c r="S127" s="103">
        <f t="shared" si="222"/>
        <v>103.5</v>
      </c>
      <c r="T127" s="140">
        <f t="shared" si="217"/>
        <v>-30</v>
      </c>
      <c r="U127" s="103">
        <f t="shared" si="218"/>
        <v>-7.2</v>
      </c>
      <c r="V127" s="103">
        <f t="shared" si="219"/>
        <v>137.34</v>
      </c>
      <c r="W127" s="103"/>
      <c r="X127" s="103">
        <v>137.34</v>
      </c>
      <c r="Y127" s="149">
        <v>614005</v>
      </c>
    </row>
    <row r="128" customHeight="1" spans="1:24">
      <c r="A128" s="162"/>
      <c r="B128" s="105" t="s">
        <v>122</v>
      </c>
      <c r="C128" s="98">
        <f t="shared" ref="C128:I128" si="223">SUM(C129)</f>
        <v>0</v>
      </c>
      <c r="D128" s="98">
        <f t="shared" si="223"/>
        <v>17</v>
      </c>
      <c r="E128" s="98">
        <f t="shared" si="223"/>
        <v>0</v>
      </c>
      <c r="F128" s="98">
        <f t="shared" si="223"/>
        <v>3</v>
      </c>
      <c r="G128" s="98">
        <f t="shared" si="223"/>
        <v>1339</v>
      </c>
      <c r="H128" s="98">
        <f t="shared" si="223"/>
        <v>70</v>
      </c>
      <c r="I128" s="98">
        <f t="shared" si="223"/>
        <v>10</v>
      </c>
      <c r="J128" s="98"/>
      <c r="K128" s="168"/>
      <c r="L128" s="98">
        <f t="shared" ref="L128:V128" si="224">SUM(L129)</f>
        <v>17</v>
      </c>
      <c r="M128" s="99">
        <f t="shared" si="224"/>
        <v>3.06</v>
      </c>
      <c r="N128" s="98">
        <f t="shared" si="224"/>
        <v>1352</v>
      </c>
      <c r="O128" s="99">
        <f t="shared" si="224"/>
        <v>243.36</v>
      </c>
      <c r="P128" s="99">
        <f t="shared" si="224"/>
        <v>114.66</v>
      </c>
      <c r="Q128" s="99">
        <f t="shared" si="224"/>
        <v>128.7</v>
      </c>
      <c r="R128" s="98">
        <f t="shared" si="224"/>
        <v>1419</v>
      </c>
      <c r="S128" s="99">
        <f t="shared" si="224"/>
        <v>255.42</v>
      </c>
      <c r="T128" s="135">
        <f t="shared" si="224"/>
        <v>-67</v>
      </c>
      <c r="U128" s="99">
        <f t="shared" si="224"/>
        <v>-16.08</v>
      </c>
      <c r="V128" s="99">
        <f t="shared" si="224"/>
        <v>371.1</v>
      </c>
      <c r="W128" s="99"/>
      <c r="X128" s="99">
        <f>SUM(X129)</f>
        <v>371.1</v>
      </c>
    </row>
    <row r="129" customHeight="1" spans="1:25">
      <c r="A129" s="160">
        <v>90</v>
      </c>
      <c r="B129" s="232" t="s">
        <v>122</v>
      </c>
      <c r="C129" s="102"/>
      <c r="D129" s="102">
        <v>17</v>
      </c>
      <c r="E129" s="102"/>
      <c r="F129" s="102">
        <v>3</v>
      </c>
      <c r="G129" s="102">
        <v>1339</v>
      </c>
      <c r="H129" s="102">
        <v>70</v>
      </c>
      <c r="I129" s="102">
        <v>10</v>
      </c>
      <c r="J129" s="102"/>
      <c r="K129" s="169"/>
      <c r="L129" s="102">
        <f t="shared" ref="L129:L137" si="225">C129+D129+E129</f>
        <v>17</v>
      </c>
      <c r="M129" s="103">
        <f t="shared" ref="M129:M137" si="226">L129*0.3*0.6</f>
        <v>3.06</v>
      </c>
      <c r="N129" s="102">
        <f t="shared" ref="N129:N137" si="227">F129+G129+I129</f>
        <v>1352</v>
      </c>
      <c r="O129" s="103">
        <f t="shared" ref="O129:O137" si="228">N129*0.3*0.6</f>
        <v>243.36</v>
      </c>
      <c r="P129" s="103">
        <v>114.66</v>
      </c>
      <c r="Q129" s="103">
        <f t="shared" ref="Q129:Q137" si="229">O129-P129</f>
        <v>128.7</v>
      </c>
      <c r="R129" s="102">
        <f t="shared" ref="R129:R137" si="230">G129+H129+I129</f>
        <v>1419</v>
      </c>
      <c r="S129" s="103">
        <f t="shared" ref="S129:S137" si="231">R129*0.3*0.6</f>
        <v>255.42</v>
      </c>
      <c r="T129" s="140">
        <f t="shared" ref="T129:T137" si="232">F129-H129</f>
        <v>-67</v>
      </c>
      <c r="U129" s="103">
        <f t="shared" ref="U129:U137" si="233">T129*0.3*0.4*2</f>
        <v>-16.08</v>
      </c>
      <c r="V129" s="103">
        <f t="shared" ref="V129:V137" si="234">K129+M129+Q129+S129+U129</f>
        <v>371.1</v>
      </c>
      <c r="W129" s="103"/>
      <c r="X129" s="103">
        <v>371.1</v>
      </c>
      <c r="Y129" s="149">
        <v>614003</v>
      </c>
    </row>
    <row r="130" customHeight="1" spans="1:24">
      <c r="A130" s="162"/>
      <c r="B130" s="105" t="s">
        <v>123</v>
      </c>
      <c r="C130" s="98">
        <f t="shared" ref="C130:I130" si="235">SUM(C131:C137)</f>
        <v>251</v>
      </c>
      <c r="D130" s="98">
        <f t="shared" si="235"/>
        <v>170</v>
      </c>
      <c r="E130" s="98">
        <f t="shared" si="235"/>
        <v>17</v>
      </c>
      <c r="F130" s="98">
        <f t="shared" si="235"/>
        <v>958</v>
      </c>
      <c r="G130" s="98">
        <f t="shared" si="235"/>
        <v>3338</v>
      </c>
      <c r="H130" s="98">
        <f t="shared" si="235"/>
        <v>328</v>
      </c>
      <c r="I130" s="98">
        <f t="shared" si="235"/>
        <v>16</v>
      </c>
      <c r="J130" s="98"/>
      <c r="K130" s="168"/>
      <c r="L130" s="98">
        <f t="shared" ref="L130:V130" si="236">SUM(L131:L137)</f>
        <v>438</v>
      </c>
      <c r="M130" s="99">
        <f t="shared" si="236"/>
        <v>78.84</v>
      </c>
      <c r="N130" s="98">
        <f t="shared" si="236"/>
        <v>4312</v>
      </c>
      <c r="O130" s="99">
        <f t="shared" si="236"/>
        <v>776.16</v>
      </c>
      <c r="P130" s="99">
        <f t="shared" si="236"/>
        <v>454.14</v>
      </c>
      <c r="Q130" s="99">
        <f t="shared" si="236"/>
        <v>322.02</v>
      </c>
      <c r="R130" s="98">
        <f t="shared" si="236"/>
        <v>3682</v>
      </c>
      <c r="S130" s="99">
        <f t="shared" si="236"/>
        <v>662.76</v>
      </c>
      <c r="T130" s="135">
        <f t="shared" si="236"/>
        <v>630</v>
      </c>
      <c r="U130" s="99">
        <f t="shared" si="236"/>
        <v>151.2</v>
      </c>
      <c r="V130" s="99">
        <f t="shared" si="236"/>
        <v>1214.82</v>
      </c>
      <c r="W130" s="99"/>
      <c r="X130" s="99">
        <f>SUM(X131:X137)</f>
        <v>1214.82</v>
      </c>
    </row>
    <row r="131" customHeight="1" spans="1:25">
      <c r="A131" s="160">
        <v>91</v>
      </c>
      <c r="B131" s="232" t="s">
        <v>124</v>
      </c>
      <c r="C131" s="102">
        <v>6</v>
      </c>
      <c r="D131" s="102"/>
      <c r="E131" s="102"/>
      <c r="F131" s="102">
        <v>234</v>
      </c>
      <c r="G131" s="102"/>
      <c r="H131" s="102"/>
      <c r="I131" s="102"/>
      <c r="J131" s="102"/>
      <c r="K131" s="169"/>
      <c r="L131" s="102">
        <f t="shared" si="225"/>
        <v>6</v>
      </c>
      <c r="M131" s="103">
        <f t="shared" si="226"/>
        <v>1.08</v>
      </c>
      <c r="N131" s="102">
        <f t="shared" si="227"/>
        <v>234</v>
      </c>
      <c r="O131" s="103">
        <f t="shared" si="228"/>
        <v>42.12</v>
      </c>
      <c r="P131" s="103">
        <v>3.6</v>
      </c>
      <c r="Q131" s="103">
        <f t="shared" si="229"/>
        <v>38.52</v>
      </c>
      <c r="R131" s="102"/>
      <c r="S131" s="103"/>
      <c r="T131" s="140">
        <f t="shared" si="232"/>
        <v>234</v>
      </c>
      <c r="U131" s="103">
        <f t="shared" si="233"/>
        <v>56.16</v>
      </c>
      <c r="V131" s="103">
        <f t="shared" si="234"/>
        <v>95.76</v>
      </c>
      <c r="W131" s="103"/>
      <c r="X131" s="103">
        <v>95.76</v>
      </c>
      <c r="Y131" s="149">
        <v>615001</v>
      </c>
    </row>
    <row r="132" customHeight="1" spans="1:25">
      <c r="A132" s="160">
        <v>92</v>
      </c>
      <c r="B132" s="232" t="s">
        <v>125</v>
      </c>
      <c r="C132" s="102">
        <v>43</v>
      </c>
      <c r="D132" s="102"/>
      <c r="E132" s="102">
        <v>1</v>
      </c>
      <c r="F132" s="102">
        <v>109</v>
      </c>
      <c r="G132" s="102">
        <v>16</v>
      </c>
      <c r="H132" s="102">
        <v>1</v>
      </c>
      <c r="I132" s="102"/>
      <c r="J132" s="102"/>
      <c r="K132" s="169"/>
      <c r="L132" s="102">
        <f t="shared" si="225"/>
        <v>44</v>
      </c>
      <c r="M132" s="103">
        <f t="shared" si="226"/>
        <v>7.92</v>
      </c>
      <c r="N132" s="102">
        <f t="shared" si="227"/>
        <v>125</v>
      </c>
      <c r="O132" s="103">
        <f t="shared" si="228"/>
        <v>22.5</v>
      </c>
      <c r="P132" s="103">
        <v>21.24</v>
      </c>
      <c r="Q132" s="103">
        <f t="shared" si="229"/>
        <v>1.26</v>
      </c>
      <c r="R132" s="102">
        <f t="shared" si="230"/>
        <v>17</v>
      </c>
      <c r="S132" s="103">
        <f t="shared" si="231"/>
        <v>3.06</v>
      </c>
      <c r="T132" s="140">
        <f t="shared" si="232"/>
        <v>108</v>
      </c>
      <c r="U132" s="103">
        <f t="shared" si="233"/>
        <v>25.92</v>
      </c>
      <c r="V132" s="103">
        <f t="shared" si="234"/>
        <v>38.16</v>
      </c>
      <c r="W132" s="103"/>
      <c r="X132" s="103">
        <v>38.16</v>
      </c>
      <c r="Y132" s="149">
        <v>615002</v>
      </c>
    </row>
    <row r="133" customHeight="1" spans="1:25">
      <c r="A133" s="160">
        <v>93</v>
      </c>
      <c r="B133" s="101" t="s">
        <v>126</v>
      </c>
      <c r="C133" s="102">
        <v>141</v>
      </c>
      <c r="D133" s="102">
        <v>3</v>
      </c>
      <c r="E133" s="102"/>
      <c r="F133" s="102">
        <v>450</v>
      </c>
      <c r="G133" s="102">
        <v>162</v>
      </c>
      <c r="H133" s="102">
        <v>23</v>
      </c>
      <c r="I133" s="102"/>
      <c r="J133" s="102"/>
      <c r="K133" s="169"/>
      <c r="L133" s="102">
        <f t="shared" si="225"/>
        <v>144</v>
      </c>
      <c r="M133" s="103">
        <f t="shared" si="226"/>
        <v>25.92</v>
      </c>
      <c r="N133" s="102">
        <f t="shared" si="227"/>
        <v>612</v>
      </c>
      <c r="O133" s="103">
        <f t="shared" si="228"/>
        <v>110.16</v>
      </c>
      <c r="P133" s="103">
        <v>48.24</v>
      </c>
      <c r="Q133" s="103">
        <f t="shared" si="229"/>
        <v>61.92</v>
      </c>
      <c r="R133" s="102">
        <f t="shared" si="230"/>
        <v>185</v>
      </c>
      <c r="S133" s="103">
        <f t="shared" si="231"/>
        <v>33.3</v>
      </c>
      <c r="T133" s="140">
        <f t="shared" si="232"/>
        <v>427</v>
      </c>
      <c r="U133" s="103">
        <f t="shared" si="233"/>
        <v>102.48</v>
      </c>
      <c r="V133" s="103">
        <f t="shared" si="234"/>
        <v>223.62</v>
      </c>
      <c r="W133" s="103"/>
      <c r="X133" s="103">
        <v>223.62</v>
      </c>
      <c r="Y133" s="149">
        <v>615003</v>
      </c>
    </row>
    <row r="134" customHeight="1" spans="1:25">
      <c r="A134" s="160">
        <v>94</v>
      </c>
      <c r="B134" s="232" t="s">
        <v>127</v>
      </c>
      <c r="C134" s="102">
        <v>45</v>
      </c>
      <c r="D134" s="102">
        <v>21</v>
      </c>
      <c r="E134" s="102">
        <v>2</v>
      </c>
      <c r="F134" s="102">
        <v>107</v>
      </c>
      <c r="G134" s="102">
        <v>348</v>
      </c>
      <c r="H134" s="102">
        <v>106</v>
      </c>
      <c r="I134" s="102">
        <v>3</v>
      </c>
      <c r="J134" s="102"/>
      <c r="K134" s="169"/>
      <c r="L134" s="102">
        <f t="shared" si="225"/>
        <v>68</v>
      </c>
      <c r="M134" s="103">
        <f t="shared" si="226"/>
        <v>12.24</v>
      </c>
      <c r="N134" s="102">
        <f t="shared" si="227"/>
        <v>458</v>
      </c>
      <c r="O134" s="103">
        <f t="shared" si="228"/>
        <v>82.44</v>
      </c>
      <c r="P134" s="103">
        <v>61.74</v>
      </c>
      <c r="Q134" s="103">
        <f t="shared" si="229"/>
        <v>20.7</v>
      </c>
      <c r="R134" s="102">
        <f t="shared" si="230"/>
        <v>457</v>
      </c>
      <c r="S134" s="103">
        <f t="shared" si="231"/>
        <v>82.26</v>
      </c>
      <c r="T134" s="140">
        <f t="shared" si="232"/>
        <v>1</v>
      </c>
      <c r="U134" s="103">
        <f t="shared" si="233"/>
        <v>0.24</v>
      </c>
      <c r="V134" s="103">
        <f t="shared" si="234"/>
        <v>115.44</v>
      </c>
      <c r="W134" s="103"/>
      <c r="X134" s="103">
        <v>115.44</v>
      </c>
      <c r="Y134" s="149">
        <v>615004</v>
      </c>
    </row>
    <row r="135" customHeight="1" spans="1:25">
      <c r="A135" s="160">
        <v>95</v>
      </c>
      <c r="B135" s="101" t="s">
        <v>128</v>
      </c>
      <c r="C135" s="102">
        <v>5</v>
      </c>
      <c r="D135" s="102">
        <v>8</v>
      </c>
      <c r="E135" s="102">
        <v>2</v>
      </c>
      <c r="F135" s="102">
        <v>4</v>
      </c>
      <c r="G135" s="102">
        <v>379</v>
      </c>
      <c r="H135" s="102">
        <v>61</v>
      </c>
      <c r="I135" s="102"/>
      <c r="J135" s="102"/>
      <c r="K135" s="169"/>
      <c r="L135" s="102">
        <f t="shared" si="225"/>
        <v>15</v>
      </c>
      <c r="M135" s="103">
        <f t="shared" si="226"/>
        <v>2.7</v>
      </c>
      <c r="N135" s="102">
        <f t="shared" si="227"/>
        <v>383</v>
      </c>
      <c r="O135" s="103">
        <f t="shared" si="228"/>
        <v>68.94</v>
      </c>
      <c r="P135" s="103">
        <v>45.72</v>
      </c>
      <c r="Q135" s="103">
        <f t="shared" si="229"/>
        <v>23.22</v>
      </c>
      <c r="R135" s="102">
        <f t="shared" si="230"/>
        <v>440</v>
      </c>
      <c r="S135" s="103">
        <f t="shared" si="231"/>
        <v>79.2</v>
      </c>
      <c r="T135" s="140">
        <f t="shared" si="232"/>
        <v>-57</v>
      </c>
      <c r="U135" s="103">
        <f t="shared" si="233"/>
        <v>-13.68</v>
      </c>
      <c r="V135" s="103">
        <f t="shared" si="234"/>
        <v>91.44</v>
      </c>
      <c r="W135" s="103"/>
      <c r="X135" s="103">
        <v>91.44</v>
      </c>
      <c r="Y135" s="149">
        <v>615005</v>
      </c>
    </row>
    <row r="136" customHeight="1" spans="1:25">
      <c r="A136" s="160">
        <v>96</v>
      </c>
      <c r="B136" s="232" t="s">
        <v>129</v>
      </c>
      <c r="C136" s="102">
        <v>4</v>
      </c>
      <c r="D136" s="102">
        <v>55</v>
      </c>
      <c r="E136" s="102">
        <v>8</v>
      </c>
      <c r="F136" s="102">
        <v>7</v>
      </c>
      <c r="G136" s="102">
        <v>1462</v>
      </c>
      <c r="H136" s="102">
        <v>42</v>
      </c>
      <c r="I136" s="102">
        <v>8</v>
      </c>
      <c r="J136" s="102"/>
      <c r="K136" s="169"/>
      <c r="L136" s="102">
        <f t="shared" si="225"/>
        <v>67</v>
      </c>
      <c r="M136" s="103">
        <f t="shared" si="226"/>
        <v>12.06</v>
      </c>
      <c r="N136" s="102">
        <f t="shared" si="227"/>
        <v>1477</v>
      </c>
      <c r="O136" s="103">
        <f t="shared" si="228"/>
        <v>265.86</v>
      </c>
      <c r="P136" s="103">
        <v>146.16</v>
      </c>
      <c r="Q136" s="103">
        <f t="shared" si="229"/>
        <v>119.7</v>
      </c>
      <c r="R136" s="102">
        <f t="shared" si="230"/>
        <v>1512</v>
      </c>
      <c r="S136" s="103">
        <f t="shared" si="231"/>
        <v>272.16</v>
      </c>
      <c r="T136" s="140">
        <f t="shared" si="232"/>
        <v>-35</v>
      </c>
      <c r="U136" s="103">
        <f t="shared" si="233"/>
        <v>-8.4</v>
      </c>
      <c r="V136" s="103">
        <f t="shared" si="234"/>
        <v>395.52</v>
      </c>
      <c r="W136" s="103"/>
      <c r="X136" s="103">
        <v>395.52</v>
      </c>
      <c r="Y136" s="149">
        <v>615008</v>
      </c>
    </row>
    <row r="137" customHeight="1" spans="1:25">
      <c r="A137" s="160">
        <v>97</v>
      </c>
      <c r="B137" s="232" t="s">
        <v>130</v>
      </c>
      <c r="C137" s="102">
        <v>7</v>
      </c>
      <c r="D137" s="102">
        <v>83</v>
      </c>
      <c r="E137" s="102">
        <v>4</v>
      </c>
      <c r="F137" s="102">
        <v>47</v>
      </c>
      <c r="G137" s="102">
        <v>971</v>
      </c>
      <c r="H137" s="102">
        <v>95</v>
      </c>
      <c r="I137" s="102">
        <v>5</v>
      </c>
      <c r="J137" s="102"/>
      <c r="K137" s="169"/>
      <c r="L137" s="102">
        <f t="shared" si="225"/>
        <v>94</v>
      </c>
      <c r="M137" s="103">
        <f t="shared" si="226"/>
        <v>16.92</v>
      </c>
      <c r="N137" s="102">
        <f t="shared" si="227"/>
        <v>1023</v>
      </c>
      <c r="O137" s="103">
        <f t="shared" si="228"/>
        <v>184.14</v>
      </c>
      <c r="P137" s="103">
        <v>127.44</v>
      </c>
      <c r="Q137" s="103">
        <f t="shared" si="229"/>
        <v>56.7</v>
      </c>
      <c r="R137" s="102">
        <f t="shared" si="230"/>
        <v>1071</v>
      </c>
      <c r="S137" s="103">
        <f t="shared" si="231"/>
        <v>192.78</v>
      </c>
      <c r="T137" s="140">
        <f t="shared" si="232"/>
        <v>-48</v>
      </c>
      <c r="U137" s="103">
        <f t="shared" si="233"/>
        <v>-11.52</v>
      </c>
      <c r="V137" s="103">
        <f t="shared" si="234"/>
        <v>254.88</v>
      </c>
      <c r="W137" s="103"/>
      <c r="X137" s="103">
        <v>254.88</v>
      </c>
      <c r="Y137" s="149">
        <v>615009</v>
      </c>
    </row>
    <row r="138" customHeight="1" spans="1:24">
      <c r="A138" s="162"/>
      <c r="B138" s="105" t="s">
        <v>131</v>
      </c>
      <c r="C138" s="98">
        <f t="shared" ref="C138:I138" si="237">SUM(C139)</f>
        <v>0</v>
      </c>
      <c r="D138" s="98">
        <f t="shared" si="237"/>
        <v>284</v>
      </c>
      <c r="E138" s="98">
        <f t="shared" si="237"/>
        <v>10</v>
      </c>
      <c r="F138" s="98">
        <f t="shared" si="237"/>
        <v>8</v>
      </c>
      <c r="G138" s="98">
        <f t="shared" si="237"/>
        <v>4995</v>
      </c>
      <c r="H138" s="98">
        <f t="shared" si="237"/>
        <v>692</v>
      </c>
      <c r="I138" s="98">
        <f t="shared" si="237"/>
        <v>20</v>
      </c>
      <c r="J138" s="98"/>
      <c r="K138" s="168"/>
      <c r="L138" s="98">
        <f t="shared" ref="L138:V138" si="238">SUM(L139)</f>
        <v>294</v>
      </c>
      <c r="M138" s="99">
        <f t="shared" si="238"/>
        <v>52.92</v>
      </c>
      <c r="N138" s="98">
        <f t="shared" si="238"/>
        <v>5023</v>
      </c>
      <c r="O138" s="99">
        <f t="shared" si="238"/>
        <v>904.14</v>
      </c>
      <c r="P138" s="99">
        <f t="shared" si="238"/>
        <v>497.16</v>
      </c>
      <c r="Q138" s="99">
        <f t="shared" si="238"/>
        <v>406.98</v>
      </c>
      <c r="R138" s="98">
        <f t="shared" si="238"/>
        <v>5707</v>
      </c>
      <c r="S138" s="99">
        <f t="shared" si="238"/>
        <v>1027.26</v>
      </c>
      <c r="T138" s="135">
        <f t="shared" si="238"/>
        <v>-684</v>
      </c>
      <c r="U138" s="99">
        <f t="shared" si="238"/>
        <v>-164.16</v>
      </c>
      <c r="V138" s="99">
        <f t="shared" si="238"/>
        <v>1323</v>
      </c>
      <c r="W138" s="99"/>
      <c r="X138" s="99">
        <f t="shared" ref="X138:X142" si="239">SUM(X139)</f>
        <v>1323</v>
      </c>
    </row>
    <row r="139" customHeight="1" spans="1:25">
      <c r="A139" s="160">
        <v>98</v>
      </c>
      <c r="B139" s="232" t="s">
        <v>131</v>
      </c>
      <c r="C139" s="102"/>
      <c r="D139" s="102">
        <v>284</v>
      </c>
      <c r="E139" s="102">
        <v>10</v>
      </c>
      <c r="F139" s="102">
        <v>8</v>
      </c>
      <c r="G139" s="102">
        <v>4995</v>
      </c>
      <c r="H139" s="102">
        <v>692</v>
      </c>
      <c r="I139" s="102">
        <v>20</v>
      </c>
      <c r="J139" s="102"/>
      <c r="K139" s="169"/>
      <c r="L139" s="102">
        <f t="shared" ref="L139:L143" si="240">C139+D139+E139</f>
        <v>294</v>
      </c>
      <c r="M139" s="103">
        <f t="shared" ref="M139:M143" si="241">L139*0.3*0.6</f>
        <v>52.92</v>
      </c>
      <c r="N139" s="102">
        <f t="shared" ref="N139:N143" si="242">F139+G139+I139</f>
        <v>5023</v>
      </c>
      <c r="O139" s="103">
        <f t="shared" ref="O139:O143" si="243">N139*0.3*0.6</f>
        <v>904.14</v>
      </c>
      <c r="P139" s="103">
        <v>497.16</v>
      </c>
      <c r="Q139" s="103">
        <f t="shared" ref="Q139:Q143" si="244">O139-P139</f>
        <v>406.98</v>
      </c>
      <c r="R139" s="102">
        <f t="shared" ref="R139:R143" si="245">G139+H139+I139</f>
        <v>5707</v>
      </c>
      <c r="S139" s="103">
        <f t="shared" ref="S139:S143" si="246">R139*0.3*0.6</f>
        <v>1027.26</v>
      </c>
      <c r="T139" s="140">
        <f t="shared" ref="T139:T143" si="247">F139-H139</f>
        <v>-684</v>
      </c>
      <c r="U139" s="103">
        <f t="shared" ref="U139:U143" si="248">T139*0.3*0.4*2</f>
        <v>-164.16</v>
      </c>
      <c r="V139" s="103">
        <f t="shared" ref="V139:V143" si="249">K139+M139+Q139+S139+U139</f>
        <v>1323</v>
      </c>
      <c r="W139" s="103"/>
      <c r="X139" s="103">
        <v>1323</v>
      </c>
      <c r="Y139" s="149">
        <v>615006</v>
      </c>
    </row>
    <row r="140" customHeight="1" spans="1:24">
      <c r="A140" s="162"/>
      <c r="B140" s="105" t="s">
        <v>132</v>
      </c>
      <c r="C140" s="98">
        <f t="shared" ref="C140:I140" si="250">SUM(C141)</f>
        <v>0</v>
      </c>
      <c r="D140" s="98">
        <f t="shared" si="250"/>
        <v>170</v>
      </c>
      <c r="E140" s="98">
        <f t="shared" si="250"/>
        <v>4</v>
      </c>
      <c r="F140" s="98">
        <f t="shared" si="250"/>
        <v>0</v>
      </c>
      <c r="G140" s="98">
        <f t="shared" si="250"/>
        <v>2100</v>
      </c>
      <c r="H140" s="98">
        <f t="shared" si="250"/>
        <v>48</v>
      </c>
      <c r="I140" s="98">
        <f t="shared" si="250"/>
        <v>16</v>
      </c>
      <c r="J140" s="98"/>
      <c r="K140" s="168"/>
      <c r="L140" s="98">
        <f t="shared" ref="L140:V140" si="251">SUM(L141)</f>
        <v>174</v>
      </c>
      <c r="M140" s="99">
        <f t="shared" si="251"/>
        <v>31.32</v>
      </c>
      <c r="N140" s="98">
        <f t="shared" si="251"/>
        <v>2116</v>
      </c>
      <c r="O140" s="99">
        <f t="shared" si="251"/>
        <v>380.88</v>
      </c>
      <c r="P140" s="99">
        <f t="shared" si="251"/>
        <v>144.72</v>
      </c>
      <c r="Q140" s="99">
        <f t="shared" si="251"/>
        <v>236.16</v>
      </c>
      <c r="R140" s="98">
        <f t="shared" si="251"/>
        <v>2164</v>
      </c>
      <c r="S140" s="99">
        <f t="shared" si="251"/>
        <v>389.52</v>
      </c>
      <c r="T140" s="135">
        <f t="shared" si="251"/>
        <v>-48</v>
      </c>
      <c r="U140" s="99">
        <f t="shared" si="251"/>
        <v>-11.52</v>
      </c>
      <c r="V140" s="99">
        <f t="shared" si="251"/>
        <v>645.48</v>
      </c>
      <c r="W140" s="99"/>
      <c r="X140" s="99">
        <f t="shared" si="239"/>
        <v>645.48</v>
      </c>
    </row>
    <row r="141" customHeight="1" spans="1:25">
      <c r="A141" s="160">
        <v>99</v>
      </c>
      <c r="B141" s="232" t="s">
        <v>132</v>
      </c>
      <c r="C141" s="102"/>
      <c r="D141" s="102">
        <v>170</v>
      </c>
      <c r="E141" s="102">
        <v>4</v>
      </c>
      <c r="F141" s="102"/>
      <c r="G141" s="102">
        <v>2100</v>
      </c>
      <c r="H141" s="102">
        <v>48</v>
      </c>
      <c r="I141" s="102">
        <v>16</v>
      </c>
      <c r="J141" s="102"/>
      <c r="K141" s="169"/>
      <c r="L141" s="102">
        <f t="shared" si="240"/>
        <v>174</v>
      </c>
      <c r="M141" s="103">
        <f t="shared" si="241"/>
        <v>31.32</v>
      </c>
      <c r="N141" s="102">
        <f t="shared" si="242"/>
        <v>2116</v>
      </c>
      <c r="O141" s="103">
        <f t="shared" si="243"/>
        <v>380.88</v>
      </c>
      <c r="P141" s="103">
        <v>144.72</v>
      </c>
      <c r="Q141" s="103">
        <f t="shared" si="244"/>
        <v>236.16</v>
      </c>
      <c r="R141" s="102">
        <f t="shared" si="245"/>
        <v>2164</v>
      </c>
      <c r="S141" s="103">
        <f t="shared" si="246"/>
        <v>389.52</v>
      </c>
      <c r="T141" s="140">
        <f t="shared" si="247"/>
        <v>-48</v>
      </c>
      <c r="U141" s="103">
        <f t="shared" si="248"/>
        <v>-11.52</v>
      </c>
      <c r="V141" s="103">
        <f t="shared" si="249"/>
        <v>645.48</v>
      </c>
      <c r="W141" s="103"/>
      <c r="X141" s="103">
        <v>645.48</v>
      </c>
      <c r="Y141" s="149">
        <v>615007</v>
      </c>
    </row>
    <row r="142" customHeight="1" spans="1:24">
      <c r="A142" s="162"/>
      <c r="B142" s="105" t="s">
        <v>133</v>
      </c>
      <c r="C142" s="98">
        <f t="shared" ref="C142:I142" si="252">SUM(C143)</f>
        <v>12</v>
      </c>
      <c r="D142" s="98">
        <f t="shared" si="252"/>
        <v>56</v>
      </c>
      <c r="E142" s="98">
        <f t="shared" si="252"/>
        <v>3</v>
      </c>
      <c r="F142" s="98">
        <f t="shared" si="252"/>
        <v>62</v>
      </c>
      <c r="G142" s="98">
        <f t="shared" si="252"/>
        <v>1438</v>
      </c>
      <c r="H142" s="98">
        <f t="shared" si="252"/>
        <v>31</v>
      </c>
      <c r="I142" s="98">
        <f t="shared" si="252"/>
        <v>10</v>
      </c>
      <c r="J142" s="98"/>
      <c r="K142" s="168"/>
      <c r="L142" s="98">
        <f t="shared" ref="L142:V142" si="253">SUM(L143)</f>
        <v>71</v>
      </c>
      <c r="M142" s="99">
        <f t="shared" si="253"/>
        <v>12.78</v>
      </c>
      <c r="N142" s="98">
        <f t="shared" si="253"/>
        <v>1510</v>
      </c>
      <c r="O142" s="99">
        <f t="shared" si="253"/>
        <v>271.8</v>
      </c>
      <c r="P142" s="99">
        <f t="shared" si="253"/>
        <v>152.1</v>
      </c>
      <c r="Q142" s="99">
        <f t="shared" si="253"/>
        <v>119.7</v>
      </c>
      <c r="R142" s="98">
        <f t="shared" si="253"/>
        <v>1479</v>
      </c>
      <c r="S142" s="99">
        <f t="shared" si="253"/>
        <v>266.22</v>
      </c>
      <c r="T142" s="135">
        <f t="shared" si="253"/>
        <v>31</v>
      </c>
      <c r="U142" s="99">
        <f t="shared" si="253"/>
        <v>7.44</v>
      </c>
      <c r="V142" s="99">
        <f t="shared" si="253"/>
        <v>406.14</v>
      </c>
      <c r="W142" s="99"/>
      <c r="X142" s="99">
        <f t="shared" si="239"/>
        <v>406.14</v>
      </c>
    </row>
    <row r="143" customHeight="1" spans="1:25">
      <c r="A143" s="160">
        <v>100</v>
      </c>
      <c r="B143" s="232" t="s">
        <v>133</v>
      </c>
      <c r="C143" s="102">
        <v>12</v>
      </c>
      <c r="D143" s="102">
        <v>56</v>
      </c>
      <c r="E143" s="102">
        <v>3</v>
      </c>
      <c r="F143" s="102">
        <v>62</v>
      </c>
      <c r="G143" s="102">
        <v>1438</v>
      </c>
      <c r="H143" s="102">
        <v>31</v>
      </c>
      <c r="I143" s="102">
        <v>10</v>
      </c>
      <c r="J143" s="102"/>
      <c r="K143" s="169"/>
      <c r="L143" s="102">
        <f t="shared" si="240"/>
        <v>71</v>
      </c>
      <c r="M143" s="103">
        <f t="shared" si="241"/>
        <v>12.78</v>
      </c>
      <c r="N143" s="102">
        <f t="shared" si="242"/>
        <v>1510</v>
      </c>
      <c r="O143" s="103">
        <f t="shared" si="243"/>
        <v>271.8</v>
      </c>
      <c r="P143" s="103">
        <v>152.1</v>
      </c>
      <c r="Q143" s="103">
        <f t="shared" si="244"/>
        <v>119.7</v>
      </c>
      <c r="R143" s="102">
        <f t="shared" si="245"/>
        <v>1479</v>
      </c>
      <c r="S143" s="103">
        <f t="shared" si="246"/>
        <v>266.22</v>
      </c>
      <c r="T143" s="140">
        <f t="shared" si="247"/>
        <v>31</v>
      </c>
      <c r="U143" s="103">
        <f t="shared" si="248"/>
        <v>7.44</v>
      </c>
      <c r="V143" s="103">
        <f t="shared" si="249"/>
        <v>406.14</v>
      </c>
      <c r="W143" s="103"/>
      <c r="X143" s="103">
        <v>406.14</v>
      </c>
      <c r="Y143" s="149">
        <v>615010</v>
      </c>
    </row>
    <row r="144" customHeight="1" spans="1:24">
      <c r="A144" s="162"/>
      <c r="B144" s="105" t="s">
        <v>134</v>
      </c>
      <c r="C144" s="98">
        <f t="shared" ref="C144:I144" si="254">SUM(C145:C148)</f>
        <v>10</v>
      </c>
      <c r="D144" s="98">
        <f t="shared" si="254"/>
        <v>63</v>
      </c>
      <c r="E144" s="98">
        <f t="shared" si="254"/>
        <v>0</v>
      </c>
      <c r="F144" s="98">
        <f t="shared" si="254"/>
        <v>156</v>
      </c>
      <c r="G144" s="98">
        <f t="shared" si="254"/>
        <v>4795</v>
      </c>
      <c r="H144" s="98">
        <f t="shared" si="254"/>
        <v>209</v>
      </c>
      <c r="I144" s="98">
        <f t="shared" si="254"/>
        <v>15</v>
      </c>
      <c r="J144" s="98"/>
      <c r="K144" s="168"/>
      <c r="L144" s="98">
        <f t="shared" ref="L144:X144" si="255">SUM(L145:L148)</f>
        <v>73</v>
      </c>
      <c r="M144" s="99">
        <f t="shared" si="255"/>
        <v>13.14</v>
      </c>
      <c r="N144" s="98">
        <f t="shared" si="255"/>
        <v>4966</v>
      </c>
      <c r="O144" s="99">
        <f t="shared" si="255"/>
        <v>893.88</v>
      </c>
      <c r="P144" s="99">
        <f t="shared" si="255"/>
        <v>595.44</v>
      </c>
      <c r="Q144" s="99">
        <f t="shared" si="255"/>
        <v>298.44</v>
      </c>
      <c r="R144" s="98">
        <f t="shared" si="255"/>
        <v>5019</v>
      </c>
      <c r="S144" s="99">
        <f t="shared" si="255"/>
        <v>903.42</v>
      </c>
      <c r="T144" s="135">
        <f t="shared" si="255"/>
        <v>-53</v>
      </c>
      <c r="U144" s="99">
        <f t="shared" si="255"/>
        <v>-12.72</v>
      </c>
      <c r="V144" s="99">
        <f t="shared" si="255"/>
        <v>1202.28</v>
      </c>
      <c r="W144" s="99">
        <f t="shared" si="255"/>
        <v>0</v>
      </c>
      <c r="X144" s="99">
        <f t="shared" si="255"/>
        <v>1202.28</v>
      </c>
    </row>
    <row r="145" customHeight="1" spans="1:25">
      <c r="A145" s="160">
        <v>101</v>
      </c>
      <c r="B145" s="232" t="s">
        <v>135</v>
      </c>
      <c r="C145" s="102">
        <v>1</v>
      </c>
      <c r="D145" s="102"/>
      <c r="E145" s="102"/>
      <c r="F145" s="102">
        <v>88</v>
      </c>
      <c r="G145" s="102"/>
      <c r="H145" s="102"/>
      <c r="I145" s="102"/>
      <c r="J145" s="102"/>
      <c r="K145" s="169"/>
      <c r="L145" s="102">
        <f t="shared" ref="L145:L148" si="256">C145+D145+E145</f>
        <v>1</v>
      </c>
      <c r="M145" s="103">
        <f t="shared" ref="M145:M148" si="257">L145*0.3*0.6</f>
        <v>0.18</v>
      </c>
      <c r="N145" s="102">
        <f t="shared" ref="N145:N148" si="258">F145+G145+I145</f>
        <v>88</v>
      </c>
      <c r="O145" s="103">
        <f t="shared" ref="O145:O148" si="259">N145*0.3*0.6</f>
        <v>15.84</v>
      </c>
      <c r="P145" s="103">
        <v>2.7</v>
      </c>
      <c r="Q145" s="103">
        <f t="shared" ref="Q145:Q148" si="260">O145-P145</f>
        <v>13.14</v>
      </c>
      <c r="R145" s="102"/>
      <c r="S145" s="103"/>
      <c r="T145" s="140">
        <f t="shared" ref="T145:T148" si="261">F145-H145</f>
        <v>88</v>
      </c>
      <c r="U145" s="103">
        <f t="shared" ref="U145:U148" si="262">T145*0.3*0.4*2</f>
        <v>21.12</v>
      </c>
      <c r="V145" s="103">
        <f t="shared" ref="V145:V148" si="263">K145+M145+Q145+S145+U145</f>
        <v>34.44</v>
      </c>
      <c r="W145" s="103"/>
      <c r="X145" s="103">
        <v>34.44</v>
      </c>
      <c r="Y145" s="149">
        <v>616001</v>
      </c>
    </row>
    <row r="146" customHeight="1" spans="1:25">
      <c r="A146" s="160">
        <v>102</v>
      </c>
      <c r="B146" s="232" t="s">
        <v>136</v>
      </c>
      <c r="C146" s="102">
        <v>2</v>
      </c>
      <c r="D146" s="102">
        <v>6</v>
      </c>
      <c r="E146" s="102"/>
      <c r="F146" s="102">
        <v>37</v>
      </c>
      <c r="G146" s="102">
        <v>804</v>
      </c>
      <c r="H146" s="102">
        <v>74</v>
      </c>
      <c r="I146" s="102"/>
      <c r="J146" s="102"/>
      <c r="K146" s="169"/>
      <c r="L146" s="102">
        <f t="shared" si="256"/>
        <v>8</v>
      </c>
      <c r="M146" s="103">
        <f t="shared" si="257"/>
        <v>1.44</v>
      </c>
      <c r="N146" s="102">
        <f t="shared" si="258"/>
        <v>841</v>
      </c>
      <c r="O146" s="103">
        <f t="shared" si="259"/>
        <v>151.38</v>
      </c>
      <c r="P146" s="103">
        <v>101.34</v>
      </c>
      <c r="Q146" s="103">
        <f t="shared" si="260"/>
        <v>50.04</v>
      </c>
      <c r="R146" s="102">
        <f t="shared" ref="R146:R148" si="264">G146+H146+I146</f>
        <v>878</v>
      </c>
      <c r="S146" s="103">
        <f t="shared" ref="S146:S148" si="265">R146*0.3*0.6</f>
        <v>158.04</v>
      </c>
      <c r="T146" s="140">
        <f t="shared" si="261"/>
        <v>-37</v>
      </c>
      <c r="U146" s="103">
        <f t="shared" si="262"/>
        <v>-8.88</v>
      </c>
      <c r="V146" s="103">
        <f t="shared" si="263"/>
        <v>200.64</v>
      </c>
      <c r="W146" s="103"/>
      <c r="X146" s="103">
        <v>200.64</v>
      </c>
      <c r="Y146" s="149">
        <v>616002</v>
      </c>
    </row>
    <row r="147" customHeight="1" spans="1:25">
      <c r="A147" s="160">
        <v>103</v>
      </c>
      <c r="B147" s="232" t="s">
        <v>137</v>
      </c>
      <c r="C147" s="102">
        <v>2</v>
      </c>
      <c r="D147" s="102"/>
      <c r="E147" s="102"/>
      <c r="F147" s="102">
        <v>8</v>
      </c>
      <c r="G147" s="102">
        <v>2465</v>
      </c>
      <c r="H147" s="102">
        <v>29</v>
      </c>
      <c r="I147" s="102">
        <v>5</v>
      </c>
      <c r="J147" s="102"/>
      <c r="K147" s="169"/>
      <c r="L147" s="102">
        <f t="shared" si="256"/>
        <v>2</v>
      </c>
      <c r="M147" s="103">
        <f t="shared" si="257"/>
        <v>0.36</v>
      </c>
      <c r="N147" s="102">
        <f t="shared" si="258"/>
        <v>2478</v>
      </c>
      <c r="O147" s="103">
        <f t="shared" si="259"/>
        <v>446.04</v>
      </c>
      <c r="P147" s="103">
        <v>289.26</v>
      </c>
      <c r="Q147" s="103">
        <f t="shared" si="260"/>
        <v>156.78</v>
      </c>
      <c r="R147" s="102">
        <f t="shared" si="264"/>
        <v>2499</v>
      </c>
      <c r="S147" s="103">
        <f t="shared" si="265"/>
        <v>449.82</v>
      </c>
      <c r="T147" s="140">
        <f t="shared" si="261"/>
        <v>-21</v>
      </c>
      <c r="U147" s="103">
        <f t="shared" si="262"/>
        <v>-5.04</v>
      </c>
      <c r="V147" s="103">
        <f t="shared" si="263"/>
        <v>601.92</v>
      </c>
      <c r="W147" s="103"/>
      <c r="X147" s="103">
        <v>601.92</v>
      </c>
      <c r="Y147" s="149">
        <v>616004</v>
      </c>
    </row>
    <row r="148" customHeight="1" spans="1:25">
      <c r="A148" s="160">
        <v>104</v>
      </c>
      <c r="B148" s="101" t="s">
        <v>138</v>
      </c>
      <c r="C148" s="102">
        <v>5</v>
      </c>
      <c r="D148" s="102">
        <v>57</v>
      </c>
      <c r="E148" s="102"/>
      <c r="F148" s="102">
        <v>23</v>
      </c>
      <c r="G148" s="102">
        <v>1526</v>
      </c>
      <c r="H148" s="102">
        <v>106</v>
      </c>
      <c r="I148" s="102">
        <v>10</v>
      </c>
      <c r="J148" s="102"/>
      <c r="K148" s="169"/>
      <c r="L148" s="102">
        <f t="shared" si="256"/>
        <v>62</v>
      </c>
      <c r="M148" s="103">
        <f t="shared" si="257"/>
        <v>11.16</v>
      </c>
      <c r="N148" s="102">
        <f t="shared" si="258"/>
        <v>1559</v>
      </c>
      <c r="O148" s="103">
        <f t="shared" si="259"/>
        <v>280.62</v>
      </c>
      <c r="P148" s="103">
        <v>202.14</v>
      </c>
      <c r="Q148" s="103">
        <f t="shared" si="260"/>
        <v>78.48</v>
      </c>
      <c r="R148" s="102">
        <f t="shared" si="264"/>
        <v>1642</v>
      </c>
      <c r="S148" s="103">
        <f t="shared" si="265"/>
        <v>295.56</v>
      </c>
      <c r="T148" s="140">
        <f t="shared" si="261"/>
        <v>-83</v>
      </c>
      <c r="U148" s="103">
        <f t="shared" si="262"/>
        <v>-19.92</v>
      </c>
      <c r="V148" s="103">
        <f t="shared" si="263"/>
        <v>365.28</v>
      </c>
      <c r="W148" s="103"/>
      <c r="X148" s="103">
        <v>365.28</v>
      </c>
      <c r="Y148" s="149">
        <v>616007</v>
      </c>
    </row>
    <row r="149" customHeight="1" spans="1:24">
      <c r="A149" s="162"/>
      <c r="B149" s="105" t="s">
        <v>139</v>
      </c>
      <c r="C149" s="98">
        <f t="shared" ref="C149:I149" si="266">SUM(C150)</f>
        <v>31</v>
      </c>
      <c r="D149" s="98">
        <f t="shared" si="266"/>
        <v>60</v>
      </c>
      <c r="E149" s="98">
        <f t="shared" si="266"/>
        <v>0</v>
      </c>
      <c r="F149" s="98">
        <f t="shared" si="266"/>
        <v>81</v>
      </c>
      <c r="G149" s="98">
        <f t="shared" si="266"/>
        <v>1806</v>
      </c>
      <c r="H149" s="98">
        <f t="shared" si="266"/>
        <v>41</v>
      </c>
      <c r="I149" s="98">
        <f t="shared" si="266"/>
        <v>3</v>
      </c>
      <c r="J149" s="98"/>
      <c r="K149" s="168"/>
      <c r="L149" s="98">
        <f t="shared" ref="L149:V149" si="267">SUM(L150)</f>
        <v>91</v>
      </c>
      <c r="M149" s="99">
        <f t="shared" si="267"/>
        <v>16.38</v>
      </c>
      <c r="N149" s="98">
        <f t="shared" si="267"/>
        <v>1890</v>
      </c>
      <c r="O149" s="99">
        <f t="shared" si="267"/>
        <v>340.2</v>
      </c>
      <c r="P149" s="99">
        <f t="shared" si="267"/>
        <v>197.64</v>
      </c>
      <c r="Q149" s="99">
        <f t="shared" si="267"/>
        <v>142.56</v>
      </c>
      <c r="R149" s="98">
        <f t="shared" si="267"/>
        <v>1850</v>
      </c>
      <c r="S149" s="99">
        <f t="shared" si="267"/>
        <v>333</v>
      </c>
      <c r="T149" s="135">
        <f t="shared" si="267"/>
        <v>40</v>
      </c>
      <c r="U149" s="99">
        <f t="shared" si="267"/>
        <v>9.6</v>
      </c>
      <c r="V149" s="99">
        <f t="shared" si="267"/>
        <v>501.54</v>
      </c>
      <c r="W149" s="99"/>
      <c r="X149" s="99">
        <f>SUM(X150)</f>
        <v>501.54</v>
      </c>
    </row>
    <row r="150" customHeight="1" spans="1:25">
      <c r="A150" s="160">
        <v>105</v>
      </c>
      <c r="B150" s="232" t="s">
        <v>139</v>
      </c>
      <c r="C150" s="102">
        <v>31</v>
      </c>
      <c r="D150" s="102">
        <v>60</v>
      </c>
      <c r="E150" s="102"/>
      <c r="F150" s="102">
        <v>81</v>
      </c>
      <c r="G150" s="102">
        <v>1806</v>
      </c>
      <c r="H150" s="102">
        <v>41</v>
      </c>
      <c r="I150" s="102">
        <v>3</v>
      </c>
      <c r="J150" s="102"/>
      <c r="K150" s="169"/>
      <c r="L150" s="102">
        <f t="shared" ref="L150:L158" si="268">C150+D150+E150</f>
        <v>91</v>
      </c>
      <c r="M150" s="103">
        <f t="shared" ref="M150:M158" si="269">L150*0.3*0.6</f>
        <v>16.38</v>
      </c>
      <c r="N150" s="102">
        <f t="shared" ref="N150:N158" si="270">F150+G150+I150</f>
        <v>1890</v>
      </c>
      <c r="O150" s="103">
        <f t="shared" ref="O150:O158" si="271">N150*0.3*0.6</f>
        <v>340.2</v>
      </c>
      <c r="P150" s="103">
        <v>197.64</v>
      </c>
      <c r="Q150" s="103">
        <f t="shared" ref="Q150:Q158" si="272">O150-P150</f>
        <v>142.56</v>
      </c>
      <c r="R150" s="102">
        <f>G150+H150+I150</f>
        <v>1850</v>
      </c>
      <c r="S150" s="103">
        <f>R150*0.3*0.6</f>
        <v>333</v>
      </c>
      <c r="T150" s="140">
        <f t="shared" ref="T150:T155" si="273">F150-H150</f>
        <v>40</v>
      </c>
      <c r="U150" s="103">
        <f t="shared" ref="U150:U155" si="274">T150*0.3*0.4*2</f>
        <v>9.6</v>
      </c>
      <c r="V150" s="103">
        <f t="shared" ref="V150:V158" si="275">K150+M150+Q150+S150+U150</f>
        <v>501.54</v>
      </c>
      <c r="W150" s="103"/>
      <c r="X150" s="103">
        <v>501.54</v>
      </c>
      <c r="Y150" s="149">
        <v>616005</v>
      </c>
    </row>
    <row r="151" customHeight="1" spans="1:24">
      <c r="A151" s="162"/>
      <c r="B151" s="105" t="s">
        <v>140</v>
      </c>
      <c r="C151" s="98">
        <f t="shared" ref="C151:I151" si="276">SUM(C152)</f>
        <v>15</v>
      </c>
      <c r="D151" s="98">
        <f t="shared" si="276"/>
        <v>0</v>
      </c>
      <c r="E151" s="98">
        <f t="shared" si="276"/>
        <v>-1</v>
      </c>
      <c r="F151" s="98">
        <f t="shared" si="276"/>
        <v>28</v>
      </c>
      <c r="G151" s="98">
        <f t="shared" si="276"/>
        <v>1794</v>
      </c>
      <c r="H151" s="98">
        <f t="shared" si="276"/>
        <v>43</v>
      </c>
      <c r="I151" s="98">
        <f t="shared" si="276"/>
        <v>8</v>
      </c>
      <c r="J151" s="98"/>
      <c r="K151" s="168"/>
      <c r="L151" s="98">
        <f t="shared" ref="L151:V151" si="277">SUM(L152)</f>
        <v>14</v>
      </c>
      <c r="M151" s="99">
        <f t="shared" si="277"/>
        <v>2.52</v>
      </c>
      <c r="N151" s="98">
        <f t="shared" si="277"/>
        <v>1830</v>
      </c>
      <c r="O151" s="99">
        <f t="shared" si="277"/>
        <v>329.4</v>
      </c>
      <c r="P151" s="99">
        <f t="shared" si="277"/>
        <v>206.1</v>
      </c>
      <c r="Q151" s="99">
        <f t="shared" si="277"/>
        <v>123.3</v>
      </c>
      <c r="R151" s="98">
        <f t="shared" si="277"/>
        <v>1845</v>
      </c>
      <c r="S151" s="99">
        <f t="shared" si="277"/>
        <v>332.1</v>
      </c>
      <c r="T151" s="135">
        <f t="shared" si="277"/>
        <v>-15</v>
      </c>
      <c r="U151" s="99">
        <f t="shared" si="277"/>
        <v>-3.6</v>
      </c>
      <c r="V151" s="99">
        <f t="shared" si="277"/>
        <v>454.32</v>
      </c>
      <c r="W151" s="99"/>
      <c r="X151" s="99">
        <f>SUM(X152)</f>
        <v>454.32</v>
      </c>
    </row>
    <row r="152" customHeight="1" spans="1:25">
      <c r="A152" s="160">
        <v>106</v>
      </c>
      <c r="B152" s="232" t="s">
        <v>140</v>
      </c>
      <c r="C152" s="102">
        <v>15</v>
      </c>
      <c r="D152" s="102"/>
      <c r="E152" s="102">
        <v>-1</v>
      </c>
      <c r="F152" s="102">
        <v>28</v>
      </c>
      <c r="G152" s="102">
        <v>1794</v>
      </c>
      <c r="H152" s="102">
        <v>43</v>
      </c>
      <c r="I152" s="102">
        <v>8</v>
      </c>
      <c r="J152" s="102"/>
      <c r="K152" s="169"/>
      <c r="L152" s="102">
        <f t="shared" si="268"/>
        <v>14</v>
      </c>
      <c r="M152" s="103">
        <f t="shared" si="269"/>
        <v>2.52</v>
      </c>
      <c r="N152" s="102">
        <f t="shared" si="270"/>
        <v>1830</v>
      </c>
      <c r="O152" s="103">
        <f t="shared" si="271"/>
        <v>329.4</v>
      </c>
      <c r="P152" s="103">
        <v>206.1</v>
      </c>
      <c r="Q152" s="103">
        <f t="shared" si="272"/>
        <v>123.3</v>
      </c>
      <c r="R152" s="102">
        <f t="shared" ref="R152:R158" si="278">G152+H152+I152</f>
        <v>1845</v>
      </c>
      <c r="S152" s="103">
        <f t="shared" ref="S152:S158" si="279">R152*0.3*0.6</f>
        <v>332.1</v>
      </c>
      <c r="T152" s="140">
        <f t="shared" si="273"/>
        <v>-15</v>
      </c>
      <c r="U152" s="103">
        <f t="shared" si="274"/>
        <v>-3.6</v>
      </c>
      <c r="V152" s="103">
        <f t="shared" si="275"/>
        <v>454.32</v>
      </c>
      <c r="W152" s="103"/>
      <c r="X152" s="103">
        <v>454.32</v>
      </c>
      <c r="Y152" s="149">
        <v>616006</v>
      </c>
    </row>
    <row r="153" customHeight="1" spans="1:24">
      <c r="A153" s="162"/>
      <c r="B153" s="105" t="s">
        <v>141</v>
      </c>
      <c r="C153" s="98">
        <f t="shared" ref="C153:I153" si="280">SUM(C154:C158)</f>
        <v>10</v>
      </c>
      <c r="D153" s="98">
        <f t="shared" si="280"/>
        <v>54</v>
      </c>
      <c r="E153" s="98">
        <f t="shared" si="280"/>
        <v>1</v>
      </c>
      <c r="F153" s="98">
        <f t="shared" si="280"/>
        <v>53</v>
      </c>
      <c r="G153" s="98">
        <f t="shared" si="280"/>
        <v>578</v>
      </c>
      <c r="H153" s="98">
        <f t="shared" si="280"/>
        <v>16</v>
      </c>
      <c r="I153" s="98">
        <f t="shared" si="280"/>
        <v>2</v>
      </c>
      <c r="J153" s="98"/>
      <c r="K153" s="168"/>
      <c r="L153" s="98">
        <f t="shared" ref="L153:V153" si="281">SUM(L154:L158)</f>
        <v>65</v>
      </c>
      <c r="M153" s="99">
        <f t="shared" si="281"/>
        <v>11.7</v>
      </c>
      <c r="N153" s="98">
        <f t="shared" si="281"/>
        <v>633</v>
      </c>
      <c r="O153" s="99">
        <f t="shared" si="281"/>
        <v>113.94</v>
      </c>
      <c r="P153" s="99">
        <f t="shared" si="281"/>
        <v>66.6</v>
      </c>
      <c r="Q153" s="99">
        <f t="shared" si="281"/>
        <v>47.34</v>
      </c>
      <c r="R153" s="98">
        <f t="shared" si="281"/>
        <v>596</v>
      </c>
      <c r="S153" s="99">
        <f t="shared" si="281"/>
        <v>107.28</v>
      </c>
      <c r="T153" s="135">
        <f t="shared" si="281"/>
        <v>37</v>
      </c>
      <c r="U153" s="99">
        <f t="shared" si="281"/>
        <v>8.88</v>
      </c>
      <c r="V153" s="99">
        <f t="shared" si="281"/>
        <v>175.2</v>
      </c>
      <c r="W153" s="99"/>
      <c r="X153" s="99">
        <f>SUM(X154:X158)</f>
        <v>175.2</v>
      </c>
    </row>
    <row r="154" customHeight="1" spans="1:25">
      <c r="A154" s="160">
        <v>107</v>
      </c>
      <c r="B154" s="232" t="s">
        <v>142</v>
      </c>
      <c r="C154" s="102"/>
      <c r="D154" s="102"/>
      <c r="E154" s="102"/>
      <c r="F154" s="102"/>
      <c r="G154" s="102"/>
      <c r="H154" s="102"/>
      <c r="I154" s="102"/>
      <c r="J154" s="102"/>
      <c r="K154" s="169"/>
      <c r="L154" s="102"/>
      <c r="M154" s="103"/>
      <c r="N154" s="102"/>
      <c r="O154" s="103"/>
      <c r="P154" s="103"/>
      <c r="Q154" s="103"/>
      <c r="R154" s="102"/>
      <c r="S154" s="103"/>
      <c r="T154" s="140"/>
      <c r="U154" s="103"/>
      <c r="V154" s="103"/>
      <c r="W154" s="103"/>
      <c r="X154" s="103"/>
      <c r="Y154" s="149">
        <v>617001</v>
      </c>
    </row>
    <row r="155" customHeight="1" spans="1:25">
      <c r="A155" s="160">
        <v>108</v>
      </c>
      <c r="B155" s="232" t="s">
        <v>143</v>
      </c>
      <c r="C155" s="102">
        <v>3</v>
      </c>
      <c r="D155" s="102"/>
      <c r="E155" s="102"/>
      <c r="F155" s="102">
        <v>40</v>
      </c>
      <c r="G155" s="102"/>
      <c r="H155" s="102"/>
      <c r="I155" s="102"/>
      <c r="J155" s="102"/>
      <c r="K155" s="169"/>
      <c r="L155" s="102">
        <f t="shared" si="268"/>
        <v>3</v>
      </c>
      <c r="M155" s="103">
        <f t="shared" si="269"/>
        <v>0.54</v>
      </c>
      <c r="N155" s="102">
        <f t="shared" si="270"/>
        <v>40</v>
      </c>
      <c r="O155" s="103">
        <f t="shared" si="271"/>
        <v>7.2</v>
      </c>
      <c r="P155" s="103">
        <v>5.4</v>
      </c>
      <c r="Q155" s="103">
        <f t="shared" si="272"/>
        <v>1.8</v>
      </c>
      <c r="R155" s="102"/>
      <c r="S155" s="103"/>
      <c r="T155" s="140">
        <f t="shared" si="273"/>
        <v>40</v>
      </c>
      <c r="U155" s="103">
        <f t="shared" si="274"/>
        <v>9.6</v>
      </c>
      <c r="V155" s="103">
        <f t="shared" si="275"/>
        <v>11.94</v>
      </c>
      <c r="W155" s="103"/>
      <c r="X155" s="103">
        <v>11.94</v>
      </c>
      <c r="Y155" s="149">
        <v>617002</v>
      </c>
    </row>
    <row r="156" customHeight="1" spans="1:25">
      <c r="A156" s="160">
        <v>109</v>
      </c>
      <c r="B156" s="232" t="s">
        <v>144</v>
      </c>
      <c r="C156" s="102"/>
      <c r="D156" s="102">
        <v>5</v>
      </c>
      <c r="E156" s="102"/>
      <c r="F156" s="102"/>
      <c r="G156" s="102">
        <v>28</v>
      </c>
      <c r="H156" s="102"/>
      <c r="I156" s="102"/>
      <c r="J156" s="102"/>
      <c r="K156" s="169"/>
      <c r="L156" s="102">
        <f t="shared" si="268"/>
        <v>5</v>
      </c>
      <c r="M156" s="103">
        <f t="shared" si="269"/>
        <v>0.9</v>
      </c>
      <c r="N156" s="102">
        <f t="shared" si="270"/>
        <v>28</v>
      </c>
      <c r="O156" s="103">
        <f t="shared" si="271"/>
        <v>5.04</v>
      </c>
      <c r="P156" s="103">
        <v>6.12</v>
      </c>
      <c r="Q156" s="103">
        <f t="shared" si="272"/>
        <v>-1.08</v>
      </c>
      <c r="R156" s="102">
        <f t="shared" si="278"/>
        <v>28</v>
      </c>
      <c r="S156" s="103">
        <f t="shared" si="279"/>
        <v>5.04</v>
      </c>
      <c r="T156" s="140"/>
      <c r="U156" s="103"/>
      <c r="V156" s="103">
        <f t="shared" si="275"/>
        <v>4.86</v>
      </c>
      <c r="W156" s="103"/>
      <c r="X156" s="103">
        <v>4.86</v>
      </c>
      <c r="Y156" s="149">
        <v>617003</v>
      </c>
    </row>
    <row r="157" customHeight="1" spans="1:25">
      <c r="A157" s="160">
        <v>110</v>
      </c>
      <c r="B157" s="101" t="s">
        <v>145</v>
      </c>
      <c r="C157" s="102"/>
      <c r="D157" s="102">
        <v>45</v>
      </c>
      <c r="E157" s="102">
        <v>1</v>
      </c>
      <c r="F157" s="102">
        <v>4</v>
      </c>
      <c r="G157" s="102">
        <v>210</v>
      </c>
      <c r="H157" s="102">
        <v>1</v>
      </c>
      <c r="I157" s="102">
        <v>1</v>
      </c>
      <c r="J157" s="102"/>
      <c r="K157" s="169"/>
      <c r="L157" s="102">
        <f t="shared" si="268"/>
        <v>46</v>
      </c>
      <c r="M157" s="103">
        <f t="shared" si="269"/>
        <v>8.28</v>
      </c>
      <c r="N157" s="102">
        <f t="shared" si="270"/>
        <v>215</v>
      </c>
      <c r="O157" s="103">
        <f t="shared" si="271"/>
        <v>38.7</v>
      </c>
      <c r="P157" s="103">
        <v>20.7</v>
      </c>
      <c r="Q157" s="103">
        <f t="shared" si="272"/>
        <v>18</v>
      </c>
      <c r="R157" s="102">
        <f t="shared" si="278"/>
        <v>212</v>
      </c>
      <c r="S157" s="103">
        <f t="shared" si="279"/>
        <v>38.16</v>
      </c>
      <c r="T157" s="140">
        <f t="shared" ref="T157:T160" si="282">F157-H157</f>
        <v>3</v>
      </c>
      <c r="U157" s="103">
        <f t="shared" ref="U157:U160" si="283">T157*0.3*0.4*2</f>
        <v>0.72</v>
      </c>
      <c r="V157" s="103">
        <f t="shared" si="275"/>
        <v>65.16</v>
      </c>
      <c r="W157" s="103"/>
      <c r="X157" s="103">
        <v>65.16</v>
      </c>
      <c r="Y157" s="149">
        <v>617004</v>
      </c>
    </row>
    <row r="158" customHeight="1" spans="1:25">
      <c r="A158" s="160">
        <v>111</v>
      </c>
      <c r="B158" s="232" t="s">
        <v>146</v>
      </c>
      <c r="C158" s="102">
        <v>7</v>
      </c>
      <c r="D158" s="102">
        <v>4</v>
      </c>
      <c r="E158" s="102"/>
      <c r="F158" s="102">
        <v>9</v>
      </c>
      <c r="G158" s="102">
        <v>340</v>
      </c>
      <c r="H158" s="102">
        <v>15</v>
      </c>
      <c r="I158" s="102">
        <v>1</v>
      </c>
      <c r="J158" s="102"/>
      <c r="K158" s="169"/>
      <c r="L158" s="102">
        <f t="shared" si="268"/>
        <v>11</v>
      </c>
      <c r="M158" s="103">
        <f t="shared" si="269"/>
        <v>1.98</v>
      </c>
      <c r="N158" s="102">
        <f t="shared" si="270"/>
        <v>350</v>
      </c>
      <c r="O158" s="103">
        <f t="shared" si="271"/>
        <v>63</v>
      </c>
      <c r="P158" s="103">
        <v>34.38</v>
      </c>
      <c r="Q158" s="103">
        <f t="shared" si="272"/>
        <v>28.62</v>
      </c>
      <c r="R158" s="102">
        <f t="shared" si="278"/>
        <v>356</v>
      </c>
      <c r="S158" s="103">
        <f t="shared" si="279"/>
        <v>64.08</v>
      </c>
      <c r="T158" s="140">
        <f t="shared" si="282"/>
        <v>-6</v>
      </c>
      <c r="U158" s="103">
        <f t="shared" si="283"/>
        <v>-1.44</v>
      </c>
      <c r="V158" s="103">
        <f t="shared" si="275"/>
        <v>93.24</v>
      </c>
      <c r="W158" s="103"/>
      <c r="X158" s="103">
        <v>93.24</v>
      </c>
      <c r="Y158" s="149">
        <v>617005</v>
      </c>
    </row>
    <row r="159" customHeight="1" spans="1:24">
      <c r="A159" s="162"/>
      <c r="B159" s="105" t="s">
        <v>147</v>
      </c>
      <c r="C159" s="98">
        <f t="shared" ref="C159:I159" si="284">SUM(C160)</f>
        <v>4</v>
      </c>
      <c r="D159" s="98">
        <f t="shared" si="284"/>
        <v>51</v>
      </c>
      <c r="E159" s="98">
        <f t="shared" si="284"/>
        <v>0</v>
      </c>
      <c r="F159" s="98">
        <f t="shared" si="284"/>
        <v>5</v>
      </c>
      <c r="G159" s="98">
        <f t="shared" si="284"/>
        <v>754</v>
      </c>
      <c r="H159" s="98">
        <f t="shared" si="284"/>
        <v>15</v>
      </c>
      <c r="I159" s="98">
        <f t="shared" si="284"/>
        <v>3</v>
      </c>
      <c r="J159" s="98"/>
      <c r="K159" s="168"/>
      <c r="L159" s="98">
        <f t="shared" ref="L159:V159" si="285">SUM(L160)</f>
        <v>55</v>
      </c>
      <c r="M159" s="99">
        <f t="shared" si="285"/>
        <v>9.9</v>
      </c>
      <c r="N159" s="98">
        <f t="shared" si="285"/>
        <v>762</v>
      </c>
      <c r="O159" s="99">
        <f t="shared" si="285"/>
        <v>137.16</v>
      </c>
      <c r="P159" s="99">
        <f t="shared" si="285"/>
        <v>64.08</v>
      </c>
      <c r="Q159" s="99">
        <f t="shared" si="285"/>
        <v>73.08</v>
      </c>
      <c r="R159" s="98">
        <f t="shared" si="285"/>
        <v>772</v>
      </c>
      <c r="S159" s="99">
        <f t="shared" si="285"/>
        <v>138.96</v>
      </c>
      <c r="T159" s="135">
        <f t="shared" si="285"/>
        <v>-10</v>
      </c>
      <c r="U159" s="99">
        <f t="shared" si="285"/>
        <v>-2.4</v>
      </c>
      <c r="V159" s="99">
        <f t="shared" si="285"/>
        <v>219.54</v>
      </c>
      <c r="W159" s="99"/>
      <c r="X159" s="99">
        <f t="shared" ref="X159:X163" si="286">SUM(X160)</f>
        <v>219.54</v>
      </c>
    </row>
    <row r="160" customHeight="1" spans="1:25">
      <c r="A160" s="160">
        <v>112</v>
      </c>
      <c r="B160" s="232" t="s">
        <v>147</v>
      </c>
      <c r="C160" s="102">
        <v>4</v>
      </c>
      <c r="D160" s="102">
        <v>51</v>
      </c>
      <c r="E160" s="102"/>
      <c r="F160" s="102">
        <v>5</v>
      </c>
      <c r="G160" s="102">
        <v>754</v>
      </c>
      <c r="H160" s="102">
        <v>15</v>
      </c>
      <c r="I160" s="102">
        <v>3</v>
      </c>
      <c r="J160" s="102"/>
      <c r="K160" s="169"/>
      <c r="L160" s="102">
        <f t="shared" ref="L160:L164" si="287">C160+D160+E160</f>
        <v>55</v>
      </c>
      <c r="M160" s="103">
        <f t="shared" ref="M160:M164" si="288">L160*0.3*0.6</f>
        <v>9.9</v>
      </c>
      <c r="N160" s="102">
        <f t="shared" ref="N160:N164" si="289">F160+G160+I160</f>
        <v>762</v>
      </c>
      <c r="O160" s="103">
        <f t="shared" ref="O160:O164" si="290">N160*0.3*0.6</f>
        <v>137.16</v>
      </c>
      <c r="P160" s="103">
        <v>64.08</v>
      </c>
      <c r="Q160" s="103">
        <f t="shared" ref="Q160:Q164" si="291">O160-P160</f>
        <v>73.08</v>
      </c>
      <c r="R160" s="102">
        <f t="shared" ref="R160:R164" si="292">G160+H160+I160</f>
        <v>772</v>
      </c>
      <c r="S160" s="103">
        <f t="shared" ref="S160:S164" si="293">R160*0.3*0.6</f>
        <v>138.96</v>
      </c>
      <c r="T160" s="140">
        <f t="shared" si="282"/>
        <v>-10</v>
      </c>
      <c r="U160" s="103">
        <f t="shared" si="283"/>
        <v>-2.4</v>
      </c>
      <c r="V160" s="103">
        <f t="shared" ref="V160:V164" si="294">K160+M160+Q160+S160+U160</f>
        <v>219.54</v>
      </c>
      <c r="W160" s="103"/>
      <c r="X160" s="103">
        <v>219.54</v>
      </c>
      <c r="Y160" s="149">
        <v>617006</v>
      </c>
    </row>
    <row r="161" customHeight="1" spans="1:24">
      <c r="A161" s="162"/>
      <c r="B161" s="105" t="s">
        <v>148</v>
      </c>
      <c r="C161" s="98">
        <f t="shared" ref="C161:I161" si="295">SUM(C162)</f>
        <v>0</v>
      </c>
      <c r="D161" s="98">
        <f t="shared" si="295"/>
        <v>7</v>
      </c>
      <c r="E161" s="98">
        <f t="shared" si="295"/>
        <v>0</v>
      </c>
      <c r="F161" s="98">
        <f t="shared" si="295"/>
        <v>2</v>
      </c>
      <c r="G161" s="98">
        <f t="shared" si="295"/>
        <v>433</v>
      </c>
      <c r="H161" s="98">
        <f t="shared" si="295"/>
        <v>4</v>
      </c>
      <c r="I161" s="98">
        <f t="shared" si="295"/>
        <v>3</v>
      </c>
      <c r="J161" s="98"/>
      <c r="K161" s="168"/>
      <c r="L161" s="98">
        <f t="shared" ref="L161:V161" si="296">SUM(L162)</f>
        <v>7</v>
      </c>
      <c r="M161" s="99">
        <f t="shared" si="296"/>
        <v>1.26</v>
      </c>
      <c r="N161" s="98">
        <f t="shared" si="296"/>
        <v>438</v>
      </c>
      <c r="O161" s="99">
        <f t="shared" si="296"/>
        <v>78.84</v>
      </c>
      <c r="P161" s="99">
        <f t="shared" si="296"/>
        <v>40.5</v>
      </c>
      <c r="Q161" s="99">
        <f t="shared" si="296"/>
        <v>38.34</v>
      </c>
      <c r="R161" s="98">
        <f t="shared" si="296"/>
        <v>440</v>
      </c>
      <c r="S161" s="99">
        <f t="shared" si="296"/>
        <v>79.2</v>
      </c>
      <c r="T161" s="135">
        <f t="shared" si="296"/>
        <v>-2</v>
      </c>
      <c r="U161" s="99">
        <f t="shared" si="296"/>
        <v>-0.48</v>
      </c>
      <c r="V161" s="99">
        <f t="shared" si="296"/>
        <v>118.32</v>
      </c>
      <c r="W161" s="99"/>
      <c r="X161" s="99">
        <f t="shared" si="286"/>
        <v>118.32</v>
      </c>
    </row>
    <row r="162" customHeight="1" spans="1:25">
      <c r="A162" s="160">
        <v>113</v>
      </c>
      <c r="B162" s="232" t="s">
        <v>148</v>
      </c>
      <c r="C162" s="102"/>
      <c r="D162" s="102">
        <v>7</v>
      </c>
      <c r="E162" s="102"/>
      <c r="F162" s="102">
        <v>2</v>
      </c>
      <c r="G162" s="102">
        <v>433</v>
      </c>
      <c r="H162" s="102">
        <v>4</v>
      </c>
      <c r="I162" s="102">
        <v>3</v>
      </c>
      <c r="J162" s="102"/>
      <c r="K162" s="169"/>
      <c r="L162" s="102">
        <f t="shared" si="287"/>
        <v>7</v>
      </c>
      <c r="M162" s="103">
        <f t="shared" si="288"/>
        <v>1.26</v>
      </c>
      <c r="N162" s="102">
        <f t="shared" si="289"/>
        <v>438</v>
      </c>
      <c r="O162" s="103">
        <f t="shared" si="290"/>
        <v>78.84</v>
      </c>
      <c r="P162" s="103">
        <v>40.5</v>
      </c>
      <c r="Q162" s="103">
        <f t="shared" si="291"/>
        <v>38.34</v>
      </c>
      <c r="R162" s="102">
        <f t="shared" si="292"/>
        <v>440</v>
      </c>
      <c r="S162" s="103">
        <f t="shared" si="293"/>
        <v>79.2</v>
      </c>
      <c r="T162" s="140">
        <f t="shared" ref="T162:T166" si="297">F162-H162</f>
        <v>-2</v>
      </c>
      <c r="U162" s="103">
        <f t="shared" ref="U162:U166" si="298">T162*0.3*0.4*2</f>
        <v>-0.48</v>
      </c>
      <c r="V162" s="103">
        <f t="shared" si="294"/>
        <v>118.32</v>
      </c>
      <c r="W162" s="103"/>
      <c r="X162" s="103">
        <v>118.32</v>
      </c>
      <c r="Y162" s="149">
        <v>617007</v>
      </c>
    </row>
    <row r="163" customHeight="1" spans="1:24">
      <c r="A163" s="162"/>
      <c r="B163" s="105" t="s">
        <v>149</v>
      </c>
      <c r="C163" s="98">
        <f t="shared" ref="C163:I163" si="299">SUM(C164)</f>
        <v>0</v>
      </c>
      <c r="D163" s="98">
        <f t="shared" si="299"/>
        <v>42</v>
      </c>
      <c r="E163" s="98">
        <f t="shared" si="299"/>
        <v>0</v>
      </c>
      <c r="F163" s="98">
        <f t="shared" si="299"/>
        <v>0</v>
      </c>
      <c r="G163" s="98">
        <f t="shared" si="299"/>
        <v>885</v>
      </c>
      <c r="H163" s="98">
        <f t="shared" si="299"/>
        <v>7</v>
      </c>
      <c r="I163" s="98">
        <f t="shared" si="299"/>
        <v>11</v>
      </c>
      <c r="J163" s="98"/>
      <c r="K163" s="168"/>
      <c r="L163" s="98">
        <f t="shared" ref="L163:V163" si="300">SUM(L164)</f>
        <v>42</v>
      </c>
      <c r="M163" s="99">
        <f t="shared" si="300"/>
        <v>7.56</v>
      </c>
      <c r="N163" s="98">
        <f t="shared" si="300"/>
        <v>896</v>
      </c>
      <c r="O163" s="99">
        <f t="shared" si="300"/>
        <v>161.28</v>
      </c>
      <c r="P163" s="99">
        <f t="shared" si="300"/>
        <v>83.7</v>
      </c>
      <c r="Q163" s="99">
        <f t="shared" si="300"/>
        <v>77.58</v>
      </c>
      <c r="R163" s="98">
        <f t="shared" si="300"/>
        <v>903</v>
      </c>
      <c r="S163" s="99">
        <f t="shared" si="300"/>
        <v>162.54</v>
      </c>
      <c r="T163" s="135">
        <f t="shared" si="300"/>
        <v>-7</v>
      </c>
      <c r="U163" s="99">
        <f t="shared" si="300"/>
        <v>-1.68</v>
      </c>
      <c r="V163" s="99">
        <f t="shared" si="300"/>
        <v>246</v>
      </c>
      <c r="W163" s="99"/>
      <c r="X163" s="99">
        <f t="shared" si="286"/>
        <v>246</v>
      </c>
    </row>
    <row r="164" customHeight="1" spans="1:25">
      <c r="A164" s="160">
        <v>114</v>
      </c>
      <c r="B164" s="232" t="s">
        <v>149</v>
      </c>
      <c r="C164" s="102"/>
      <c r="D164" s="102">
        <v>42</v>
      </c>
      <c r="E164" s="102"/>
      <c r="F164" s="102"/>
      <c r="G164" s="102">
        <v>885</v>
      </c>
      <c r="H164" s="102">
        <v>7</v>
      </c>
      <c r="I164" s="102">
        <v>11</v>
      </c>
      <c r="J164" s="102"/>
      <c r="K164" s="169"/>
      <c r="L164" s="102">
        <f t="shared" si="287"/>
        <v>42</v>
      </c>
      <c r="M164" s="103">
        <f t="shared" si="288"/>
        <v>7.56</v>
      </c>
      <c r="N164" s="102">
        <f t="shared" si="289"/>
        <v>896</v>
      </c>
      <c r="O164" s="103">
        <f t="shared" si="290"/>
        <v>161.28</v>
      </c>
      <c r="P164" s="103">
        <v>83.7</v>
      </c>
      <c r="Q164" s="103">
        <f t="shared" si="291"/>
        <v>77.58</v>
      </c>
      <c r="R164" s="102">
        <f t="shared" si="292"/>
        <v>903</v>
      </c>
      <c r="S164" s="103">
        <f t="shared" si="293"/>
        <v>162.54</v>
      </c>
      <c r="T164" s="140">
        <f t="shared" si="297"/>
        <v>-7</v>
      </c>
      <c r="U164" s="103">
        <f t="shared" si="298"/>
        <v>-1.68</v>
      </c>
      <c r="V164" s="103">
        <f t="shared" si="294"/>
        <v>246</v>
      </c>
      <c r="W164" s="103"/>
      <c r="X164" s="103">
        <v>246</v>
      </c>
      <c r="Y164" s="149">
        <v>617008</v>
      </c>
    </row>
    <row r="165" customHeight="1" spans="1:24">
      <c r="A165" s="162"/>
      <c r="B165" s="105" t="s">
        <v>150</v>
      </c>
      <c r="C165" s="98">
        <f t="shared" ref="C165:I165" si="301">SUM(C166)</f>
        <v>0</v>
      </c>
      <c r="D165" s="98">
        <f t="shared" si="301"/>
        <v>117</v>
      </c>
      <c r="E165" s="98">
        <f t="shared" si="301"/>
        <v>0</v>
      </c>
      <c r="F165" s="98">
        <f t="shared" si="301"/>
        <v>0</v>
      </c>
      <c r="G165" s="98">
        <f t="shared" si="301"/>
        <v>2053</v>
      </c>
      <c r="H165" s="98">
        <f t="shared" si="301"/>
        <v>21</v>
      </c>
      <c r="I165" s="98">
        <f t="shared" si="301"/>
        <v>5</v>
      </c>
      <c r="J165" s="98"/>
      <c r="K165" s="168"/>
      <c r="L165" s="98">
        <f t="shared" ref="L165:V165" si="302">SUM(L166)</f>
        <v>117</v>
      </c>
      <c r="M165" s="99">
        <f t="shared" si="302"/>
        <v>21.06</v>
      </c>
      <c r="N165" s="98">
        <f t="shared" si="302"/>
        <v>2058</v>
      </c>
      <c r="O165" s="99">
        <f t="shared" si="302"/>
        <v>370.44</v>
      </c>
      <c r="P165" s="99">
        <f t="shared" si="302"/>
        <v>267.48</v>
      </c>
      <c r="Q165" s="99">
        <f t="shared" si="302"/>
        <v>102.96</v>
      </c>
      <c r="R165" s="98">
        <f t="shared" si="302"/>
        <v>2079</v>
      </c>
      <c r="S165" s="99">
        <f t="shared" si="302"/>
        <v>374.22</v>
      </c>
      <c r="T165" s="135">
        <f t="shared" si="302"/>
        <v>-21</v>
      </c>
      <c r="U165" s="99">
        <f t="shared" si="302"/>
        <v>-5.04</v>
      </c>
      <c r="V165" s="99">
        <f t="shared" si="302"/>
        <v>493.2</v>
      </c>
      <c r="W165" s="99"/>
      <c r="X165" s="99">
        <f>SUM(X166)</f>
        <v>493.2</v>
      </c>
    </row>
    <row r="166" customHeight="1" spans="1:25">
      <c r="A166" s="160">
        <v>115</v>
      </c>
      <c r="B166" s="232" t="s">
        <v>150</v>
      </c>
      <c r="C166" s="102"/>
      <c r="D166" s="102">
        <v>117</v>
      </c>
      <c r="E166" s="102"/>
      <c r="F166" s="102"/>
      <c r="G166" s="102">
        <v>2053</v>
      </c>
      <c r="H166" s="102">
        <v>21</v>
      </c>
      <c r="I166" s="102">
        <v>5</v>
      </c>
      <c r="J166" s="102"/>
      <c r="K166" s="169"/>
      <c r="L166" s="102">
        <f t="shared" ref="L166:L171" si="303">C166+D166+E166</f>
        <v>117</v>
      </c>
      <c r="M166" s="103">
        <f t="shared" ref="M166:M171" si="304">L166*0.3*0.6</f>
        <v>21.06</v>
      </c>
      <c r="N166" s="102">
        <f t="shared" ref="N166:N173" si="305">F166+G166+I166</f>
        <v>2058</v>
      </c>
      <c r="O166" s="103">
        <f t="shared" ref="O166:O173" si="306">N166*0.3*0.6</f>
        <v>370.44</v>
      </c>
      <c r="P166" s="103">
        <v>267.48</v>
      </c>
      <c r="Q166" s="103">
        <f t="shared" ref="Q166:Q173" si="307">O166-P166</f>
        <v>102.96</v>
      </c>
      <c r="R166" s="102">
        <f t="shared" ref="R166:R173" si="308">G166+H166+I166</f>
        <v>2079</v>
      </c>
      <c r="S166" s="103">
        <f t="shared" ref="S166:S173" si="309">R166*0.3*0.6</f>
        <v>374.22</v>
      </c>
      <c r="T166" s="140">
        <f t="shared" si="297"/>
        <v>-21</v>
      </c>
      <c r="U166" s="103">
        <f t="shared" si="298"/>
        <v>-5.04</v>
      </c>
      <c r="V166" s="103">
        <f t="shared" ref="V166:V173" si="310">K166+M166+Q166+S166+U166</f>
        <v>493.2</v>
      </c>
      <c r="W166" s="103"/>
      <c r="X166" s="103">
        <v>493.2</v>
      </c>
      <c r="Y166" s="149">
        <v>617009</v>
      </c>
    </row>
    <row r="167" customHeight="1" spans="1:24">
      <c r="A167" s="162"/>
      <c r="B167" s="105" t="s">
        <v>151</v>
      </c>
      <c r="C167" s="98">
        <f t="shared" ref="C167:I167" si="311">SUM(C168:C173)</f>
        <v>0</v>
      </c>
      <c r="D167" s="98">
        <f t="shared" si="311"/>
        <v>48</v>
      </c>
      <c r="E167" s="98">
        <f t="shared" si="311"/>
        <v>0</v>
      </c>
      <c r="F167" s="98">
        <f t="shared" si="311"/>
        <v>143</v>
      </c>
      <c r="G167" s="98">
        <f t="shared" si="311"/>
        <v>2693</v>
      </c>
      <c r="H167" s="98">
        <f t="shared" si="311"/>
        <v>114</v>
      </c>
      <c r="I167" s="98">
        <f t="shared" si="311"/>
        <v>12</v>
      </c>
      <c r="J167" s="98"/>
      <c r="K167" s="168"/>
      <c r="L167" s="98">
        <f t="shared" ref="L167:V167" si="312">SUM(L168:L173)</f>
        <v>48</v>
      </c>
      <c r="M167" s="99">
        <f t="shared" si="312"/>
        <v>8.64</v>
      </c>
      <c r="N167" s="98">
        <f t="shared" si="312"/>
        <v>2848</v>
      </c>
      <c r="O167" s="99">
        <f t="shared" si="312"/>
        <v>512.64</v>
      </c>
      <c r="P167" s="99">
        <f t="shared" si="312"/>
        <v>280.26</v>
      </c>
      <c r="Q167" s="99">
        <f t="shared" si="312"/>
        <v>232.38</v>
      </c>
      <c r="R167" s="98">
        <f t="shared" si="312"/>
        <v>2819</v>
      </c>
      <c r="S167" s="99">
        <f t="shared" si="312"/>
        <v>507.42</v>
      </c>
      <c r="T167" s="135">
        <f t="shared" si="312"/>
        <v>29</v>
      </c>
      <c r="U167" s="99">
        <f t="shared" si="312"/>
        <v>6.96</v>
      </c>
      <c r="V167" s="99">
        <f t="shared" si="312"/>
        <v>755.4</v>
      </c>
      <c r="W167" s="99"/>
      <c r="X167" s="99">
        <f>SUM(X168:X173)</f>
        <v>755.4</v>
      </c>
    </row>
    <row r="168" customHeight="1" spans="1:25">
      <c r="A168" s="160">
        <v>116</v>
      </c>
      <c r="B168" s="232" t="s">
        <v>152</v>
      </c>
      <c r="C168" s="102"/>
      <c r="D168" s="102"/>
      <c r="E168" s="102"/>
      <c r="F168" s="102">
        <v>22</v>
      </c>
      <c r="G168" s="102"/>
      <c r="H168" s="102">
        <v>1</v>
      </c>
      <c r="I168" s="102"/>
      <c r="J168" s="102"/>
      <c r="K168" s="169"/>
      <c r="L168" s="102"/>
      <c r="M168" s="103"/>
      <c r="N168" s="102">
        <f t="shared" si="305"/>
        <v>22</v>
      </c>
      <c r="O168" s="103">
        <f t="shared" si="306"/>
        <v>3.96</v>
      </c>
      <c r="P168" s="103"/>
      <c r="Q168" s="103">
        <f t="shared" si="307"/>
        <v>3.96</v>
      </c>
      <c r="R168" s="102">
        <f t="shared" si="308"/>
        <v>1</v>
      </c>
      <c r="S168" s="103">
        <f t="shared" si="309"/>
        <v>0.18</v>
      </c>
      <c r="T168" s="140">
        <f t="shared" ref="T168:T173" si="313">F168-H168</f>
        <v>21</v>
      </c>
      <c r="U168" s="103">
        <f t="shared" ref="U168:U173" si="314">T168*0.3*0.4*2</f>
        <v>5.04</v>
      </c>
      <c r="V168" s="103">
        <f t="shared" si="310"/>
        <v>9.18</v>
      </c>
      <c r="W168" s="103"/>
      <c r="X168" s="103">
        <v>9.18</v>
      </c>
      <c r="Y168" s="149">
        <v>618001</v>
      </c>
    </row>
    <row r="169" customHeight="1" spans="1:25">
      <c r="A169" s="160">
        <v>117</v>
      </c>
      <c r="B169" s="232" t="s">
        <v>153</v>
      </c>
      <c r="C169" s="102"/>
      <c r="D169" s="102"/>
      <c r="E169" s="102"/>
      <c r="F169" s="102">
        <v>87</v>
      </c>
      <c r="G169" s="102">
        <v>202</v>
      </c>
      <c r="H169" s="102">
        <v>5</v>
      </c>
      <c r="I169" s="102"/>
      <c r="J169" s="102"/>
      <c r="K169" s="169"/>
      <c r="L169" s="102"/>
      <c r="M169" s="103"/>
      <c r="N169" s="102">
        <f t="shared" si="305"/>
        <v>289</v>
      </c>
      <c r="O169" s="103">
        <f t="shared" si="306"/>
        <v>52.02</v>
      </c>
      <c r="P169" s="103">
        <v>34.56</v>
      </c>
      <c r="Q169" s="103">
        <f t="shared" si="307"/>
        <v>17.46</v>
      </c>
      <c r="R169" s="102">
        <f t="shared" si="308"/>
        <v>207</v>
      </c>
      <c r="S169" s="103">
        <f t="shared" si="309"/>
        <v>37.26</v>
      </c>
      <c r="T169" s="140">
        <f t="shared" si="313"/>
        <v>82</v>
      </c>
      <c r="U169" s="103">
        <f t="shared" si="314"/>
        <v>19.68</v>
      </c>
      <c r="V169" s="103">
        <f t="shared" si="310"/>
        <v>74.4</v>
      </c>
      <c r="W169" s="103"/>
      <c r="X169" s="103">
        <v>74.4</v>
      </c>
      <c r="Y169" s="149">
        <v>618002</v>
      </c>
    </row>
    <row r="170" customHeight="1" spans="1:25">
      <c r="A170" s="160">
        <v>118</v>
      </c>
      <c r="B170" s="232" t="s">
        <v>154</v>
      </c>
      <c r="C170" s="102"/>
      <c r="D170" s="102">
        <v>42</v>
      </c>
      <c r="E170" s="102"/>
      <c r="F170" s="102">
        <v>28</v>
      </c>
      <c r="G170" s="102">
        <v>924</v>
      </c>
      <c r="H170" s="102">
        <v>66</v>
      </c>
      <c r="I170" s="102">
        <v>8</v>
      </c>
      <c r="J170" s="102"/>
      <c r="K170" s="169"/>
      <c r="L170" s="102">
        <f t="shared" si="303"/>
        <v>42</v>
      </c>
      <c r="M170" s="103">
        <f t="shared" si="304"/>
        <v>7.56</v>
      </c>
      <c r="N170" s="102">
        <f t="shared" si="305"/>
        <v>960</v>
      </c>
      <c r="O170" s="103">
        <f t="shared" si="306"/>
        <v>172.8</v>
      </c>
      <c r="P170" s="103">
        <v>96.12</v>
      </c>
      <c r="Q170" s="103">
        <f t="shared" si="307"/>
        <v>76.68</v>
      </c>
      <c r="R170" s="102">
        <f t="shared" si="308"/>
        <v>998</v>
      </c>
      <c r="S170" s="103">
        <f t="shared" si="309"/>
        <v>179.64</v>
      </c>
      <c r="T170" s="140">
        <f t="shared" si="313"/>
        <v>-38</v>
      </c>
      <c r="U170" s="103">
        <f t="shared" si="314"/>
        <v>-9.12</v>
      </c>
      <c r="V170" s="103">
        <f t="shared" si="310"/>
        <v>254.76</v>
      </c>
      <c r="W170" s="103"/>
      <c r="X170" s="103">
        <v>254.76</v>
      </c>
      <c r="Y170" s="149">
        <v>618003</v>
      </c>
    </row>
    <row r="171" customHeight="1" spans="1:25">
      <c r="A171" s="160">
        <v>119</v>
      </c>
      <c r="B171" s="232" t="s">
        <v>155</v>
      </c>
      <c r="C171" s="102"/>
      <c r="D171" s="102">
        <v>5</v>
      </c>
      <c r="E171" s="102"/>
      <c r="F171" s="102">
        <v>5</v>
      </c>
      <c r="G171" s="102">
        <v>537</v>
      </c>
      <c r="H171" s="102">
        <v>12</v>
      </c>
      <c r="I171" s="102">
        <v>4</v>
      </c>
      <c r="J171" s="102"/>
      <c r="K171" s="169"/>
      <c r="L171" s="102">
        <f t="shared" si="303"/>
        <v>5</v>
      </c>
      <c r="M171" s="103">
        <f t="shared" si="304"/>
        <v>0.9</v>
      </c>
      <c r="N171" s="102">
        <f t="shared" si="305"/>
        <v>546</v>
      </c>
      <c r="O171" s="103">
        <f t="shared" si="306"/>
        <v>98.28</v>
      </c>
      <c r="P171" s="103">
        <v>46.98</v>
      </c>
      <c r="Q171" s="103">
        <f t="shared" si="307"/>
        <v>51.3</v>
      </c>
      <c r="R171" s="102">
        <f t="shared" si="308"/>
        <v>553</v>
      </c>
      <c r="S171" s="103">
        <f t="shared" si="309"/>
        <v>99.54</v>
      </c>
      <c r="T171" s="140">
        <f t="shared" si="313"/>
        <v>-7</v>
      </c>
      <c r="U171" s="103">
        <f t="shared" si="314"/>
        <v>-1.68</v>
      </c>
      <c r="V171" s="103">
        <f t="shared" si="310"/>
        <v>150.06</v>
      </c>
      <c r="W171" s="103"/>
      <c r="X171" s="103">
        <v>150.06</v>
      </c>
      <c r="Y171" s="149">
        <v>618005</v>
      </c>
    </row>
    <row r="172" customHeight="1" spans="1:25">
      <c r="A172" s="160">
        <v>120</v>
      </c>
      <c r="B172" s="232" t="s">
        <v>156</v>
      </c>
      <c r="C172" s="102"/>
      <c r="D172" s="102"/>
      <c r="E172" s="102"/>
      <c r="F172" s="102">
        <v>1</v>
      </c>
      <c r="G172" s="102">
        <v>521</v>
      </c>
      <c r="H172" s="102">
        <v>6</v>
      </c>
      <c r="I172" s="102"/>
      <c r="J172" s="102"/>
      <c r="K172" s="169"/>
      <c r="L172" s="102"/>
      <c r="M172" s="103"/>
      <c r="N172" s="102">
        <f t="shared" si="305"/>
        <v>522</v>
      </c>
      <c r="O172" s="103">
        <f t="shared" si="306"/>
        <v>93.96</v>
      </c>
      <c r="P172" s="103">
        <v>48.06</v>
      </c>
      <c r="Q172" s="103">
        <f t="shared" si="307"/>
        <v>45.9</v>
      </c>
      <c r="R172" s="102">
        <f t="shared" si="308"/>
        <v>527</v>
      </c>
      <c r="S172" s="103">
        <f t="shared" si="309"/>
        <v>94.86</v>
      </c>
      <c r="T172" s="140">
        <f t="shared" si="313"/>
        <v>-5</v>
      </c>
      <c r="U172" s="103">
        <f t="shared" si="314"/>
        <v>-1.2</v>
      </c>
      <c r="V172" s="103">
        <f t="shared" si="310"/>
        <v>139.56</v>
      </c>
      <c r="W172" s="103"/>
      <c r="X172" s="103">
        <v>139.56</v>
      </c>
      <c r="Y172" s="149">
        <v>618006</v>
      </c>
    </row>
    <row r="173" customHeight="1" spans="1:25">
      <c r="A173" s="160">
        <v>121</v>
      </c>
      <c r="B173" s="232" t="s">
        <v>157</v>
      </c>
      <c r="C173" s="102"/>
      <c r="D173" s="102">
        <v>1</v>
      </c>
      <c r="E173" s="102"/>
      <c r="F173" s="102"/>
      <c r="G173" s="102">
        <v>509</v>
      </c>
      <c r="H173" s="102">
        <v>24</v>
      </c>
      <c r="I173" s="102"/>
      <c r="J173" s="102"/>
      <c r="K173" s="169"/>
      <c r="L173" s="102">
        <f>C173+D173+E173</f>
        <v>1</v>
      </c>
      <c r="M173" s="103">
        <f>L173*0.3*0.6</f>
        <v>0.18</v>
      </c>
      <c r="N173" s="102">
        <f t="shared" si="305"/>
        <v>509</v>
      </c>
      <c r="O173" s="103">
        <f t="shared" si="306"/>
        <v>91.62</v>
      </c>
      <c r="P173" s="103">
        <v>54.54</v>
      </c>
      <c r="Q173" s="103">
        <f t="shared" si="307"/>
        <v>37.08</v>
      </c>
      <c r="R173" s="102">
        <f t="shared" si="308"/>
        <v>533</v>
      </c>
      <c r="S173" s="103">
        <f t="shared" si="309"/>
        <v>95.94</v>
      </c>
      <c r="T173" s="140">
        <f t="shared" si="313"/>
        <v>-24</v>
      </c>
      <c r="U173" s="103">
        <f t="shared" si="314"/>
        <v>-5.76</v>
      </c>
      <c r="V173" s="103">
        <f t="shared" si="310"/>
        <v>127.44</v>
      </c>
      <c r="W173" s="103"/>
      <c r="X173" s="103">
        <v>127.44</v>
      </c>
      <c r="Y173" s="149">
        <v>618009</v>
      </c>
    </row>
    <row r="174" ht="35" customHeight="1" spans="1:24">
      <c r="A174" s="162"/>
      <c r="B174" s="78" t="s">
        <v>158</v>
      </c>
      <c r="C174" s="98">
        <f t="shared" ref="C174:G174" si="315">SUM(C175)</f>
        <v>0</v>
      </c>
      <c r="D174" s="98">
        <f t="shared" si="315"/>
        <v>0</v>
      </c>
      <c r="E174" s="98">
        <f t="shared" si="315"/>
        <v>0</v>
      </c>
      <c r="F174" s="98">
        <f t="shared" si="315"/>
        <v>6</v>
      </c>
      <c r="G174" s="98">
        <f t="shared" si="315"/>
        <v>108</v>
      </c>
      <c r="H174" s="98"/>
      <c r="I174" s="98">
        <f>SUM(I175)</f>
        <v>115</v>
      </c>
      <c r="J174" s="98"/>
      <c r="K174" s="168"/>
      <c r="L174" s="98"/>
      <c r="M174" s="99"/>
      <c r="N174" s="98">
        <f t="shared" ref="N174:V174" si="316">SUM(N175)</f>
        <v>229</v>
      </c>
      <c r="O174" s="99">
        <f t="shared" si="316"/>
        <v>41.22</v>
      </c>
      <c r="P174" s="99">
        <f t="shared" si="316"/>
        <v>8.82</v>
      </c>
      <c r="Q174" s="99">
        <f t="shared" si="316"/>
        <v>32.4</v>
      </c>
      <c r="R174" s="98">
        <f t="shared" si="316"/>
        <v>223</v>
      </c>
      <c r="S174" s="99">
        <f t="shared" si="316"/>
        <v>40.14</v>
      </c>
      <c r="T174" s="135">
        <f t="shared" si="316"/>
        <v>6</v>
      </c>
      <c r="U174" s="99">
        <f t="shared" si="316"/>
        <v>1.44</v>
      </c>
      <c r="V174" s="99">
        <f t="shared" si="316"/>
        <v>73.98</v>
      </c>
      <c r="W174" s="99"/>
      <c r="X174" s="99">
        <f t="shared" ref="X174:X178" si="317">SUM(X175)</f>
        <v>73.98</v>
      </c>
    </row>
    <row r="175" ht="35" customHeight="1" spans="1:25">
      <c r="A175" s="160">
        <v>122</v>
      </c>
      <c r="B175" s="233" t="s">
        <v>158</v>
      </c>
      <c r="C175" s="102"/>
      <c r="D175" s="102"/>
      <c r="E175" s="102"/>
      <c r="F175" s="102">
        <v>6</v>
      </c>
      <c r="G175" s="102">
        <v>108</v>
      </c>
      <c r="H175" s="102"/>
      <c r="I175" s="102">
        <v>115</v>
      </c>
      <c r="J175" s="102"/>
      <c r="K175" s="169"/>
      <c r="L175" s="102"/>
      <c r="M175" s="103"/>
      <c r="N175" s="102">
        <f t="shared" ref="N175:N179" si="318">F175+G175+I175</f>
        <v>229</v>
      </c>
      <c r="O175" s="103">
        <f t="shared" ref="O175:O179" si="319">N175*0.3*0.6</f>
        <v>41.22</v>
      </c>
      <c r="P175" s="103">
        <v>8.82</v>
      </c>
      <c r="Q175" s="103">
        <f t="shared" ref="Q175:Q179" si="320">O175-P175</f>
        <v>32.4</v>
      </c>
      <c r="R175" s="102">
        <f t="shared" ref="R175:R179" si="321">G175+H175+I175</f>
        <v>223</v>
      </c>
      <c r="S175" s="103">
        <f t="shared" ref="S175:S179" si="322">R175*0.3*0.6</f>
        <v>40.14</v>
      </c>
      <c r="T175" s="140">
        <f t="shared" ref="T175:T179" si="323">F175-H175</f>
        <v>6</v>
      </c>
      <c r="U175" s="103">
        <f t="shared" ref="U175:U179" si="324">T175*0.3*0.4*2</f>
        <v>1.44</v>
      </c>
      <c r="V175" s="103">
        <f t="shared" ref="V175:V179" si="325">K175+M175+Q175+S175+U175</f>
        <v>73.98</v>
      </c>
      <c r="W175" s="103"/>
      <c r="X175" s="103">
        <v>73.98</v>
      </c>
      <c r="Y175" s="149">
        <v>618007</v>
      </c>
    </row>
    <row r="176" ht="35" customHeight="1" spans="1:24">
      <c r="A176" s="162"/>
      <c r="B176" s="78" t="s">
        <v>159</v>
      </c>
      <c r="C176" s="98">
        <f t="shared" ref="C176:H176" si="326">SUM(C177)</f>
        <v>0</v>
      </c>
      <c r="D176" s="98">
        <f t="shared" si="326"/>
        <v>0</v>
      </c>
      <c r="E176" s="98">
        <f t="shared" si="326"/>
        <v>0</v>
      </c>
      <c r="F176" s="98">
        <f t="shared" si="326"/>
        <v>1</v>
      </c>
      <c r="G176" s="98">
        <f t="shared" si="326"/>
        <v>199</v>
      </c>
      <c r="H176" s="98">
        <f t="shared" si="326"/>
        <v>6</v>
      </c>
      <c r="I176" s="98"/>
      <c r="J176" s="98"/>
      <c r="K176" s="168"/>
      <c r="L176" s="98"/>
      <c r="M176" s="99"/>
      <c r="N176" s="98">
        <f t="shared" ref="N176:V176" si="327">SUM(N177)</f>
        <v>200</v>
      </c>
      <c r="O176" s="99">
        <f t="shared" si="327"/>
        <v>36</v>
      </c>
      <c r="P176" s="99">
        <f t="shared" si="327"/>
        <v>21.96</v>
      </c>
      <c r="Q176" s="99">
        <f t="shared" si="327"/>
        <v>14.04</v>
      </c>
      <c r="R176" s="98">
        <f t="shared" si="327"/>
        <v>205</v>
      </c>
      <c r="S176" s="99">
        <f t="shared" si="327"/>
        <v>36.9</v>
      </c>
      <c r="T176" s="135">
        <f t="shared" si="327"/>
        <v>-5</v>
      </c>
      <c r="U176" s="99">
        <f t="shared" si="327"/>
        <v>-1.2</v>
      </c>
      <c r="V176" s="99">
        <f t="shared" si="327"/>
        <v>49.74</v>
      </c>
      <c r="W176" s="99"/>
      <c r="X176" s="99">
        <f t="shared" si="317"/>
        <v>49.74</v>
      </c>
    </row>
    <row r="177" ht="35" customHeight="1" spans="1:25">
      <c r="A177" s="160">
        <v>123</v>
      </c>
      <c r="B177" s="233" t="s">
        <v>159</v>
      </c>
      <c r="C177" s="102"/>
      <c r="D177" s="102"/>
      <c r="E177" s="102"/>
      <c r="F177" s="102">
        <v>1</v>
      </c>
      <c r="G177" s="102">
        <v>199</v>
      </c>
      <c r="H177" s="102">
        <v>6</v>
      </c>
      <c r="I177" s="102"/>
      <c r="J177" s="102"/>
      <c r="K177" s="169"/>
      <c r="L177" s="102"/>
      <c r="M177" s="103"/>
      <c r="N177" s="102">
        <f t="shared" si="318"/>
        <v>200</v>
      </c>
      <c r="O177" s="103">
        <f t="shared" si="319"/>
        <v>36</v>
      </c>
      <c r="P177" s="103">
        <v>21.96</v>
      </c>
      <c r="Q177" s="103">
        <f t="shared" si="320"/>
        <v>14.04</v>
      </c>
      <c r="R177" s="102">
        <f t="shared" si="321"/>
        <v>205</v>
      </c>
      <c r="S177" s="103">
        <f t="shared" si="322"/>
        <v>36.9</v>
      </c>
      <c r="T177" s="140">
        <f t="shared" si="323"/>
        <v>-5</v>
      </c>
      <c r="U177" s="103">
        <f t="shared" si="324"/>
        <v>-1.2</v>
      </c>
      <c r="V177" s="103">
        <f t="shared" si="325"/>
        <v>49.74</v>
      </c>
      <c r="W177" s="103"/>
      <c r="X177" s="103">
        <v>49.74</v>
      </c>
      <c r="Y177" s="149">
        <v>618008</v>
      </c>
    </row>
    <row r="178" customHeight="1" spans="1:24">
      <c r="A178" s="162"/>
      <c r="B178" s="105" t="s">
        <v>160</v>
      </c>
      <c r="C178" s="98">
        <f t="shared" ref="C178:I178" si="328">SUM(C179)</f>
        <v>4</v>
      </c>
      <c r="D178" s="98">
        <f t="shared" si="328"/>
        <v>142</v>
      </c>
      <c r="E178" s="98">
        <f t="shared" si="328"/>
        <v>2</v>
      </c>
      <c r="F178" s="98">
        <f t="shared" si="328"/>
        <v>11</v>
      </c>
      <c r="G178" s="98">
        <f t="shared" si="328"/>
        <v>1660</v>
      </c>
      <c r="H178" s="98">
        <f t="shared" si="328"/>
        <v>54</v>
      </c>
      <c r="I178" s="98">
        <f t="shared" si="328"/>
        <v>3</v>
      </c>
      <c r="J178" s="98"/>
      <c r="K178" s="168"/>
      <c r="L178" s="98">
        <f t="shared" ref="L178:V178" si="329">SUM(L179)</f>
        <v>148</v>
      </c>
      <c r="M178" s="99">
        <f t="shared" si="329"/>
        <v>26.64</v>
      </c>
      <c r="N178" s="98">
        <f t="shared" si="329"/>
        <v>1674</v>
      </c>
      <c r="O178" s="99">
        <f t="shared" si="329"/>
        <v>301.32</v>
      </c>
      <c r="P178" s="99">
        <f t="shared" si="329"/>
        <v>159.12</v>
      </c>
      <c r="Q178" s="99">
        <f t="shared" si="329"/>
        <v>142.2</v>
      </c>
      <c r="R178" s="98">
        <f t="shared" si="329"/>
        <v>1717</v>
      </c>
      <c r="S178" s="99">
        <f t="shared" si="329"/>
        <v>309.06</v>
      </c>
      <c r="T178" s="135">
        <f t="shared" si="329"/>
        <v>-43</v>
      </c>
      <c r="U178" s="99">
        <f t="shared" si="329"/>
        <v>-10.32</v>
      </c>
      <c r="V178" s="99">
        <f t="shared" si="329"/>
        <v>467.58</v>
      </c>
      <c r="W178" s="99"/>
      <c r="X178" s="99">
        <f t="shared" si="317"/>
        <v>467.58</v>
      </c>
    </row>
    <row r="179" customHeight="1" spans="1:25">
      <c r="A179" s="160">
        <v>124</v>
      </c>
      <c r="B179" s="232" t="s">
        <v>160</v>
      </c>
      <c r="C179" s="102">
        <v>4</v>
      </c>
      <c r="D179" s="102">
        <v>142</v>
      </c>
      <c r="E179" s="102">
        <v>2</v>
      </c>
      <c r="F179" s="102">
        <v>11</v>
      </c>
      <c r="G179" s="102">
        <v>1660</v>
      </c>
      <c r="H179" s="102">
        <v>54</v>
      </c>
      <c r="I179" s="102">
        <v>3</v>
      </c>
      <c r="J179" s="102"/>
      <c r="K179" s="169"/>
      <c r="L179" s="102">
        <f t="shared" ref="L179:L183" si="330">C179+D179+E179</f>
        <v>148</v>
      </c>
      <c r="M179" s="103">
        <f t="shared" ref="M179:M183" si="331">L179*0.3*0.6</f>
        <v>26.64</v>
      </c>
      <c r="N179" s="102">
        <f t="shared" si="318"/>
        <v>1674</v>
      </c>
      <c r="O179" s="103">
        <f t="shared" si="319"/>
        <v>301.32</v>
      </c>
      <c r="P179" s="103">
        <v>159.12</v>
      </c>
      <c r="Q179" s="103">
        <f t="shared" si="320"/>
        <v>142.2</v>
      </c>
      <c r="R179" s="102">
        <f t="shared" si="321"/>
        <v>1717</v>
      </c>
      <c r="S179" s="103">
        <f t="shared" si="322"/>
        <v>309.06</v>
      </c>
      <c r="T179" s="140">
        <f t="shared" si="323"/>
        <v>-43</v>
      </c>
      <c r="U179" s="103">
        <f t="shared" si="324"/>
        <v>-10.32</v>
      </c>
      <c r="V179" s="103">
        <f t="shared" si="325"/>
        <v>467.58</v>
      </c>
      <c r="W179" s="103"/>
      <c r="X179" s="103">
        <v>467.58</v>
      </c>
      <c r="Y179" s="149">
        <v>618004</v>
      </c>
    </row>
    <row r="180" customHeight="1" spans="1:24">
      <c r="A180" s="162"/>
      <c r="B180" s="105" t="s">
        <v>161</v>
      </c>
      <c r="C180" s="98">
        <f t="shared" ref="C180:I180" si="332">SUM(C181:C183)</f>
        <v>7</v>
      </c>
      <c r="D180" s="98">
        <f t="shared" si="332"/>
        <v>58</v>
      </c>
      <c r="E180" s="98">
        <f t="shared" si="332"/>
        <v>8</v>
      </c>
      <c r="F180" s="98">
        <f t="shared" si="332"/>
        <v>34</v>
      </c>
      <c r="G180" s="98">
        <f t="shared" si="332"/>
        <v>666</v>
      </c>
      <c r="H180" s="98">
        <f t="shared" si="332"/>
        <v>40</v>
      </c>
      <c r="I180" s="98">
        <f t="shared" si="332"/>
        <v>28</v>
      </c>
      <c r="J180" s="98"/>
      <c r="K180" s="168"/>
      <c r="L180" s="98">
        <f t="shared" ref="L180:V180" si="333">SUM(L181:L183)</f>
        <v>73</v>
      </c>
      <c r="M180" s="99">
        <f t="shared" si="333"/>
        <v>13.14</v>
      </c>
      <c r="N180" s="98">
        <f t="shared" si="333"/>
        <v>728</v>
      </c>
      <c r="O180" s="99">
        <f t="shared" si="333"/>
        <v>131.04</v>
      </c>
      <c r="P180" s="99">
        <f t="shared" si="333"/>
        <v>79.02</v>
      </c>
      <c r="Q180" s="99">
        <f t="shared" si="333"/>
        <v>52.02</v>
      </c>
      <c r="R180" s="98">
        <f t="shared" si="333"/>
        <v>734</v>
      </c>
      <c r="S180" s="99">
        <f t="shared" si="333"/>
        <v>132.12</v>
      </c>
      <c r="T180" s="135">
        <f t="shared" si="333"/>
        <v>-6</v>
      </c>
      <c r="U180" s="99">
        <f t="shared" si="333"/>
        <v>-1.44</v>
      </c>
      <c r="V180" s="99">
        <f t="shared" si="333"/>
        <v>195.84</v>
      </c>
      <c r="W180" s="99"/>
      <c r="X180" s="99">
        <f>SUM(X181:X183)</f>
        <v>195.84</v>
      </c>
    </row>
    <row r="181" customHeight="1" spans="1:25">
      <c r="A181" s="160">
        <v>125</v>
      </c>
      <c r="B181" s="232" t="s">
        <v>162</v>
      </c>
      <c r="C181" s="102">
        <v>1</v>
      </c>
      <c r="D181" s="102"/>
      <c r="E181" s="102"/>
      <c r="F181" s="102">
        <v>2</v>
      </c>
      <c r="G181" s="102"/>
      <c r="H181" s="102"/>
      <c r="I181" s="102"/>
      <c r="J181" s="102"/>
      <c r="K181" s="169"/>
      <c r="L181" s="102">
        <f t="shared" si="330"/>
        <v>1</v>
      </c>
      <c r="M181" s="103">
        <f t="shared" si="331"/>
        <v>0.18</v>
      </c>
      <c r="N181" s="102">
        <f t="shared" ref="N181:N183" si="334">F181+G181+I181</f>
        <v>2</v>
      </c>
      <c r="O181" s="103">
        <f t="shared" ref="O181:O183" si="335">N181*0.3*0.6</f>
        <v>0.36</v>
      </c>
      <c r="P181" s="103"/>
      <c r="Q181" s="103">
        <f t="shared" ref="Q181:Q183" si="336">O181-P181</f>
        <v>0.36</v>
      </c>
      <c r="R181" s="102"/>
      <c r="S181" s="103"/>
      <c r="T181" s="140">
        <f t="shared" ref="T181:T183" si="337">F181-H181</f>
        <v>2</v>
      </c>
      <c r="U181" s="103">
        <f t="shared" ref="U181:U183" si="338">T181*0.3*0.4*2</f>
        <v>0.48</v>
      </c>
      <c r="V181" s="103">
        <f t="shared" ref="V181:V183" si="339">K181+M181+Q181+S181+U181</f>
        <v>1.02</v>
      </c>
      <c r="W181" s="103"/>
      <c r="X181" s="103">
        <v>1.02</v>
      </c>
      <c r="Y181" s="149">
        <v>619001</v>
      </c>
    </row>
    <row r="182" customHeight="1" spans="1:25">
      <c r="A182" s="160">
        <v>126</v>
      </c>
      <c r="B182" s="232" t="s">
        <v>163</v>
      </c>
      <c r="C182" s="102">
        <v>6</v>
      </c>
      <c r="D182" s="102"/>
      <c r="E182" s="102"/>
      <c r="F182" s="102">
        <v>28</v>
      </c>
      <c r="G182" s="102">
        <v>86</v>
      </c>
      <c r="H182" s="102">
        <v>3</v>
      </c>
      <c r="I182" s="102">
        <v>1</v>
      </c>
      <c r="J182" s="102"/>
      <c r="K182" s="169"/>
      <c r="L182" s="102">
        <f t="shared" si="330"/>
        <v>6</v>
      </c>
      <c r="M182" s="103">
        <f t="shared" si="331"/>
        <v>1.08</v>
      </c>
      <c r="N182" s="102">
        <f t="shared" si="334"/>
        <v>115</v>
      </c>
      <c r="O182" s="103">
        <f t="shared" si="335"/>
        <v>20.7</v>
      </c>
      <c r="P182" s="103">
        <v>12.96</v>
      </c>
      <c r="Q182" s="103">
        <f t="shared" si="336"/>
        <v>7.74</v>
      </c>
      <c r="R182" s="102">
        <f t="shared" ref="R182:R185" si="340">G182+H182+I182</f>
        <v>90</v>
      </c>
      <c r="S182" s="103">
        <f t="shared" ref="S182:S185" si="341">R182*0.3*0.6</f>
        <v>16.2</v>
      </c>
      <c r="T182" s="140">
        <f t="shared" si="337"/>
        <v>25</v>
      </c>
      <c r="U182" s="103">
        <f t="shared" si="338"/>
        <v>6</v>
      </c>
      <c r="V182" s="103">
        <f t="shared" si="339"/>
        <v>31.02</v>
      </c>
      <c r="W182" s="103"/>
      <c r="X182" s="103">
        <v>31.02</v>
      </c>
      <c r="Y182" s="149">
        <v>619002</v>
      </c>
    </row>
    <row r="183" customHeight="1" spans="1:25">
      <c r="A183" s="160">
        <v>127</v>
      </c>
      <c r="B183" s="232" t="s">
        <v>164</v>
      </c>
      <c r="C183" s="102"/>
      <c r="D183" s="102">
        <v>58</v>
      </c>
      <c r="E183" s="102">
        <v>8</v>
      </c>
      <c r="F183" s="102">
        <v>4</v>
      </c>
      <c r="G183" s="102">
        <v>580</v>
      </c>
      <c r="H183" s="102">
        <v>37</v>
      </c>
      <c r="I183" s="102">
        <v>27</v>
      </c>
      <c r="J183" s="102"/>
      <c r="K183" s="169"/>
      <c r="L183" s="102">
        <f t="shared" si="330"/>
        <v>66</v>
      </c>
      <c r="M183" s="103">
        <f t="shared" si="331"/>
        <v>11.88</v>
      </c>
      <c r="N183" s="102">
        <f t="shared" si="334"/>
        <v>611</v>
      </c>
      <c r="O183" s="103">
        <f t="shared" si="335"/>
        <v>109.98</v>
      </c>
      <c r="P183" s="103">
        <v>66.06</v>
      </c>
      <c r="Q183" s="103">
        <f t="shared" si="336"/>
        <v>43.92</v>
      </c>
      <c r="R183" s="102">
        <f t="shared" si="340"/>
        <v>644</v>
      </c>
      <c r="S183" s="103">
        <f t="shared" si="341"/>
        <v>115.92</v>
      </c>
      <c r="T183" s="140">
        <f t="shared" si="337"/>
        <v>-33</v>
      </c>
      <c r="U183" s="103">
        <f t="shared" si="338"/>
        <v>-7.92</v>
      </c>
      <c r="V183" s="103">
        <f t="shared" si="339"/>
        <v>163.8</v>
      </c>
      <c r="W183" s="103"/>
      <c r="X183" s="103">
        <v>163.8</v>
      </c>
      <c r="Y183" s="149">
        <v>619004</v>
      </c>
    </row>
    <row r="184" customHeight="1" spans="1:24">
      <c r="A184" s="162"/>
      <c r="B184" s="105" t="s">
        <v>165</v>
      </c>
      <c r="C184" s="98">
        <f t="shared" ref="C184:I184" si="342">SUM(C185)</f>
        <v>0</v>
      </c>
      <c r="D184" s="98">
        <f t="shared" si="342"/>
        <v>19</v>
      </c>
      <c r="E184" s="98">
        <f t="shared" si="342"/>
        <v>0</v>
      </c>
      <c r="F184" s="98">
        <f t="shared" si="342"/>
        <v>0</v>
      </c>
      <c r="G184" s="98">
        <f t="shared" si="342"/>
        <v>551</v>
      </c>
      <c r="H184" s="98">
        <f t="shared" si="342"/>
        <v>43</v>
      </c>
      <c r="I184" s="98">
        <f t="shared" si="342"/>
        <v>1</v>
      </c>
      <c r="J184" s="98"/>
      <c r="K184" s="168"/>
      <c r="L184" s="98">
        <f t="shared" ref="L184:V184" si="343">SUM(L185)</f>
        <v>19</v>
      </c>
      <c r="M184" s="99">
        <f t="shared" si="343"/>
        <v>3.42</v>
      </c>
      <c r="N184" s="98">
        <f t="shared" si="343"/>
        <v>552</v>
      </c>
      <c r="O184" s="99">
        <f t="shared" si="343"/>
        <v>99.36</v>
      </c>
      <c r="P184" s="99">
        <f t="shared" si="343"/>
        <v>54.54</v>
      </c>
      <c r="Q184" s="99">
        <f t="shared" si="343"/>
        <v>44.82</v>
      </c>
      <c r="R184" s="98">
        <f t="shared" si="343"/>
        <v>595</v>
      </c>
      <c r="S184" s="99">
        <f t="shared" si="343"/>
        <v>107.1</v>
      </c>
      <c r="T184" s="135">
        <f t="shared" si="343"/>
        <v>-43</v>
      </c>
      <c r="U184" s="99">
        <f t="shared" si="343"/>
        <v>-10.32</v>
      </c>
      <c r="V184" s="99">
        <f t="shared" si="343"/>
        <v>145.02</v>
      </c>
      <c r="W184" s="99"/>
      <c r="X184" s="99">
        <f>SUM(X185)</f>
        <v>145.02</v>
      </c>
    </row>
    <row r="185" customHeight="1" spans="1:25">
      <c r="A185" s="160">
        <v>128</v>
      </c>
      <c r="B185" s="232" t="s">
        <v>165</v>
      </c>
      <c r="C185" s="102"/>
      <c r="D185" s="102">
        <v>19</v>
      </c>
      <c r="E185" s="102"/>
      <c r="F185" s="102"/>
      <c r="G185" s="102">
        <v>551</v>
      </c>
      <c r="H185" s="102">
        <v>43</v>
      </c>
      <c r="I185" s="102">
        <v>1</v>
      </c>
      <c r="J185" s="102"/>
      <c r="K185" s="169"/>
      <c r="L185" s="102">
        <f t="shared" ref="L185:L189" si="344">C185+D185+E185</f>
        <v>19</v>
      </c>
      <c r="M185" s="103">
        <f t="shared" ref="M185:M189" si="345">L185*0.3*0.6</f>
        <v>3.42</v>
      </c>
      <c r="N185" s="102">
        <f t="shared" ref="N185:N189" si="346">F185+G185+I185</f>
        <v>552</v>
      </c>
      <c r="O185" s="103">
        <f t="shared" ref="O185:O189" si="347">N185*0.3*0.6</f>
        <v>99.36</v>
      </c>
      <c r="P185" s="103">
        <v>54.54</v>
      </c>
      <c r="Q185" s="103">
        <f t="shared" ref="Q185:Q189" si="348">O185-P185</f>
        <v>44.82</v>
      </c>
      <c r="R185" s="102">
        <f t="shared" si="340"/>
        <v>595</v>
      </c>
      <c r="S185" s="103">
        <f t="shared" si="341"/>
        <v>107.1</v>
      </c>
      <c r="T185" s="140">
        <f t="shared" ref="T185:T189" si="349">F185-H185</f>
        <v>-43</v>
      </c>
      <c r="U185" s="103">
        <f t="shared" ref="U185:U189" si="350">T185*0.3*0.4*2</f>
        <v>-10.32</v>
      </c>
      <c r="V185" s="103">
        <f t="shared" ref="V185:V189" si="351">K185+M185+Q185+S185+U185</f>
        <v>145.02</v>
      </c>
      <c r="W185" s="103"/>
      <c r="X185" s="103">
        <v>145.02</v>
      </c>
      <c r="Y185" s="149">
        <v>619003</v>
      </c>
    </row>
    <row r="186" customHeight="1" spans="1:24">
      <c r="A186" s="162"/>
      <c r="B186" s="105" t="s">
        <v>166</v>
      </c>
      <c r="C186" s="98">
        <f t="shared" ref="C186:I186" si="352">SUM(C187:C189)</f>
        <v>17</v>
      </c>
      <c r="D186" s="98">
        <f t="shared" si="352"/>
        <v>129</v>
      </c>
      <c r="E186" s="98">
        <f t="shared" si="352"/>
        <v>0</v>
      </c>
      <c r="F186" s="98">
        <f t="shared" si="352"/>
        <v>31</v>
      </c>
      <c r="G186" s="98">
        <f t="shared" si="352"/>
        <v>945</v>
      </c>
      <c r="H186" s="98">
        <f t="shared" si="352"/>
        <v>18</v>
      </c>
      <c r="I186" s="98">
        <f t="shared" si="352"/>
        <v>1</v>
      </c>
      <c r="J186" s="98"/>
      <c r="K186" s="168"/>
      <c r="L186" s="98">
        <f t="shared" ref="L186:X186" si="353">SUM(L187:L189)</f>
        <v>146</v>
      </c>
      <c r="M186" s="99">
        <f t="shared" si="353"/>
        <v>26.28</v>
      </c>
      <c r="N186" s="98">
        <f t="shared" si="353"/>
        <v>977</v>
      </c>
      <c r="O186" s="99">
        <f t="shared" si="353"/>
        <v>175.86</v>
      </c>
      <c r="P186" s="99">
        <f t="shared" si="353"/>
        <v>86.4</v>
      </c>
      <c r="Q186" s="99">
        <f t="shared" si="353"/>
        <v>89.46</v>
      </c>
      <c r="R186" s="98">
        <f t="shared" si="353"/>
        <v>964</v>
      </c>
      <c r="S186" s="99">
        <f t="shared" si="353"/>
        <v>173.52</v>
      </c>
      <c r="T186" s="135">
        <f t="shared" si="353"/>
        <v>13</v>
      </c>
      <c r="U186" s="99">
        <f t="shared" si="353"/>
        <v>3.12</v>
      </c>
      <c r="V186" s="99">
        <f t="shared" si="353"/>
        <v>292.38</v>
      </c>
      <c r="W186" s="99">
        <f t="shared" si="353"/>
        <v>-20.22</v>
      </c>
      <c r="X186" s="99">
        <f t="shared" si="353"/>
        <v>312.6</v>
      </c>
    </row>
    <row r="187" customHeight="1" spans="1:25">
      <c r="A187" s="160">
        <v>129</v>
      </c>
      <c r="B187" s="232" t="s">
        <v>167</v>
      </c>
      <c r="C187" s="102">
        <v>2</v>
      </c>
      <c r="D187" s="102"/>
      <c r="E187" s="102"/>
      <c r="F187" s="102">
        <v>2</v>
      </c>
      <c r="G187" s="102"/>
      <c r="H187" s="102"/>
      <c r="I187" s="102"/>
      <c r="J187" s="102"/>
      <c r="K187" s="169"/>
      <c r="L187" s="102">
        <f t="shared" si="344"/>
        <v>2</v>
      </c>
      <c r="M187" s="103">
        <f t="shared" si="345"/>
        <v>0.36</v>
      </c>
      <c r="N187" s="102">
        <f t="shared" si="346"/>
        <v>2</v>
      </c>
      <c r="O187" s="103">
        <f t="shared" si="347"/>
        <v>0.36</v>
      </c>
      <c r="P187" s="103">
        <v>21.42</v>
      </c>
      <c r="Q187" s="103">
        <f t="shared" si="348"/>
        <v>-21.06</v>
      </c>
      <c r="R187" s="102"/>
      <c r="S187" s="103"/>
      <c r="T187" s="140">
        <f t="shared" si="349"/>
        <v>2</v>
      </c>
      <c r="U187" s="103">
        <f t="shared" si="350"/>
        <v>0.48</v>
      </c>
      <c r="V187" s="103">
        <f t="shared" si="351"/>
        <v>-20.22</v>
      </c>
      <c r="W187" s="103">
        <v>-20.22</v>
      </c>
      <c r="X187" s="103"/>
      <c r="Y187" s="149">
        <v>620001</v>
      </c>
    </row>
    <row r="188" ht="35" customHeight="1" spans="1:25">
      <c r="A188" s="160">
        <v>130</v>
      </c>
      <c r="B188" s="233" t="s">
        <v>168</v>
      </c>
      <c r="C188" s="102">
        <v>14</v>
      </c>
      <c r="D188" s="102">
        <v>94</v>
      </c>
      <c r="E188" s="102"/>
      <c r="F188" s="102">
        <v>22</v>
      </c>
      <c r="G188" s="102">
        <v>402</v>
      </c>
      <c r="H188" s="102">
        <v>4</v>
      </c>
      <c r="I188" s="102">
        <v>1</v>
      </c>
      <c r="J188" s="102"/>
      <c r="K188" s="169"/>
      <c r="L188" s="102">
        <f t="shared" si="344"/>
        <v>108</v>
      </c>
      <c r="M188" s="103">
        <f t="shared" si="345"/>
        <v>19.44</v>
      </c>
      <c r="N188" s="102">
        <f t="shared" si="346"/>
        <v>425</v>
      </c>
      <c r="O188" s="103">
        <f t="shared" si="347"/>
        <v>76.5</v>
      </c>
      <c r="P188" s="103">
        <v>16.2</v>
      </c>
      <c r="Q188" s="103">
        <f t="shared" si="348"/>
        <v>60.3</v>
      </c>
      <c r="R188" s="102">
        <f t="shared" ref="R188:R191" si="354">G188+H188+I188</f>
        <v>407</v>
      </c>
      <c r="S188" s="103">
        <f t="shared" ref="S188:S191" si="355">R188*0.3*0.6</f>
        <v>73.26</v>
      </c>
      <c r="T188" s="140">
        <f t="shared" si="349"/>
        <v>18</v>
      </c>
      <c r="U188" s="103">
        <f t="shared" si="350"/>
        <v>4.32</v>
      </c>
      <c r="V188" s="103">
        <f t="shared" si="351"/>
        <v>157.32</v>
      </c>
      <c r="W188" s="103"/>
      <c r="X188" s="103">
        <v>157.32</v>
      </c>
      <c r="Y188" s="149">
        <v>620002</v>
      </c>
    </row>
    <row r="189" ht="35" customHeight="1" spans="1:25">
      <c r="A189" s="160">
        <v>131</v>
      </c>
      <c r="B189" s="234" t="s">
        <v>169</v>
      </c>
      <c r="C189" s="102">
        <v>1</v>
      </c>
      <c r="D189" s="102">
        <v>35</v>
      </c>
      <c r="E189" s="102"/>
      <c r="F189" s="102">
        <v>7</v>
      </c>
      <c r="G189" s="102">
        <v>543</v>
      </c>
      <c r="H189" s="102">
        <v>14</v>
      </c>
      <c r="I189" s="102"/>
      <c r="J189" s="102"/>
      <c r="K189" s="169"/>
      <c r="L189" s="102">
        <f t="shared" si="344"/>
        <v>36</v>
      </c>
      <c r="M189" s="103">
        <f t="shared" si="345"/>
        <v>6.48</v>
      </c>
      <c r="N189" s="102">
        <f t="shared" si="346"/>
        <v>550</v>
      </c>
      <c r="O189" s="103">
        <f t="shared" si="347"/>
        <v>99</v>
      </c>
      <c r="P189" s="103">
        <v>48.78</v>
      </c>
      <c r="Q189" s="103">
        <f t="shared" si="348"/>
        <v>50.22</v>
      </c>
      <c r="R189" s="102">
        <f t="shared" si="354"/>
        <v>557</v>
      </c>
      <c r="S189" s="103">
        <f t="shared" si="355"/>
        <v>100.26</v>
      </c>
      <c r="T189" s="140">
        <f t="shared" si="349"/>
        <v>-7</v>
      </c>
      <c r="U189" s="103">
        <f t="shared" si="350"/>
        <v>-1.68</v>
      </c>
      <c r="V189" s="103">
        <f t="shared" si="351"/>
        <v>155.28</v>
      </c>
      <c r="W189" s="103"/>
      <c r="X189" s="103">
        <v>155.28</v>
      </c>
      <c r="Y189" s="149">
        <v>620003</v>
      </c>
    </row>
    <row r="190" customHeight="1" spans="1:24">
      <c r="A190" s="162"/>
      <c r="B190" s="105" t="s">
        <v>170</v>
      </c>
      <c r="C190" s="98">
        <f t="shared" ref="C190:I190" si="356">SUM(C191)</f>
        <v>9</v>
      </c>
      <c r="D190" s="98">
        <f t="shared" si="356"/>
        <v>8</v>
      </c>
      <c r="E190" s="98">
        <f t="shared" si="356"/>
        <v>0</v>
      </c>
      <c r="F190" s="98">
        <f t="shared" si="356"/>
        <v>54</v>
      </c>
      <c r="G190" s="98">
        <f t="shared" si="356"/>
        <v>423</v>
      </c>
      <c r="H190" s="98">
        <f t="shared" si="356"/>
        <v>9</v>
      </c>
      <c r="I190" s="98">
        <f t="shared" si="356"/>
        <v>2</v>
      </c>
      <c r="J190" s="98"/>
      <c r="K190" s="168"/>
      <c r="L190" s="98">
        <f t="shared" ref="L190:V190" si="357">SUM(L191)</f>
        <v>17</v>
      </c>
      <c r="M190" s="99">
        <f t="shared" si="357"/>
        <v>3.06</v>
      </c>
      <c r="N190" s="98">
        <f t="shared" si="357"/>
        <v>479</v>
      </c>
      <c r="O190" s="99">
        <f t="shared" si="357"/>
        <v>86.22</v>
      </c>
      <c r="P190" s="99">
        <f t="shared" si="357"/>
        <v>70.2</v>
      </c>
      <c r="Q190" s="99">
        <f t="shared" si="357"/>
        <v>16.02</v>
      </c>
      <c r="R190" s="98">
        <f t="shared" si="357"/>
        <v>434</v>
      </c>
      <c r="S190" s="99">
        <f t="shared" si="357"/>
        <v>78.12</v>
      </c>
      <c r="T190" s="135">
        <f t="shared" si="357"/>
        <v>45</v>
      </c>
      <c r="U190" s="99">
        <f t="shared" si="357"/>
        <v>10.8</v>
      </c>
      <c r="V190" s="99">
        <f t="shared" si="357"/>
        <v>108</v>
      </c>
      <c r="W190" s="99"/>
      <c r="X190" s="99">
        <f t="shared" ref="X190:X194" si="358">SUM(X191)</f>
        <v>108</v>
      </c>
    </row>
    <row r="191" ht="35" customHeight="1" spans="1:25">
      <c r="A191" s="160">
        <v>132</v>
      </c>
      <c r="B191" s="233" t="s">
        <v>171</v>
      </c>
      <c r="C191" s="102">
        <v>9</v>
      </c>
      <c r="D191" s="102">
        <v>8</v>
      </c>
      <c r="E191" s="102"/>
      <c r="F191" s="102">
        <v>54</v>
      </c>
      <c r="G191" s="102">
        <v>423</v>
      </c>
      <c r="H191" s="102">
        <v>9</v>
      </c>
      <c r="I191" s="102">
        <v>2</v>
      </c>
      <c r="J191" s="102"/>
      <c r="K191" s="169"/>
      <c r="L191" s="102">
        <f t="shared" ref="L191:L195" si="359">C191+D191+E191</f>
        <v>17</v>
      </c>
      <c r="M191" s="103">
        <f t="shared" ref="M191:M195" si="360">L191*0.3*0.6</f>
        <v>3.06</v>
      </c>
      <c r="N191" s="102">
        <f t="shared" ref="N191:N195" si="361">F191+G191+I191</f>
        <v>479</v>
      </c>
      <c r="O191" s="103">
        <f t="shared" ref="O191:O195" si="362">N191*0.3*0.6</f>
        <v>86.22</v>
      </c>
      <c r="P191" s="103">
        <v>70.2</v>
      </c>
      <c r="Q191" s="103">
        <f t="shared" ref="Q191:Q195" si="363">O191-P191</f>
        <v>16.02</v>
      </c>
      <c r="R191" s="102">
        <f t="shared" si="354"/>
        <v>434</v>
      </c>
      <c r="S191" s="103">
        <f t="shared" si="355"/>
        <v>78.12</v>
      </c>
      <c r="T191" s="140">
        <f t="shared" ref="T191:T195" si="364">F191-H191</f>
        <v>45</v>
      </c>
      <c r="U191" s="103">
        <f t="shared" ref="U191:U195" si="365">T191*0.3*0.4*2</f>
        <v>10.8</v>
      </c>
      <c r="V191" s="103">
        <f t="shared" ref="V191:V195" si="366">K191+M191+Q191+S191+U191</f>
        <v>108</v>
      </c>
      <c r="W191" s="103"/>
      <c r="X191" s="103">
        <v>108</v>
      </c>
      <c r="Y191" s="149">
        <v>620004</v>
      </c>
    </row>
    <row r="192" customHeight="1" spans="1:24">
      <c r="A192" s="162"/>
      <c r="B192" s="105" t="s">
        <v>172</v>
      </c>
      <c r="C192" s="98">
        <f t="shared" ref="C192:I192" si="367">SUM(C193)</f>
        <v>1</v>
      </c>
      <c r="D192" s="98">
        <f t="shared" si="367"/>
        <v>33</v>
      </c>
      <c r="E192" s="98">
        <f t="shared" si="367"/>
        <v>0</v>
      </c>
      <c r="F192" s="98">
        <f t="shared" si="367"/>
        <v>3</v>
      </c>
      <c r="G192" s="98">
        <f t="shared" si="367"/>
        <v>1272</v>
      </c>
      <c r="H192" s="98">
        <f t="shared" si="367"/>
        <v>34</v>
      </c>
      <c r="I192" s="98">
        <f t="shared" si="367"/>
        <v>6</v>
      </c>
      <c r="J192" s="98"/>
      <c r="K192" s="168"/>
      <c r="L192" s="98">
        <f t="shared" ref="L192:V192" si="368">SUM(L193)</f>
        <v>34</v>
      </c>
      <c r="M192" s="99">
        <f t="shared" si="368"/>
        <v>6.12</v>
      </c>
      <c r="N192" s="98">
        <f t="shared" si="368"/>
        <v>1281</v>
      </c>
      <c r="O192" s="99">
        <f t="shared" si="368"/>
        <v>230.58</v>
      </c>
      <c r="P192" s="99">
        <f t="shared" si="368"/>
        <v>167.4</v>
      </c>
      <c r="Q192" s="99">
        <f t="shared" si="368"/>
        <v>63.18</v>
      </c>
      <c r="R192" s="98">
        <f t="shared" si="368"/>
        <v>1312</v>
      </c>
      <c r="S192" s="99">
        <f t="shared" si="368"/>
        <v>236.16</v>
      </c>
      <c r="T192" s="135">
        <f t="shared" si="368"/>
        <v>-31</v>
      </c>
      <c r="U192" s="99">
        <f t="shared" si="368"/>
        <v>-7.44</v>
      </c>
      <c r="V192" s="99">
        <f t="shared" si="368"/>
        <v>298.02</v>
      </c>
      <c r="W192" s="99"/>
      <c r="X192" s="99">
        <f t="shared" si="358"/>
        <v>298.02</v>
      </c>
    </row>
    <row r="193" customHeight="1" spans="1:25">
      <c r="A193" s="160">
        <v>133</v>
      </c>
      <c r="B193" s="232" t="s">
        <v>172</v>
      </c>
      <c r="C193" s="102">
        <v>1</v>
      </c>
      <c r="D193" s="102">
        <v>33</v>
      </c>
      <c r="E193" s="102"/>
      <c r="F193" s="102">
        <v>3</v>
      </c>
      <c r="G193" s="102">
        <v>1272</v>
      </c>
      <c r="H193" s="102">
        <v>34</v>
      </c>
      <c r="I193" s="102">
        <v>6</v>
      </c>
      <c r="J193" s="102"/>
      <c r="K193" s="169"/>
      <c r="L193" s="102">
        <f t="shared" si="359"/>
        <v>34</v>
      </c>
      <c r="M193" s="103">
        <f t="shared" si="360"/>
        <v>6.12</v>
      </c>
      <c r="N193" s="102">
        <f t="shared" si="361"/>
        <v>1281</v>
      </c>
      <c r="O193" s="103">
        <f t="shared" si="362"/>
        <v>230.58</v>
      </c>
      <c r="P193" s="103">
        <v>167.4</v>
      </c>
      <c r="Q193" s="103">
        <f t="shared" si="363"/>
        <v>63.18</v>
      </c>
      <c r="R193" s="102">
        <f t="shared" ref="R193:R200" si="369">G193+H193+I193</f>
        <v>1312</v>
      </c>
      <c r="S193" s="103">
        <f t="shared" ref="S193:S200" si="370">R193*0.3*0.6</f>
        <v>236.16</v>
      </c>
      <c r="T193" s="140">
        <f t="shared" si="364"/>
        <v>-31</v>
      </c>
      <c r="U193" s="103">
        <f t="shared" si="365"/>
        <v>-7.44</v>
      </c>
      <c r="V193" s="103">
        <f t="shared" si="366"/>
        <v>298.02</v>
      </c>
      <c r="W193" s="103"/>
      <c r="X193" s="103">
        <v>298.02</v>
      </c>
      <c r="Y193" s="149">
        <v>620005</v>
      </c>
    </row>
    <row r="194" customHeight="1" spans="1:24">
      <c r="A194" s="162"/>
      <c r="B194" s="105" t="s">
        <v>173</v>
      </c>
      <c r="C194" s="98">
        <f t="shared" ref="C194:I194" si="371">SUM(C195)</f>
        <v>6</v>
      </c>
      <c r="D194" s="98">
        <f t="shared" si="371"/>
        <v>180</v>
      </c>
      <c r="E194" s="98">
        <f t="shared" si="371"/>
        <v>0</v>
      </c>
      <c r="F194" s="98">
        <f t="shared" si="371"/>
        <v>11</v>
      </c>
      <c r="G194" s="98">
        <f t="shared" si="371"/>
        <v>1768</v>
      </c>
      <c r="H194" s="98">
        <f t="shared" si="371"/>
        <v>66</v>
      </c>
      <c r="I194" s="98">
        <f t="shared" si="371"/>
        <v>1</v>
      </c>
      <c r="J194" s="98"/>
      <c r="K194" s="168"/>
      <c r="L194" s="98">
        <f t="shared" ref="L194:V194" si="372">SUM(L195)</f>
        <v>186</v>
      </c>
      <c r="M194" s="99">
        <f t="shared" si="372"/>
        <v>33.48</v>
      </c>
      <c r="N194" s="98">
        <f t="shared" si="372"/>
        <v>1780</v>
      </c>
      <c r="O194" s="99">
        <f t="shared" si="372"/>
        <v>320.4</v>
      </c>
      <c r="P194" s="99">
        <f t="shared" si="372"/>
        <v>215.64</v>
      </c>
      <c r="Q194" s="99">
        <f t="shared" si="372"/>
        <v>104.76</v>
      </c>
      <c r="R194" s="98">
        <f t="shared" si="372"/>
        <v>1835</v>
      </c>
      <c r="S194" s="99">
        <f t="shared" si="372"/>
        <v>330.3</v>
      </c>
      <c r="T194" s="135">
        <f t="shared" si="372"/>
        <v>-55</v>
      </c>
      <c r="U194" s="99">
        <f t="shared" si="372"/>
        <v>-13.2</v>
      </c>
      <c r="V194" s="99">
        <f t="shared" si="372"/>
        <v>455.34</v>
      </c>
      <c r="W194" s="99"/>
      <c r="X194" s="99">
        <f t="shared" si="358"/>
        <v>455.34</v>
      </c>
    </row>
    <row r="195" ht="43" customHeight="1" spans="1:25">
      <c r="A195" s="160">
        <v>134</v>
      </c>
      <c r="B195" s="233" t="s">
        <v>174</v>
      </c>
      <c r="C195" s="102">
        <v>6</v>
      </c>
      <c r="D195" s="102">
        <v>180</v>
      </c>
      <c r="E195" s="102"/>
      <c r="F195" s="102">
        <v>11</v>
      </c>
      <c r="G195" s="102">
        <v>1768</v>
      </c>
      <c r="H195" s="102">
        <v>66</v>
      </c>
      <c r="I195" s="102">
        <v>1</v>
      </c>
      <c r="J195" s="102"/>
      <c r="K195" s="169"/>
      <c r="L195" s="102">
        <f t="shared" si="359"/>
        <v>186</v>
      </c>
      <c r="M195" s="103">
        <f t="shared" si="360"/>
        <v>33.48</v>
      </c>
      <c r="N195" s="102">
        <f t="shared" si="361"/>
        <v>1780</v>
      </c>
      <c r="O195" s="103">
        <f t="shared" si="362"/>
        <v>320.4</v>
      </c>
      <c r="P195" s="103">
        <v>215.64</v>
      </c>
      <c r="Q195" s="103">
        <f t="shared" si="363"/>
        <v>104.76</v>
      </c>
      <c r="R195" s="102">
        <f t="shared" si="369"/>
        <v>1835</v>
      </c>
      <c r="S195" s="103">
        <f t="shared" si="370"/>
        <v>330.3</v>
      </c>
      <c r="T195" s="140">
        <f t="shared" si="364"/>
        <v>-55</v>
      </c>
      <c r="U195" s="103">
        <f t="shared" si="365"/>
        <v>-13.2</v>
      </c>
      <c r="V195" s="103">
        <f t="shared" si="366"/>
        <v>455.34</v>
      </c>
      <c r="W195" s="103"/>
      <c r="X195" s="103">
        <v>455.34</v>
      </c>
      <c r="Y195" s="149">
        <v>620006</v>
      </c>
    </row>
    <row r="196" customHeight="1" spans="1:24">
      <c r="A196" s="162"/>
      <c r="B196" s="105" t="s">
        <v>175</v>
      </c>
      <c r="C196" s="98">
        <f t="shared" ref="C196:I196" si="373">SUM(C197:C200)</f>
        <v>15</v>
      </c>
      <c r="D196" s="98">
        <f t="shared" si="373"/>
        <v>27</v>
      </c>
      <c r="E196" s="98">
        <f t="shared" si="373"/>
        <v>0</v>
      </c>
      <c r="F196" s="98">
        <f t="shared" si="373"/>
        <v>108</v>
      </c>
      <c r="G196" s="98">
        <f t="shared" si="373"/>
        <v>1657</v>
      </c>
      <c r="H196" s="98">
        <f t="shared" si="373"/>
        <v>129</v>
      </c>
      <c r="I196" s="98">
        <f t="shared" si="373"/>
        <v>7</v>
      </c>
      <c r="J196" s="98"/>
      <c r="K196" s="168"/>
      <c r="L196" s="98">
        <f t="shared" ref="L196:V196" si="374">SUM(L197:L200)</f>
        <v>42</v>
      </c>
      <c r="M196" s="99">
        <f t="shared" si="374"/>
        <v>7.56</v>
      </c>
      <c r="N196" s="98">
        <f t="shared" si="374"/>
        <v>1772</v>
      </c>
      <c r="O196" s="99">
        <f t="shared" si="374"/>
        <v>318.96</v>
      </c>
      <c r="P196" s="99">
        <f t="shared" si="374"/>
        <v>185.4</v>
      </c>
      <c r="Q196" s="99">
        <f t="shared" si="374"/>
        <v>133.56</v>
      </c>
      <c r="R196" s="98">
        <f t="shared" si="374"/>
        <v>1793</v>
      </c>
      <c r="S196" s="99">
        <f t="shared" si="374"/>
        <v>322.74</v>
      </c>
      <c r="T196" s="135">
        <f t="shared" si="374"/>
        <v>-21</v>
      </c>
      <c r="U196" s="99">
        <f t="shared" si="374"/>
        <v>-5.04</v>
      </c>
      <c r="V196" s="99">
        <f t="shared" si="374"/>
        <v>458.82</v>
      </c>
      <c r="W196" s="99"/>
      <c r="X196" s="99">
        <f>SUM(X197:X200)</f>
        <v>458.82</v>
      </c>
    </row>
    <row r="197" customHeight="1" spans="1:25">
      <c r="A197" s="160">
        <v>135</v>
      </c>
      <c r="B197" s="232" t="s">
        <v>176</v>
      </c>
      <c r="C197" s="102">
        <v>5</v>
      </c>
      <c r="D197" s="102"/>
      <c r="E197" s="102"/>
      <c r="F197" s="102">
        <v>23</v>
      </c>
      <c r="G197" s="102"/>
      <c r="H197" s="102"/>
      <c r="I197" s="102"/>
      <c r="J197" s="102"/>
      <c r="K197" s="169"/>
      <c r="L197" s="102">
        <f t="shared" ref="L197:L200" si="375">C197+D197+E197</f>
        <v>5</v>
      </c>
      <c r="M197" s="103">
        <f t="shared" ref="M197:M200" si="376">L197*0.3*0.6</f>
        <v>0.9</v>
      </c>
      <c r="N197" s="102">
        <f t="shared" ref="N197:N200" si="377">F197+G197+I197</f>
        <v>23</v>
      </c>
      <c r="O197" s="103">
        <f t="shared" ref="O197:O200" si="378">N197*0.3*0.6</f>
        <v>4.14</v>
      </c>
      <c r="P197" s="103"/>
      <c r="Q197" s="103">
        <f t="shared" ref="Q197:Q200" si="379">O197-P197</f>
        <v>4.14</v>
      </c>
      <c r="R197" s="102"/>
      <c r="S197" s="103"/>
      <c r="T197" s="140">
        <f t="shared" ref="T197:T200" si="380">F197-H197</f>
        <v>23</v>
      </c>
      <c r="U197" s="103">
        <f t="shared" ref="U197:U200" si="381">T197*0.3*0.4*2</f>
        <v>5.52</v>
      </c>
      <c r="V197" s="103">
        <f t="shared" ref="V197:V200" si="382">K197+M197+Q197+S197+U197</f>
        <v>10.56</v>
      </c>
      <c r="W197" s="103"/>
      <c r="X197" s="103">
        <v>10.56</v>
      </c>
      <c r="Y197" s="149">
        <v>621001</v>
      </c>
    </row>
    <row r="198" customHeight="1" spans="1:25">
      <c r="A198" s="160">
        <v>136</v>
      </c>
      <c r="B198" s="232" t="s">
        <v>177</v>
      </c>
      <c r="C198" s="102">
        <v>10</v>
      </c>
      <c r="D198" s="102">
        <v>8</v>
      </c>
      <c r="E198" s="102"/>
      <c r="F198" s="102">
        <v>73</v>
      </c>
      <c r="G198" s="102">
        <v>295</v>
      </c>
      <c r="H198" s="102">
        <v>17</v>
      </c>
      <c r="I198" s="102"/>
      <c r="J198" s="102"/>
      <c r="K198" s="169"/>
      <c r="L198" s="102">
        <f t="shared" si="375"/>
        <v>18</v>
      </c>
      <c r="M198" s="103">
        <f t="shared" si="376"/>
        <v>3.24</v>
      </c>
      <c r="N198" s="102">
        <f t="shared" si="377"/>
        <v>368</v>
      </c>
      <c r="O198" s="103">
        <f t="shared" si="378"/>
        <v>66.24</v>
      </c>
      <c r="P198" s="103">
        <v>35.1</v>
      </c>
      <c r="Q198" s="103">
        <f t="shared" si="379"/>
        <v>31.14</v>
      </c>
      <c r="R198" s="102">
        <f t="shared" si="369"/>
        <v>312</v>
      </c>
      <c r="S198" s="103">
        <f t="shared" si="370"/>
        <v>56.16</v>
      </c>
      <c r="T198" s="140">
        <f t="shared" si="380"/>
        <v>56</v>
      </c>
      <c r="U198" s="103">
        <f t="shared" si="381"/>
        <v>13.44</v>
      </c>
      <c r="V198" s="103">
        <f t="shared" si="382"/>
        <v>103.98</v>
      </c>
      <c r="W198" s="103"/>
      <c r="X198" s="103">
        <v>103.98</v>
      </c>
      <c r="Y198" s="149">
        <v>621002</v>
      </c>
    </row>
    <row r="199" customHeight="1" spans="1:25">
      <c r="A199" s="160">
        <v>137</v>
      </c>
      <c r="B199" s="232" t="s">
        <v>179</v>
      </c>
      <c r="C199" s="102"/>
      <c r="D199" s="102">
        <v>13</v>
      </c>
      <c r="E199" s="102"/>
      <c r="F199" s="102">
        <v>7</v>
      </c>
      <c r="G199" s="102">
        <v>729</v>
      </c>
      <c r="H199" s="102">
        <v>30</v>
      </c>
      <c r="I199" s="102">
        <v>5</v>
      </c>
      <c r="J199" s="102"/>
      <c r="K199" s="169"/>
      <c r="L199" s="102">
        <f t="shared" si="375"/>
        <v>13</v>
      </c>
      <c r="M199" s="103">
        <f t="shared" si="376"/>
        <v>2.34</v>
      </c>
      <c r="N199" s="102">
        <f t="shared" si="377"/>
        <v>741</v>
      </c>
      <c r="O199" s="103">
        <f t="shared" si="378"/>
        <v>133.38</v>
      </c>
      <c r="P199" s="103">
        <v>73.62</v>
      </c>
      <c r="Q199" s="103">
        <f t="shared" si="379"/>
        <v>59.76</v>
      </c>
      <c r="R199" s="102">
        <f t="shared" si="369"/>
        <v>764</v>
      </c>
      <c r="S199" s="103">
        <f t="shared" si="370"/>
        <v>137.52</v>
      </c>
      <c r="T199" s="140">
        <f t="shared" si="380"/>
        <v>-23</v>
      </c>
      <c r="U199" s="103">
        <f t="shared" si="381"/>
        <v>-5.52</v>
      </c>
      <c r="V199" s="103">
        <f t="shared" si="382"/>
        <v>194.1</v>
      </c>
      <c r="W199" s="103"/>
      <c r="X199" s="103">
        <v>194.1</v>
      </c>
      <c r="Y199" s="149">
        <v>621005</v>
      </c>
    </row>
    <row r="200" customHeight="1" spans="1:25">
      <c r="A200" s="160">
        <v>138</v>
      </c>
      <c r="B200" s="232" t="s">
        <v>178</v>
      </c>
      <c r="C200" s="102"/>
      <c r="D200" s="102">
        <v>6</v>
      </c>
      <c r="E200" s="102"/>
      <c r="F200" s="102">
        <v>5</v>
      </c>
      <c r="G200" s="102">
        <v>633</v>
      </c>
      <c r="H200" s="102">
        <v>82</v>
      </c>
      <c r="I200" s="102">
        <v>2</v>
      </c>
      <c r="J200" s="102"/>
      <c r="K200" s="169"/>
      <c r="L200" s="102">
        <f t="shared" si="375"/>
        <v>6</v>
      </c>
      <c r="M200" s="103">
        <f t="shared" si="376"/>
        <v>1.08</v>
      </c>
      <c r="N200" s="102">
        <f t="shared" si="377"/>
        <v>640</v>
      </c>
      <c r="O200" s="103">
        <f t="shared" si="378"/>
        <v>115.2</v>
      </c>
      <c r="P200" s="103">
        <v>76.68</v>
      </c>
      <c r="Q200" s="103">
        <f t="shared" si="379"/>
        <v>38.52</v>
      </c>
      <c r="R200" s="102">
        <f t="shared" si="369"/>
        <v>717</v>
      </c>
      <c r="S200" s="103">
        <f t="shared" si="370"/>
        <v>129.06</v>
      </c>
      <c r="T200" s="140">
        <f t="shared" si="380"/>
        <v>-77</v>
      </c>
      <c r="U200" s="103">
        <f t="shared" si="381"/>
        <v>-18.48</v>
      </c>
      <c r="V200" s="103">
        <f t="shared" si="382"/>
        <v>150.18</v>
      </c>
      <c r="W200" s="103"/>
      <c r="X200" s="103">
        <v>150.18</v>
      </c>
      <c r="Y200" s="149">
        <v>621006</v>
      </c>
    </row>
    <row r="201" customHeight="1" spans="1:24">
      <c r="A201" s="162"/>
      <c r="B201" s="105" t="s">
        <v>181</v>
      </c>
      <c r="C201" s="98">
        <f t="shared" ref="C201:I201" si="383">SUM(C202)</f>
        <v>3</v>
      </c>
      <c r="D201" s="235">
        <f t="shared" si="383"/>
        <v>34</v>
      </c>
      <c r="E201" s="236">
        <f t="shared" si="383"/>
        <v>0</v>
      </c>
      <c r="F201" s="98">
        <f t="shared" si="383"/>
        <v>21</v>
      </c>
      <c r="G201" s="98">
        <f t="shared" si="383"/>
        <v>2691</v>
      </c>
      <c r="H201" s="98">
        <f t="shared" si="383"/>
        <v>33</v>
      </c>
      <c r="I201" s="98">
        <f t="shared" si="383"/>
        <v>5</v>
      </c>
      <c r="J201" s="98"/>
      <c r="K201" s="168"/>
      <c r="L201" s="98">
        <f t="shared" ref="L201:V201" si="384">SUM(L202)</f>
        <v>37</v>
      </c>
      <c r="M201" s="99">
        <f t="shared" si="384"/>
        <v>6.66</v>
      </c>
      <c r="N201" s="98">
        <f t="shared" si="384"/>
        <v>2717</v>
      </c>
      <c r="O201" s="99">
        <f t="shared" si="384"/>
        <v>489.06</v>
      </c>
      <c r="P201" s="99">
        <f t="shared" si="384"/>
        <v>262.26</v>
      </c>
      <c r="Q201" s="99">
        <f t="shared" si="384"/>
        <v>226.8</v>
      </c>
      <c r="R201" s="98">
        <f t="shared" si="384"/>
        <v>2729</v>
      </c>
      <c r="S201" s="99">
        <f t="shared" si="384"/>
        <v>491.22</v>
      </c>
      <c r="T201" s="135">
        <f t="shared" si="384"/>
        <v>-12</v>
      </c>
      <c r="U201" s="99">
        <f t="shared" si="384"/>
        <v>-2.88</v>
      </c>
      <c r="V201" s="99">
        <f t="shared" si="384"/>
        <v>721.8</v>
      </c>
      <c r="W201" s="99"/>
      <c r="X201" s="99">
        <f>SUM(X202)</f>
        <v>721.8</v>
      </c>
    </row>
    <row r="202" customHeight="1" spans="1:25">
      <c r="A202" s="160">
        <v>139</v>
      </c>
      <c r="B202" s="232" t="s">
        <v>181</v>
      </c>
      <c r="C202" s="102">
        <v>3</v>
      </c>
      <c r="D202" s="237">
        <v>34</v>
      </c>
      <c r="E202" s="161"/>
      <c r="F202" s="102">
        <v>21</v>
      </c>
      <c r="G202" s="102">
        <v>2691</v>
      </c>
      <c r="H202" s="102">
        <v>33</v>
      </c>
      <c r="I202" s="102">
        <v>5</v>
      </c>
      <c r="J202" s="102"/>
      <c r="K202" s="169"/>
      <c r="L202" s="102">
        <f>C202+D202+E202</f>
        <v>37</v>
      </c>
      <c r="M202" s="103">
        <f>L202*0.3*0.6</f>
        <v>6.66</v>
      </c>
      <c r="N202" s="102">
        <f>F202+G202+I202</f>
        <v>2717</v>
      </c>
      <c r="O202" s="103">
        <f>N202*0.3*0.6</f>
        <v>489.06</v>
      </c>
      <c r="P202" s="103">
        <v>262.26</v>
      </c>
      <c r="Q202" s="103">
        <f>O202-P202</f>
        <v>226.8</v>
      </c>
      <c r="R202" s="102">
        <f>G202+H202+I202</f>
        <v>2729</v>
      </c>
      <c r="S202" s="103">
        <f>R202*0.3*0.6</f>
        <v>491.22</v>
      </c>
      <c r="T202" s="140">
        <f>F202-H202</f>
        <v>-12</v>
      </c>
      <c r="U202" s="103">
        <f>T202*0.3*0.4*2</f>
        <v>-2.88</v>
      </c>
      <c r="V202" s="103">
        <f>K202+M202+Q202+S202+U202</f>
        <v>721.8</v>
      </c>
      <c r="W202" s="103"/>
      <c r="X202" s="103">
        <v>721.8</v>
      </c>
      <c r="Y202" s="149">
        <v>621003</v>
      </c>
    </row>
    <row r="203" customHeight="1" spans="1:24">
      <c r="A203" s="162"/>
      <c r="B203" s="105" t="s">
        <v>180</v>
      </c>
      <c r="C203" s="98">
        <f t="shared" ref="C203:H203" si="385">SUM(C204)</f>
        <v>0</v>
      </c>
      <c r="D203" s="235">
        <f t="shared" si="385"/>
        <v>31</v>
      </c>
      <c r="E203" s="236">
        <f t="shared" si="385"/>
        <v>0</v>
      </c>
      <c r="F203" s="98">
        <f t="shared" si="385"/>
        <v>3</v>
      </c>
      <c r="G203" s="98">
        <f t="shared" si="385"/>
        <v>545</v>
      </c>
      <c r="H203" s="98">
        <f t="shared" si="385"/>
        <v>15</v>
      </c>
      <c r="I203" s="98"/>
      <c r="J203" s="98"/>
      <c r="K203" s="168"/>
      <c r="L203" s="98">
        <f t="shared" ref="L203:V203" si="386">SUM(L204)</f>
        <v>31</v>
      </c>
      <c r="M203" s="99">
        <f t="shared" si="386"/>
        <v>5.58</v>
      </c>
      <c r="N203" s="98">
        <f t="shared" si="386"/>
        <v>548</v>
      </c>
      <c r="O203" s="99">
        <f t="shared" si="386"/>
        <v>98.64</v>
      </c>
      <c r="P203" s="99">
        <f t="shared" si="386"/>
        <v>69.84</v>
      </c>
      <c r="Q203" s="99">
        <f t="shared" si="386"/>
        <v>28.8</v>
      </c>
      <c r="R203" s="98">
        <f t="shared" si="386"/>
        <v>560</v>
      </c>
      <c r="S203" s="99">
        <f t="shared" si="386"/>
        <v>100.8</v>
      </c>
      <c r="T203" s="135">
        <f t="shared" si="386"/>
        <v>-12</v>
      </c>
      <c r="U203" s="99">
        <f t="shared" si="386"/>
        <v>-2.88</v>
      </c>
      <c r="V203" s="99">
        <f t="shared" si="386"/>
        <v>132.3</v>
      </c>
      <c r="W203" s="99"/>
      <c r="X203" s="99">
        <f>SUM(X204)</f>
        <v>132.3</v>
      </c>
    </row>
    <row r="204" customHeight="1" spans="1:25">
      <c r="A204" s="160">
        <v>140</v>
      </c>
      <c r="B204" s="232" t="s">
        <v>180</v>
      </c>
      <c r="C204" s="102"/>
      <c r="D204" s="237">
        <v>31</v>
      </c>
      <c r="E204" s="161"/>
      <c r="F204" s="102">
        <v>3</v>
      </c>
      <c r="G204" s="102">
        <v>545</v>
      </c>
      <c r="H204" s="102">
        <v>15</v>
      </c>
      <c r="I204" s="102"/>
      <c r="J204" s="102"/>
      <c r="K204" s="169"/>
      <c r="L204" s="102">
        <f>C204+D204+E204</f>
        <v>31</v>
      </c>
      <c r="M204" s="103">
        <f>L204*0.3*0.6</f>
        <v>5.58</v>
      </c>
      <c r="N204" s="102">
        <f>F204+G204+I204</f>
        <v>548</v>
      </c>
      <c r="O204" s="103">
        <f>N204*0.3*0.6</f>
        <v>98.64</v>
      </c>
      <c r="P204" s="103">
        <v>69.84</v>
      </c>
      <c r="Q204" s="103">
        <f>O204-P204</f>
        <v>28.8</v>
      </c>
      <c r="R204" s="102">
        <f>G204+H204+I204</f>
        <v>560</v>
      </c>
      <c r="S204" s="103">
        <f>R204*0.3*0.6</f>
        <v>100.8</v>
      </c>
      <c r="T204" s="140">
        <f>F204-H204</f>
        <v>-12</v>
      </c>
      <c r="U204" s="103">
        <f>T204*0.3*0.4*2</f>
        <v>-2.88</v>
      </c>
      <c r="V204" s="103">
        <f>K204+M204+Q204+S204+U204</f>
        <v>132.3</v>
      </c>
      <c r="W204" s="103"/>
      <c r="X204" s="103">
        <v>132.3</v>
      </c>
      <c r="Y204" s="149">
        <v>621004</v>
      </c>
    </row>
  </sheetData>
  <autoFilter ref="A6:Y204"/>
  <mergeCells count="13">
    <mergeCell ref="A1:B1"/>
    <mergeCell ref="A2:X2"/>
    <mergeCell ref="C4:E4"/>
    <mergeCell ref="F4:I4"/>
    <mergeCell ref="J4:K4"/>
    <mergeCell ref="L4:M4"/>
    <mergeCell ref="N4:Q4"/>
    <mergeCell ref="R4:S4"/>
    <mergeCell ref="T4:U4"/>
    <mergeCell ref="W4:X4"/>
    <mergeCell ref="A4:A6"/>
    <mergeCell ref="B4:B6"/>
    <mergeCell ref="V4:V5"/>
  </mergeCells>
  <conditionalFormatting sqref="B4">
    <cfRule type="duplicateValues" dxfId="0" priority="1"/>
  </conditionalFormatting>
  <conditionalFormatting sqref="D199:E199">
    <cfRule type="duplicateValues" dxfId="0" priority="3"/>
  </conditionalFormatting>
  <conditionalFormatting sqref="D200:E200">
    <cfRule type="duplicateValues" dxfId="0" priority="2"/>
  </conditionalFormatting>
  <conditionalFormatting sqref="C198:E198 C202 D199:E200">
    <cfRule type="duplicateValues" dxfId="0" priority="5"/>
  </conditionalFormatting>
  <conditionalFormatting sqref="C198:E198 C202">
    <cfRule type="duplicateValues" dxfId="0" priority="4"/>
  </conditionalFormatting>
  <printOptions horizontalCentered="1"/>
  <pageMargins left="0.235416666666667" right="0.15625" top="0.235416666666667" bottom="0.313888888888889" header="0.15625" footer="0.118055555555556"/>
  <pageSetup paperSize="9" scale="60" fitToHeight="8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Z205"/>
  <sheetViews>
    <sheetView view="pageBreakPreview" zoomScale="70" zoomScaleNormal="100" zoomScaleSheetLayoutView="70" workbookViewId="0">
      <pane xSplit="2" ySplit="7" topLeftCell="C8" activePane="bottomRight" state="frozen"/>
      <selection/>
      <selection pane="topRight"/>
      <selection pane="bottomLeft"/>
      <selection pane="bottomRight" activeCell="N11" sqref="N11"/>
    </sheetView>
  </sheetViews>
  <sheetFormatPr defaultColWidth="8.25" defaultRowHeight="18.75" customHeight="1"/>
  <cols>
    <col min="1" max="1" width="6" style="149" customWidth="1"/>
    <col min="2" max="2" width="15.625" style="149" customWidth="1"/>
    <col min="3" max="5" width="8" style="149" customWidth="1"/>
    <col min="6" max="6" width="8.375" style="149" customWidth="1"/>
    <col min="7" max="7" width="8.5" style="149" customWidth="1"/>
    <col min="8" max="9" width="8.375" style="149" customWidth="1"/>
    <col min="10" max="10" width="10.5" style="149" customWidth="1"/>
    <col min="11" max="11" width="8.375" style="150" customWidth="1"/>
    <col min="12" max="12" width="8.5" style="149" customWidth="1"/>
    <col min="13" max="13" width="13.5" style="149" customWidth="1"/>
    <col min="14" max="14" width="9.75" style="149" customWidth="1"/>
    <col min="15" max="15" width="14" style="149" customWidth="1"/>
    <col min="16" max="16" width="11.75" style="149" customWidth="1"/>
    <col min="17" max="17" width="10.875" style="149" customWidth="1"/>
    <col min="18" max="18" width="10.25" style="149" customWidth="1"/>
    <col min="19" max="19" width="11.25" style="149" customWidth="1"/>
    <col min="20" max="22" width="10.625" style="149" customWidth="1"/>
    <col min="23" max="23" width="11" style="149" customWidth="1"/>
    <col min="24" max="24" width="10.25" style="149" customWidth="1"/>
    <col min="25" max="25" width="11.25" style="149" customWidth="1"/>
    <col min="26" max="26" width="12.375" style="149" customWidth="1"/>
    <col min="27" max="16384" width="8.25" style="149"/>
  </cols>
  <sheetData>
    <row r="1" customHeight="1" spans="1:2">
      <c r="A1" s="151" t="s">
        <v>234</v>
      </c>
      <c r="B1" s="151"/>
    </row>
    <row r="2" ht="35.25" customHeight="1" spans="1:25">
      <c r="A2" s="152" t="s">
        <v>235</v>
      </c>
      <c r="B2" s="152"/>
      <c r="C2" s="152"/>
      <c r="D2" s="152"/>
      <c r="E2" s="152"/>
      <c r="F2" s="152"/>
      <c r="G2" s="152"/>
      <c r="H2" s="152"/>
      <c r="I2" s="152"/>
      <c r="J2" s="152"/>
      <c r="K2" s="164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</row>
    <row r="3" ht="21.95" customHeight="1" spans="2:25">
      <c r="B3" s="108"/>
      <c r="C3" s="108"/>
      <c r="F3" s="108"/>
      <c r="G3" s="108"/>
      <c r="H3" s="108"/>
      <c r="I3" s="108"/>
      <c r="J3" s="108"/>
      <c r="K3" s="227"/>
      <c r="X3" s="108"/>
      <c r="Y3" s="108" t="s">
        <v>2</v>
      </c>
    </row>
    <row r="4" s="225" customFormat="1" ht="34.5" customHeight="1" spans="1:25">
      <c r="A4" s="66" t="s">
        <v>3</v>
      </c>
      <c r="B4" s="66" t="s">
        <v>4</v>
      </c>
      <c r="C4" s="84" t="s">
        <v>184</v>
      </c>
      <c r="D4" s="226"/>
      <c r="E4" s="85"/>
      <c r="F4" s="84" t="s">
        <v>185</v>
      </c>
      <c r="G4" s="226"/>
      <c r="H4" s="226"/>
      <c r="I4" s="226"/>
      <c r="J4" s="84" t="s">
        <v>186</v>
      </c>
      <c r="K4" s="228"/>
      <c r="L4" s="229" t="s">
        <v>187</v>
      </c>
      <c r="M4" s="75"/>
      <c r="N4" s="84" t="s">
        <v>188</v>
      </c>
      <c r="O4" s="226"/>
      <c r="P4" s="226"/>
      <c r="Q4" s="85"/>
      <c r="R4" s="75" t="s">
        <v>189</v>
      </c>
      <c r="S4" s="75"/>
      <c r="T4" s="170" t="s">
        <v>190</v>
      </c>
      <c r="U4" s="171"/>
      <c r="V4" s="72" t="s">
        <v>236</v>
      </c>
      <c r="W4" s="75" t="s">
        <v>192</v>
      </c>
      <c r="X4" s="84" t="s">
        <v>192</v>
      </c>
      <c r="Y4" s="85"/>
    </row>
    <row r="5" s="225" customFormat="1" ht="38.25" customHeight="1" spans="1:25">
      <c r="A5" s="69"/>
      <c r="B5" s="69"/>
      <c r="C5" s="158" t="s">
        <v>193</v>
      </c>
      <c r="D5" s="158" t="s">
        <v>194</v>
      </c>
      <c r="E5" s="72" t="s">
        <v>195</v>
      </c>
      <c r="F5" s="158" t="s">
        <v>193</v>
      </c>
      <c r="G5" s="158" t="s">
        <v>194</v>
      </c>
      <c r="H5" s="158" t="s">
        <v>196</v>
      </c>
      <c r="I5" s="72" t="s">
        <v>195</v>
      </c>
      <c r="J5" s="75" t="s">
        <v>197</v>
      </c>
      <c r="K5" s="228" t="s">
        <v>198</v>
      </c>
      <c r="L5" s="72" t="s">
        <v>199</v>
      </c>
      <c r="M5" s="72" t="s">
        <v>200</v>
      </c>
      <c r="N5" s="72" t="s">
        <v>199</v>
      </c>
      <c r="O5" s="72" t="s">
        <v>201</v>
      </c>
      <c r="P5" s="72" t="s">
        <v>202</v>
      </c>
      <c r="Q5" s="72" t="s">
        <v>203</v>
      </c>
      <c r="R5" s="72" t="s">
        <v>199</v>
      </c>
      <c r="S5" s="72" t="s">
        <v>200</v>
      </c>
      <c r="T5" s="72" t="s">
        <v>204</v>
      </c>
      <c r="U5" s="154" t="s">
        <v>205</v>
      </c>
      <c r="V5" s="72"/>
      <c r="W5" s="75"/>
      <c r="X5" s="66" t="s">
        <v>13</v>
      </c>
      <c r="Y5" s="66" t="s">
        <v>14</v>
      </c>
    </row>
    <row r="6" s="225" customFormat="1" ht="26.25" customHeight="1" spans="1:25">
      <c r="A6" s="73"/>
      <c r="B6" s="73"/>
      <c r="C6" s="72" t="s">
        <v>206</v>
      </c>
      <c r="D6" s="72" t="s">
        <v>207</v>
      </c>
      <c r="E6" s="72" t="s">
        <v>208</v>
      </c>
      <c r="F6" s="72" t="s">
        <v>209</v>
      </c>
      <c r="G6" s="72" t="s">
        <v>210</v>
      </c>
      <c r="H6" s="72" t="s">
        <v>211</v>
      </c>
      <c r="I6" s="72" t="s">
        <v>212</v>
      </c>
      <c r="J6" s="72" t="s">
        <v>213</v>
      </c>
      <c r="K6" s="167" t="s">
        <v>214</v>
      </c>
      <c r="L6" s="72" t="s">
        <v>215</v>
      </c>
      <c r="M6" s="72" t="s">
        <v>237</v>
      </c>
      <c r="N6" s="72" t="s">
        <v>217</v>
      </c>
      <c r="O6" s="72" t="s">
        <v>233</v>
      </c>
      <c r="P6" s="72" t="s">
        <v>219</v>
      </c>
      <c r="Q6" s="72" t="s">
        <v>220</v>
      </c>
      <c r="R6" s="72" t="s">
        <v>221</v>
      </c>
      <c r="S6" s="72" t="s">
        <v>222</v>
      </c>
      <c r="T6" s="72" t="s">
        <v>223</v>
      </c>
      <c r="U6" s="72" t="s">
        <v>224</v>
      </c>
      <c r="V6" s="72" t="s">
        <v>238</v>
      </c>
      <c r="W6" s="166" t="s">
        <v>239</v>
      </c>
      <c r="X6" s="166" t="s">
        <v>227</v>
      </c>
      <c r="Y6" s="166" t="s">
        <v>228</v>
      </c>
    </row>
    <row r="7" customHeight="1" spans="1:25">
      <c r="A7" s="97"/>
      <c r="B7" s="132" t="s">
        <v>18</v>
      </c>
      <c r="C7" s="98">
        <f t="shared" ref="C7:Y7" si="0">C8+C21+C29+C34+C42+C44+C50+C52+C60+C62+C64+C66+C68+C73+C75+C77+C79+C85+C87+C89+C91+C93+C99+C101+C104+C106+C108+C110+C112+C114+C123+C128+C130+C138+C140+C142+C144+C149+C151+C153+C159+C161+C163+C165+C167+C174+C176+C178+C180+C184+C186+C190+C192+C194+C196+C201+C203</f>
        <v>428</v>
      </c>
      <c r="D7" s="98">
        <f t="shared" si="0"/>
        <v>1540</v>
      </c>
      <c r="E7" s="98">
        <f t="shared" si="0"/>
        <v>39</v>
      </c>
      <c r="F7" s="98">
        <f t="shared" si="0"/>
        <v>2703</v>
      </c>
      <c r="G7" s="98">
        <f t="shared" si="0"/>
        <v>25166</v>
      </c>
      <c r="H7" s="98">
        <f t="shared" si="0"/>
        <v>2703</v>
      </c>
      <c r="I7" s="98">
        <f t="shared" si="0"/>
        <v>152</v>
      </c>
      <c r="J7" s="98">
        <f t="shared" si="0"/>
        <v>110</v>
      </c>
      <c r="K7" s="168">
        <f t="shared" si="0"/>
        <v>13.2</v>
      </c>
      <c r="L7" s="98">
        <f t="shared" si="0"/>
        <v>2007</v>
      </c>
      <c r="M7" s="99">
        <f t="shared" si="0"/>
        <v>364.14</v>
      </c>
      <c r="N7" s="98">
        <f t="shared" si="0"/>
        <v>28021</v>
      </c>
      <c r="O7" s="99">
        <f t="shared" si="0"/>
        <v>5057.94</v>
      </c>
      <c r="P7" s="99">
        <f t="shared" si="0"/>
        <v>3067.56</v>
      </c>
      <c r="Q7" s="99">
        <f t="shared" si="0"/>
        <v>1990.38</v>
      </c>
      <c r="R7" s="98">
        <f t="shared" si="0"/>
        <v>28021</v>
      </c>
      <c r="S7" s="99">
        <f t="shared" si="0"/>
        <v>5043.78</v>
      </c>
      <c r="T7" s="98">
        <f t="shared" si="0"/>
        <v>-118</v>
      </c>
      <c r="U7" s="99">
        <f t="shared" si="0"/>
        <v>-28.32</v>
      </c>
      <c r="V7" s="99">
        <f t="shared" si="0"/>
        <v>0</v>
      </c>
      <c r="W7" s="99">
        <f t="shared" si="0"/>
        <v>7383.18</v>
      </c>
      <c r="X7" s="99">
        <f t="shared" si="0"/>
        <v>-113.58</v>
      </c>
      <c r="Y7" s="99">
        <f t="shared" si="0"/>
        <v>7496.76</v>
      </c>
    </row>
    <row r="8" customHeight="1" spans="1:25">
      <c r="A8" s="97"/>
      <c r="B8" s="132" t="s">
        <v>19</v>
      </c>
      <c r="C8" s="98">
        <f t="shared" ref="C8:F8" si="1">SUM(C9:C20)</f>
        <v>5</v>
      </c>
      <c r="D8" s="98">
        <f t="shared" si="1"/>
        <v>0</v>
      </c>
      <c r="E8" s="98">
        <f t="shared" si="1"/>
        <v>0</v>
      </c>
      <c r="F8" s="98">
        <f t="shared" si="1"/>
        <v>18</v>
      </c>
      <c r="G8" s="98"/>
      <c r="H8" s="98"/>
      <c r="I8" s="98"/>
      <c r="J8" s="98">
        <f t="shared" ref="J8:Q8" si="2">SUM(J9:J20)</f>
        <v>19</v>
      </c>
      <c r="K8" s="168">
        <f t="shared" si="2"/>
        <v>2.28</v>
      </c>
      <c r="L8" s="98">
        <f t="shared" si="2"/>
        <v>5</v>
      </c>
      <c r="M8" s="99">
        <f t="shared" si="2"/>
        <v>1.5</v>
      </c>
      <c r="N8" s="98">
        <f t="shared" si="2"/>
        <v>18</v>
      </c>
      <c r="O8" s="99">
        <f t="shared" si="2"/>
        <v>5.4</v>
      </c>
      <c r="P8" s="99">
        <f t="shared" si="2"/>
        <v>7.56</v>
      </c>
      <c r="Q8" s="99">
        <f t="shared" si="2"/>
        <v>-2.16</v>
      </c>
      <c r="R8" s="98"/>
      <c r="S8" s="99"/>
      <c r="T8" s="98">
        <f t="shared" ref="T8:Y8" si="3">SUM(T9:T20)</f>
        <v>0</v>
      </c>
      <c r="U8" s="99">
        <f t="shared" si="3"/>
        <v>0</v>
      </c>
      <c r="V8" s="99"/>
      <c r="W8" s="99">
        <f t="shared" si="3"/>
        <v>1.62</v>
      </c>
      <c r="X8" s="99">
        <f t="shared" si="3"/>
        <v>-3.6</v>
      </c>
      <c r="Y8" s="99">
        <f t="shared" si="3"/>
        <v>5.22</v>
      </c>
    </row>
    <row r="9" customHeight="1" spans="1:26">
      <c r="A9" s="160">
        <v>1</v>
      </c>
      <c r="B9" s="161" t="s">
        <v>20</v>
      </c>
      <c r="C9" s="102">
        <v>5</v>
      </c>
      <c r="D9" s="102"/>
      <c r="E9" s="102"/>
      <c r="F9" s="102">
        <v>6</v>
      </c>
      <c r="G9" s="102"/>
      <c r="H9" s="102"/>
      <c r="I9" s="102"/>
      <c r="J9" s="102">
        <v>4</v>
      </c>
      <c r="K9" s="169">
        <f t="shared" ref="K9:K14" si="4">J9*0.3*0.4</f>
        <v>0.48</v>
      </c>
      <c r="L9" s="102">
        <f>C9+D9+E9</f>
        <v>5</v>
      </c>
      <c r="M9" s="103">
        <f>L9*0.3</f>
        <v>1.5</v>
      </c>
      <c r="N9" s="102">
        <f t="shared" ref="N9:N14" si="5">F9+G9+I9</f>
        <v>6</v>
      </c>
      <c r="O9" s="103">
        <f t="shared" ref="O9:O14" si="6">N9*0.3</f>
        <v>1.8</v>
      </c>
      <c r="P9" s="103"/>
      <c r="Q9" s="103">
        <f t="shared" ref="Q9:Q20" si="7">O9-P9</f>
        <v>1.8</v>
      </c>
      <c r="R9" s="102"/>
      <c r="S9" s="103"/>
      <c r="T9" s="102"/>
      <c r="U9" s="103"/>
      <c r="V9" s="103"/>
      <c r="W9" s="103">
        <f t="shared" ref="W9:W20" si="8">K9+M9+Q9+S9+U9+V9</f>
        <v>3.78</v>
      </c>
      <c r="X9" s="103" t="str">
        <f t="shared" ref="X9:X20" si="9">IF(W9&lt;0,W9,"")</f>
        <v/>
      </c>
      <c r="Y9" s="103">
        <f t="shared" ref="Y9:Y20" si="10">IF(W9&gt;=0,W9,"")</f>
        <v>3.78</v>
      </c>
      <c r="Z9" s="149">
        <v>601001</v>
      </c>
    </row>
    <row r="10" customHeight="1" spans="1:26">
      <c r="A10" s="160">
        <v>2</v>
      </c>
      <c r="B10" s="161" t="s">
        <v>21</v>
      </c>
      <c r="C10" s="102"/>
      <c r="D10" s="102"/>
      <c r="E10" s="102"/>
      <c r="F10" s="102"/>
      <c r="G10" s="102"/>
      <c r="H10" s="102"/>
      <c r="I10" s="102"/>
      <c r="J10" s="102"/>
      <c r="K10" s="169"/>
      <c r="L10" s="102"/>
      <c r="M10" s="103"/>
      <c r="N10" s="102"/>
      <c r="O10" s="103"/>
      <c r="P10" s="103">
        <v>0.18</v>
      </c>
      <c r="Q10" s="103">
        <f t="shared" si="7"/>
        <v>-0.18</v>
      </c>
      <c r="R10" s="102"/>
      <c r="S10" s="103"/>
      <c r="T10" s="102"/>
      <c r="U10" s="103"/>
      <c r="V10" s="103"/>
      <c r="W10" s="103">
        <f t="shared" si="8"/>
        <v>-0.18</v>
      </c>
      <c r="X10" s="103">
        <f t="shared" si="9"/>
        <v>-0.18</v>
      </c>
      <c r="Y10" s="103" t="str">
        <f t="shared" si="10"/>
        <v/>
      </c>
      <c r="Z10" s="149">
        <v>601002</v>
      </c>
    </row>
    <row r="11" customHeight="1" spans="1:26">
      <c r="A11" s="160">
        <v>3</v>
      </c>
      <c r="B11" s="161" t="s">
        <v>22</v>
      </c>
      <c r="C11" s="102"/>
      <c r="D11" s="102"/>
      <c r="E11" s="102"/>
      <c r="F11" s="102">
        <v>1</v>
      </c>
      <c r="G11" s="102"/>
      <c r="H11" s="102"/>
      <c r="I11" s="102"/>
      <c r="J11" s="102"/>
      <c r="K11" s="169"/>
      <c r="L11" s="102"/>
      <c r="M11" s="103"/>
      <c r="N11" s="102">
        <f t="shared" si="5"/>
        <v>1</v>
      </c>
      <c r="O11" s="103">
        <f t="shared" si="6"/>
        <v>0.3</v>
      </c>
      <c r="P11" s="103">
        <v>0.72</v>
      </c>
      <c r="Q11" s="103">
        <f t="shared" si="7"/>
        <v>-0.42</v>
      </c>
      <c r="R11" s="102"/>
      <c r="S11" s="103"/>
      <c r="T11" s="102"/>
      <c r="U11" s="103"/>
      <c r="V11" s="103"/>
      <c r="W11" s="103">
        <f t="shared" si="8"/>
        <v>-0.42</v>
      </c>
      <c r="X11" s="103">
        <f t="shared" si="9"/>
        <v>-0.42</v>
      </c>
      <c r="Y11" s="103" t="str">
        <f t="shared" si="10"/>
        <v/>
      </c>
      <c r="Z11" s="149">
        <v>601003</v>
      </c>
    </row>
    <row r="12" customHeight="1" spans="1:26">
      <c r="A12" s="160">
        <v>4</v>
      </c>
      <c r="B12" s="161" t="s">
        <v>23</v>
      </c>
      <c r="C12" s="102"/>
      <c r="D12" s="102"/>
      <c r="E12" s="102"/>
      <c r="F12" s="102">
        <v>3</v>
      </c>
      <c r="G12" s="102"/>
      <c r="H12" s="102"/>
      <c r="I12" s="102"/>
      <c r="J12" s="102">
        <v>1</v>
      </c>
      <c r="K12" s="169">
        <f t="shared" si="4"/>
        <v>0.12</v>
      </c>
      <c r="L12" s="102"/>
      <c r="M12" s="103"/>
      <c r="N12" s="102">
        <f t="shared" si="5"/>
        <v>3</v>
      </c>
      <c r="O12" s="103">
        <f t="shared" si="6"/>
        <v>0.9</v>
      </c>
      <c r="P12" s="103"/>
      <c r="Q12" s="103">
        <f t="shared" si="7"/>
        <v>0.9</v>
      </c>
      <c r="R12" s="102"/>
      <c r="S12" s="103"/>
      <c r="T12" s="102"/>
      <c r="U12" s="103"/>
      <c r="V12" s="103"/>
      <c r="W12" s="103">
        <f t="shared" si="8"/>
        <v>1.02</v>
      </c>
      <c r="X12" s="103" t="str">
        <f t="shared" si="9"/>
        <v/>
      </c>
      <c r="Y12" s="103">
        <f t="shared" si="10"/>
        <v>1.02</v>
      </c>
      <c r="Z12" s="149">
        <v>601004</v>
      </c>
    </row>
    <row r="13" customHeight="1" spans="1:26">
      <c r="A13" s="160">
        <v>5</v>
      </c>
      <c r="B13" s="161" t="s">
        <v>24</v>
      </c>
      <c r="C13" s="102"/>
      <c r="D13" s="102"/>
      <c r="E13" s="102"/>
      <c r="F13" s="102">
        <v>1</v>
      </c>
      <c r="G13" s="102"/>
      <c r="H13" s="102"/>
      <c r="I13" s="102"/>
      <c r="J13" s="102"/>
      <c r="K13" s="169"/>
      <c r="L13" s="102"/>
      <c r="M13" s="103"/>
      <c r="N13" s="102">
        <f t="shared" si="5"/>
        <v>1</v>
      </c>
      <c r="O13" s="103">
        <f t="shared" si="6"/>
        <v>0.3</v>
      </c>
      <c r="P13" s="103">
        <v>0.72</v>
      </c>
      <c r="Q13" s="103">
        <f t="shared" si="7"/>
        <v>-0.42</v>
      </c>
      <c r="R13" s="102"/>
      <c r="S13" s="103"/>
      <c r="T13" s="102"/>
      <c r="U13" s="103"/>
      <c r="V13" s="103"/>
      <c r="W13" s="103">
        <f t="shared" si="8"/>
        <v>-0.42</v>
      </c>
      <c r="X13" s="103">
        <f t="shared" si="9"/>
        <v>-0.42</v>
      </c>
      <c r="Y13" s="103" t="str">
        <f t="shared" si="10"/>
        <v/>
      </c>
      <c r="Z13" s="149">
        <v>601005</v>
      </c>
    </row>
    <row r="14" customHeight="1" spans="1:26">
      <c r="A14" s="160">
        <v>6</v>
      </c>
      <c r="B14" s="161" t="s">
        <v>25</v>
      </c>
      <c r="C14" s="102"/>
      <c r="D14" s="102"/>
      <c r="E14" s="102"/>
      <c r="F14" s="102">
        <v>2</v>
      </c>
      <c r="G14" s="102"/>
      <c r="H14" s="102"/>
      <c r="I14" s="102"/>
      <c r="J14" s="102">
        <v>1</v>
      </c>
      <c r="K14" s="169">
        <f t="shared" si="4"/>
        <v>0.12</v>
      </c>
      <c r="L14" s="102"/>
      <c r="M14" s="103"/>
      <c r="N14" s="102">
        <f t="shared" si="5"/>
        <v>2</v>
      </c>
      <c r="O14" s="103">
        <f t="shared" si="6"/>
        <v>0.6</v>
      </c>
      <c r="P14" s="103">
        <v>0.9</v>
      </c>
      <c r="Q14" s="103">
        <f t="shared" si="7"/>
        <v>-0.3</v>
      </c>
      <c r="R14" s="102"/>
      <c r="S14" s="103"/>
      <c r="T14" s="102"/>
      <c r="U14" s="103"/>
      <c r="V14" s="103"/>
      <c r="W14" s="103">
        <f t="shared" si="8"/>
        <v>-0.18</v>
      </c>
      <c r="X14" s="103">
        <f t="shared" si="9"/>
        <v>-0.18</v>
      </c>
      <c r="Y14" s="103" t="str">
        <f t="shared" si="10"/>
        <v/>
      </c>
      <c r="Z14" s="149">
        <v>601006</v>
      </c>
    </row>
    <row r="15" customHeight="1" spans="1:26">
      <c r="A15" s="160">
        <v>7</v>
      </c>
      <c r="B15" s="161" t="s">
        <v>26</v>
      </c>
      <c r="C15" s="102"/>
      <c r="D15" s="102"/>
      <c r="E15" s="102"/>
      <c r="F15" s="102"/>
      <c r="G15" s="102"/>
      <c r="H15" s="102"/>
      <c r="I15" s="102"/>
      <c r="J15" s="102"/>
      <c r="K15" s="169"/>
      <c r="L15" s="102"/>
      <c r="M15" s="103"/>
      <c r="N15" s="102"/>
      <c r="O15" s="103"/>
      <c r="P15" s="103">
        <v>0.36</v>
      </c>
      <c r="Q15" s="103">
        <f t="shared" si="7"/>
        <v>-0.36</v>
      </c>
      <c r="R15" s="102"/>
      <c r="S15" s="103"/>
      <c r="T15" s="102"/>
      <c r="U15" s="103"/>
      <c r="V15" s="103"/>
      <c r="W15" s="103">
        <f t="shared" si="8"/>
        <v>-0.36</v>
      </c>
      <c r="X15" s="103">
        <f t="shared" si="9"/>
        <v>-0.36</v>
      </c>
      <c r="Y15" s="103" t="str">
        <f t="shared" si="10"/>
        <v/>
      </c>
      <c r="Z15" s="149">
        <v>601007</v>
      </c>
    </row>
    <row r="16" customHeight="1" spans="1:26">
      <c r="A16" s="160">
        <v>8</v>
      </c>
      <c r="B16" s="161" t="s">
        <v>27</v>
      </c>
      <c r="C16" s="102"/>
      <c r="D16" s="102"/>
      <c r="E16" s="102"/>
      <c r="F16" s="102">
        <v>3</v>
      </c>
      <c r="G16" s="102"/>
      <c r="H16" s="102"/>
      <c r="I16" s="102"/>
      <c r="J16" s="102">
        <v>3</v>
      </c>
      <c r="K16" s="169">
        <f t="shared" ref="K16:K20" si="11">J16*0.3*0.4</f>
        <v>0.36</v>
      </c>
      <c r="L16" s="102"/>
      <c r="M16" s="103"/>
      <c r="N16" s="102">
        <f t="shared" ref="N16:N19" si="12">F16+G16+I16</f>
        <v>3</v>
      </c>
      <c r="O16" s="103">
        <f t="shared" ref="O16:O19" si="13">N16*0.3</f>
        <v>0.9</v>
      </c>
      <c r="P16" s="103">
        <v>2.52</v>
      </c>
      <c r="Q16" s="103">
        <f t="shared" si="7"/>
        <v>-1.62</v>
      </c>
      <c r="R16" s="102"/>
      <c r="S16" s="103"/>
      <c r="T16" s="102"/>
      <c r="U16" s="103"/>
      <c r="V16" s="103"/>
      <c r="W16" s="103">
        <f t="shared" si="8"/>
        <v>-1.26</v>
      </c>
      <c r="X16" s="103">
        <f t="shared" si="9"/>
        <v>-1.26</v>
      </c>
      <c r="Y16" s="103" t="str">
        <f t="shared" si="10"/>
        <v/>
      </c>
      <c r="Z16" s="149">
        <v>601008</v>
      </c>
    </row>
    <row r="17" customHeight="1" spans="1:26">
      <c r="A17" s="160">
        <v>9</v>
      </c>
      <c r="B17" s="161" t="s">
        <v>28</v>
      </c>
      <c r="C17" s="102"/>
      <c r="D17" s="102"/>
      <c r="E17" s="102"/>
      <c r="F17" s="102">
        <v>1</v>
      </c>
      <c r="G17" s="102"/>
      <c r="H17" s="102"/>
      <c r="I17" s="102"/>
      <c r="J17" s="102">
        <v>2</v>
      </c>
      <c r="K17" s="169">
        <f t="shared" si="11"/>
        <v>0.24</v>
      </c>
      <c r="L17" s="102"/>
      <c r="M17" s="103"/>
      <c r="N17" s="102">
        <f t="shared" si="12"/>
        <v>1</v>
      </c>
      <c r="O17" s="103">
        <f t="shared" si="13"/>
        <v>0.3</v>
      </c>
      <c r="P17" s="103">
        <v>0.9</v>
      </c>
      <c r="Q17" s="103">
        <f t="shared" si="7"/>
        <v>-0.6</v>
      </c>
      <c r="R17" s="102"/>
      <c r="S17" s="103"/>
      <c r="T17" s="102"/>
      <c r="U17" s="103"/>
      <c r="V17" s="103"/>
      <c r="W17" s="103">
        <f t="shared" si="8"/>
        <v>-0.36</v>
      </c>
      <c r="X17" s="103">
        <f t="shared" si="9"/>
        <v>-0.36</v>
      </c>
      <c r="Y17" s="103" t="str">
        <f t="shared" si="10"/>
        <v/>
      </c>
      <c r="Z17" s="149">
        <v>601009</v>
      </c>
    </row>
    <row r="18" customHeight="1" spans="1:26">
      <c r="A18" s="160">
        <v>10</v>
      </c>
      <c r="B18" s="161" t="s">
        <v>29</v>
      </c>
      <c r="C18" s="102"/>
      <c r="D18" s="102"/>
      <c r="E18" s="102"/>
      <c r="F18" s="102"/>
      <c r="G18" s="102"/>
      <c r="H18" s="102"/>
      <c r="I18" s="102"/>
      <c r="J18" s="102">
        <v>1</v>
      </c>
      <c r="K18" s="169">
        <f t="shared" si="11"/>
        <v>0.12</v>
      </c>
      <c r="L18" s="102"/>
      <c r="M18" s="103"/>
      <c r="N18" s="102"/>
      <c r="O18" s="103"/>
      <c r="P18" s="103">
        <v>0.18</v>
      </c>
      <c r="Q18" s="103">
        <f t="shared" si="7"/>
        <v>-0.18</v>
      </c>
      <c r="R18" s="102"/>
      <c r="S18" s="103"/>
      <c r="T18" s="102"/>
      <c r="U18" s="103"/>
      <c r="V18" s="103"/>
      <c r="W18" s="103">
        <f t="shared" si="8"/>
        <v>-0.06</v>
      </c>
      <c r="X18" s="103">
        <f t="shared" si="9"/>
        <v>-0.06</v>
      </c>
      <c r="Y18" s="103" t="str">
        <f t="shared" si="10"/>
        <v/>
      </c>
      <c r="Z18" s="149">
        <v>601010</v>
      </c>
    </row>
    <row r="19" customHeight="1" spans="1:26">
      <c r="A19" s="160">
        <v>11</v>
      </c>
      <c r="B19" s="161" t="s">
        <v>30</v>
      </c>
      <c r="C19" s="102"/>
      <c r="D19" s="102"/>
      <c r="E19" s="102"/>
      <c r="F19" s="102">
        <v>1</v>
      </c>
      <c r="G19" s="102"/>
      <c r="H19" s="102"/>
      <c r="I19" s="102"/>
      <c r="J19" s="102">
        <v>1</v>
      </c>
      <c r="K19" s="169">
        <f t="shared" si="11"/>
        <v>0.12</v>
      </c>
      <c r="L19" s="102"/>
      <c r="M19" s="103"/>
      <c r="N19" s="102">
        <f t="shared" si="12"/>
        <v>1</v>
      </c>
      <c r="O19" s="103">
        <f t="shared" si="13"/>
        <v>0.3</v>
      </c>
      <c r="P19" s="103"/>
      <c r="Q19" s="103">
        <f t="shared" si="7"/>
        <v>0.3</v>
      </c>
      <c r="R19" s="102"/>
      <c r="S19" s="103"/>
      <c r="T19" s="102"/>
      <c r="U19" s="103"/>
      <c r="V19" s="103"/>
      <c r="W19" s="103">
        <f t="shared" si="8"/>
        <v>0.42</v>
      </c>
      <c r="X19" s="103" t="str">
        <f t="shared" si="9"/>
        <v/>
      </c>
      <c r="Y19" s="103">
        <f t="shared" si="10"/>
        <v>0.42</v>
      </c>
      <c r="Z19" s="149">
        <v>601012</v>
      </c>
    </row>
    <row r="20" customHeight="1" spans="1:26">
      <c r="A20" s="160">
        <v>12</v>
      </c>
      <c r="B20" s="161" t="s">
        <v>31</v>
      </c>
      <c r="C20" s="102"/>
      <c r="D20" s="102"/>
      <c r="E20" s="102"/>
      <c r="F20" s="102"/>
      <c r="G20" s="102"/>
      <c r="H20" s="102"/>
      <c r="I20" s="102"/>
      <c r="J20" s="102">
        <v>6</v>
      </c>
      <c r="K20" s="169">
        <f t="shared" si="11"/>
        <v>0.72</v>
      </c>
      <c r="L20" s="102"/>
      <c r="M20" s="103"/>
      <c r="N20" s="102"/>
      <c r="O20" s="103"/>
      <c r="P20" s="103">
        <v>1.08</v>
      </c>
      <c r="Q20" s="103">
        <f t="shared" si="7"/>
        <v>-1.08</v>
      </c>
      <c r="R20" s="102"/>
      <c r="S20" s="103"/>
      <c r="T20" s="102"/>
      <c r="U20" s="103"/>
      <c r="V20" s="103"/>
      <c r="W20" s="103">
        <f t="shared" si="8"/>
        <v>-0.36</v>
      </c>
      <c r="X20" s="103">
        <f t="shared" si="9"/>
        <v>-0.36</v>
      </c>
      <c r="Y20" s="103" t="str">
        <f t="shared" si="10"/>
        <v/>
      </c>
      <c r="Z20" s="149">
        <v>601013</v>
      </c>
    </row>
    <row r="21" customHeight="1" spans="1:25">
      <c r="A21" s="162"/>
      <c r="B21" s="105" t="s">
        <v>32</v>
      </c>
      <c r="C21" s="98">
        <f t="shared" ref="C21:F21" si="14">SUM(C22:C28)</f>
        <v>4</v>
      </c>
      <c r="D21" s="98">
        <f t="shared" si="14"/>
        <v>0</v>
      </c>
      <c r="E21" s="98">
        <f t="shared" si="14"/>
        <v>0</v>
      </c>
      <c r="F21" s="98">
        <f t="shared" si="14"/>
        <v>21</v>
      </c>
      <c r="G21" s="98"/>
      <c r="H21" s="98"/>
      <c r="I21" s="98"/>
      <c r="J21" s="98">
        <f t="shared" ref="J21:Q21" si="15">SUM(J22:J28)</f>
        <v>15</v>
      </c>
      <c r="K21" s="168">
        <f t="shared" si="15"/>
        <v>1.8</v>
      </c>
      <c r="L21" s="98">
        <f t="shared" si="15"/>
        <v>4</v>
      </c>
      <c r="M21" s="99">
        <f t="shared" si="15"/>
        <v>1.2</v>
      </c>
      <c r="N21" s="98">
        <f t="shared" si="15"/>
        <v>21</v>
      </c>
      <c r="O21" s="99">
        <f t="shared" si="15"/>
        <v>6.3</v>
      </c>
      <c r="P21" s="99">
        <f t="shared" si="15"/>
        <v>9.72</v>
      </c>
      <c r="Q21" s="99">
        <f t="shared" si="15"/>
        <v>-3.42</v>
      </c>
      <c r="R21" s="98"/>
      <c r="S21" s="99"/>
      <c r="T21" s="98">
        <f t="shared" ref="T21:Y21" si="16">SUM(T22:T28)</f>
        <v>0</v>
      </c>
      <c r="U21" s="99">
        <f t="shared" si="16"/>
        <v>0</v>
      </c>
      <c r="V21" s="99"/>
      <c r="W21" s="99">
        <f t="shared" si="16"/>
        <v>-0.42</v>
      </c>
      <c r="X21" s="99">
        <f t="shared" si="16"/>
        <v>-3.84</v>
      </c>
      <c r="Y21" s="99">
        <f t="shared" si="16"/>
        <v>3.42</v>
      </c>
    </row>
    <row r="22" customHeight="1" spans="1:26">
      <c r="A22" s="160">
        <v>13</v>
      </c>
      <c r="B22" s="161" t="s">
        <v>33</v>
      </c>
      <c r="C22" s="102"/>
      <c r="D22" s="102"/>
      <c r="E22" s="102"/>
      <c r="F22" s="102"/>
      <c r="G22" s="102"/>
      <c r="H22" s="102"/>
      <c r="I22" s="102"/>
      <c r="J22" s="102">
        <v>5</v>
      </c>
      <c r="K22" s="169">
        <f t="shared" ref="K22:K25" si="17">J22*0.3*0.4</f>
        <v>0.6</v>
      </c>
      <c r="L22" s="102"/>
      <c r="M22" s="103"/>
      <c r="N22" s="102"/>
      <c r="O22" s="103"/>
      <c r="P22" s="103">
        <v>0.54</v>
      </c>
      <c r="Q22" s="103">
        <f t="shared" ref="Q22:Q28" si="18">O22-P22</f>
        <v>-0.54</v>
      </c>
      <c r="R22" s="102"/>
      <c r="S22" s="103"/>
      <c r="T22" s="102"/>
      <c r="U22" s="103"/>
      <c r="V22" s="103"/>
      <c r="W22" s="103">
        <f t="shared" ref="W22:W28" si="19">K22+M22+Q22+S22+U22+V22</f>
        <v>0.0600000000000001</v>
      </c>
      <c r="X22" s="103" t="str">
        <f t="shared" ref="X22:X28" si="20">IF(W22&lt;0,W22,"")</f>
        <v/>
      </c>
      <c r="Y22" s="103">
        <f t="shared" ref="Y22:Y28" si="21">IF(W22&gt;=0,W22,"")</f>
        <v>0.0600000000000001</v>
      </c>
      <c r="Z22" s="149">
        <v>602001</v>
      </c>
    </row>
    <row r="23" customHeight="1" spans="1:26">
      <c r="A23" s="160">
        <v>14</v>
      </c>
      <c r="B23" s="161" t="s">
        <v>34</v>
      </c>
      <c r="C23" s="102"/>
      <c r="D23" s="102"/>
      <c r="E23" s="102"/>
      <c r="F23" s="102"/>
      <c r="G23" s="102"/>
      <c r="H23" s="102"/>
      <c r="I23" s="102"/>
      <c r="J23" s="102"/>
      <c r="K23" s="169"/>
      <c r="L23" s="102"/>
      <c r="M23" s="103"/>
      <c r="N23" s="102"/>
      <c r="O23" s="103"/>
      <c r="P23" s="103">
        <v>0.54</v>
      </c>
      <c r="Q23" s="103">
        <f t="shared" si="18"/>
        <v>-0.54</v>
      </c>
      <c r="R23" s="102"/>
      <c r="S23" s="103"/>
      <c r="T23" s="102"/>
      <c r="U23" s="103"/>
      <c r="V23" s="103"/>
      <c r="W23" s="103">
        <f t="shared" si="19"/>
        <v>-0.54</v>
      </c>
      <c r="X23" s="103">
        <f t="shared" si="20"/>
        <v>-0.54</v>
      </c>
      <c r="Y23" s="103" t="str">
        <f t="shared" si="21"/>
        <v/>
      </c>
      <c r="Z23" s="149">
        <v>602002</v>
      </c>
    </row>
    <row r="24" customHeight="1" spans="1:26">
      <c r="A24" s="160">
        <v>15</v>
      </c>
      <c r="B24" s="161" t="s">
        <v>35</v>
      </c>
      <c r="C24" s="102"/>
      <c r="D24" s="102"/>
      <c r="E24" s="102"/>
      <c r="F24" s="102">
        <v>1</v>
      </c>
      <c r="G24" s="102"/>
      <c r="H24" s="102"/>
      <c r="I24" s="102"/>
      <c r="J24" s="102">
        <v>2</v>
      </c>
      <c r="K24" s="169">
        <f t="shared" si="17"/>
        <v>0.24</v>
      </c>
      <c r="L24" s="102"/>
      <c r="M24" s="103"/>
      <c r="N24" s="102">
        <f t="shared" ref="N24:N28" si="22">F24+G24+I24</f>
        <v>1</v>
      </c>
      <c r="O24" s="103">
        <f t="shared" ref="O24:O28" si="23">N24*0.3</f>
        <v>0.3</v>
      </c>
      <c r="P24" s="103">
        <v>0.72</v>
      </c>
      <c r="Q24" s="103">
        <f t="shared" si="18"/>
        <v>-0.42</v>
      </c>
      <c r="R24" s="102"/>
      <c r="S24" s="103"/>
      <c r="T24" s="102"/>
      <c r="U24" s="103"/>
      <c r="V24" s="103"/>
      <c r="W24" s="103">
        <f t="shared" si="19"/>
        <v>-0.18</v>
      </c>
      <c r="X24" s="103">
        <f t="shared" si="20"/>
        <v>-0.18</v>
      </c>
      <c r="Y24" s="103" t="str">
        <f t="shared" si="21"/>
        <v/>
      </c>
      <c r="Z24" s="149">
        <v>602003</v>
      </c>
    </row>
    <row r="25" customHeight="1" spans="1:26">
      <c r="A25" s="160">
        <v>16</v>
      </c>
      <c r="B25" s="161" t="s">
        <v>36</v>
      </c>
      <c r="C25" s="102"/>
      <c r="D25" s="102"/>
      <c r="E25" s="102"/>
      <c r="F25" s="102">
        <v>1</v>
      </c>
      <c r="G25" s="102"/>
      <c r="H25" s="102"/>
      <c r="I25" s="102"/>
      <c r="J25" s="102">
        <v>1</v>
      </c>
      <c r="K25" s="169">
        <f t="shared" si="17"/>
        <v>0.12</v>
      </c>
      <c r="L25" s="102"/>
      <c r="M25" s="103"/>
      <c r="N25" s="102">
        <f t="shared" si="22"/>
        <v>1</v>
      </c>
      <c r="O25" s="103">
        <f t="shared" si="23"/>
        <v>0.3</v>
      </c>
      <c r="P25" s="103"/>
      <c r="Q25" s="103">
        <f t="shared" si="18"/>
        <v>0.3</v>
      </c>
      <c r="R25" s="102"/>
      <c r="S25" s="103"/>
      <c r="T25" s="102"/>
      <c r="U25" s="103"/>
      <c r="V25" s="103"/>
      <c r="W25" s="103">
        <f t="shared" si="19"/>
        <v>0.42</v>
      </c>
      <c r="X25" s="103" t="str">
        <f t="shared" si="20"/>
        <v/>
      </c>
      <c r="Y25" s="103">
        <f t="shared" si="21"/>
        <v>0.42</v>
      </c>
      <c r="Z25" s="149">
        <v>602004</v>
      </c>
    </row>
    <row r="26" customHeight="1" spans="1:26">
      <c r="A26" s="160">
        <v>17</v>
      </c>
      <c r="B26" s="161" t="s">
        <v>37</v>
      </c>
      <c r="C26" s="102"/>
      <c r="D26" s="102"/>
      <c r="E26" s="102"/>
      <c r="F26" s="102">
        <v>1</v>
      </c>
      <c r="G26" s="102"/>
      <c r="H26" s="102"/>
      <c r="I26" s="102"/>
      <c r="J26" s="102"/>
      <c r="K26" s="169"/>
      <c r="L26" s="102"/>
      <c r="M26" s="103"/>
      <c r="N26" s="102">
        <f t="shared" si="22"/>
        <v>1</v>
      </c>
      <c r="O26" s="103">
        <f t="shared" si="23"/>
        <v>0.3</v>
      </c>
      <c r="P26" s="103">
        <v>0.72</v>
      </c>
      <c r="Q26" s="103">
        <f t="shared" si="18"/>
        <v>-0.42</v>
      </c>
      <c r="R26" s="102"/>
      <c r="S26" s="103"/>
      <c r="T26" s="102"/>
      <c r="U26" s="103"/>
      <c r="V26" s="103"/>
      <c r="W26" s="103">
        <f t="shared" si="19"/>
        <v>-0.42</v>
      </c>
      <c r="X26" s="103">
        <f t="shared" si="20"/>
        <v>-0.42</v>
      </c>
      <c r="Y26" s="103" t="str">
        <f t="shared" si="21"/>
        <v/>
      </c>
      <c r="Z26" s="149">
        <v>602005</v>
      </c>
    </row>
    <row r="27" customHeight="1" spans="1:26">
      <c r="A27" s="160">
        <v>18</v>
      </c>
      <c r="B27" s="163" t="s">
        <v>38</v>
      </c>
      <c r="C27" s="102">
        <v>1</v>
      </c>
      <c r="D27" s="102"/>
      <c r="E27" s="102"/>
      <c r="F27" s="102">
        <v>4</v>
      </c>
      <c r="G27" s="102"/>
      <c r="H27" s="102"/>
      <c r="I27" s="102"/>
      <c r="J27" s="102">
        <v>1</v>
      </c>
      <c r="K27" s="169">
        <f t="shared" ref="K27:K33" si="24">J27*0.3*0.4</f>
        <v>0.12</v>
      </c>
      <c r="L27" s="102">
        <f t="shared" ref="L27:L31" si="25">C27+D27+E27</f>
        <v>1</v>
      </c>
      <c r="M27" s="103">
        <f t="shared" ref="M27:M31" si="26">L27*0.3</f>
        <v>0.3</v>
      </c>
      <c r="N27" s="102">
        <f t="shared" si="22"/>
        <v>4</v>
      </c>
      <c r="O27" s="103">
        <f t="shared" si="23"/>
        <v>1.2</v>
      </c>
      <c r="P27" s="103">
        <v>4.32</v>
      </c>
      <c r="Q27" s="103">
        <f t="shared" si="18"/>
        <v>-3.12</v>
      </c>
      <c r="R27" s="102"/>
      <c r="S27" s="103"/>
      <c r="T27" s="102"/>
      <c r="U27" s="103"/>
      <c r="V27" s="103"/>
      <c r="W27" s="103">
        <f t="shared" si="19"/>
        <v>-2.7</v>
      </c>
      <c r="X27" s="103">
        <f t="shared" si="20"/>
        <v>-2.7</v>
      </c>
      <c r="Y27" s="103" t="str">
        <f t="shared" si="21"/>
        <v/>
      </c>
      <c r="Z27" s="149">
        <v>602006</v>
      </c>
    </row>
    <row r="28" customHeight="1" spans="1:26">
      <c r="A28" s="160">
        <v>19</v>
      </c>
      <c r="B28" s="163" t="s">
        <v>39</v>
      </c>
      <c r="C28" s="102">
        <v>3</v>
      </c>
      <c r="D28" s="102"/>
      <c r="E28" s="102"/>
      <c r="F28" s="102">
        <v>14</v>
      </c>
      <c r="G28" s="102"/>
      <c r="H28" s="102"/>
      <c r="I28" s="102"/>
      <c r="J28" s="102">
        <v>6</v>
      </c>
      <c r="K28" s="169">
        <f t="shared" si="24"/>
        <v>0.72</v>
      </c>
      <c r="L28" s="102">
        <f t="shared" si="25"/>
        <v>3</v>
      </c>
      <c r="M28" s="103">
        <f t="shared" si="26"/>
        <v>0.9</v>
      </c>
      <c r="N28" s="102">
        <f t="shared" si="22"/>
        <v>14</v>
      </c>
      <c r="O28" s="103">
        <f t="shared" si="23"/>
        <v>4.2</v>
      </c>
      <c r="P28" s="103">
        <v>2.88</v>
      </c>
      <c r="Q28" s="103">
        <f t="shared" si="18"/>
        <v>1.32</v>
      </c>
      <c r="R28" s="102"/>
      <c r="S28" s="103"/>
      <c r="T28" s="102"/>
      <c r="U28" s="103"/>
      <c r="V28" s="103"/>
      <c r="W28" s="103">
        <f t="shared" si="19"/>
        <v>2.94</v>
      </c>
      <c r="X28" s="103" t="str">
        <f t="shared" si="20"/>
        <v/>
      </c>
      <c r="Y28" s="103">
        <f t="shared" si="21"/>
        <v>2.94</v>
      </c>
      <c r="Z28" s="149">
        <v>602007</v>
      </c>
    </row>
    <row r="29" customHeight="1" spans="1:25">
      <c r="A29" s="162"/>
      <c r="B29" s="105" t="s">
        <v>40</v>
      </c>
      <c r="C29" s="98">
        <f t="shared" ref="C29:F29" si="27">SUM(C30:C33)</f>
        <v>3</v>
      </c>
      <c r="D29" s="98">
        <f t="shared" si="27"/>
        <v>0</v>
      </c>
      <c r="E29" s="98">
        <f t="shared" si="27"/>
        <v>0</v>
      </c>
      <c r="F29" s="98">
        <f t="shared" si="27"/>
        <v>5</v>
      </c>
      <c r="G29" s="98"/>
      <c r="H29" s="98"/>
      <c r="I29" s="98"/>
      <c r="J29" s="98">
        <f t="shared" ref="J29:Q29" si="28">SUM(J30:J33)</f>
        <v>13</v>
      </c>
      <c r="K29" s="168">
        <f t="shared" si="28"/>
        <v>1.56</v>
      </c>
      <c r="L29" s="98">
        <f t="shared" si="28"/>
        <v>3</v>
      </c>
      <c r="M29" s="99">
        <f t="shared" si="28"/>
        <v>0.9</v>
      </c>
      <c r="N29" s="98">
        <f t="shared" si="28"/>
        <v>5</v>
      </c>
      <c r="O29" s="99">
        <f t="shared" si="28"/>
        <v>1.5</v>
      </c>
      <c r="P29" s="99">
        <f t="shared" si="28"/>
        <v>3.42</v>
      </c>
      <c r="Q29" s="99">
        <f t="shared" si="28"/>
        <v>-1.92</v>
      </c>
      <c r="R29" s="98"/>
      <c r="S29" s="99"/>
      <c r="T29" s="98">
        <f t="shared" ref="T29:Y29" si="29">SUM(T30:T33)</f>
        <v>0</v>
      </c>
      <c r="U29" s="99">
        <f t="shared" si="29"/>
        <v>0</v>
      </c>
      <c r="V29" s="99"/>
      <c r="W29" s="99">
        <f t="shared" si="29"/>
        <v>0.54</v>
      </c>
      <c r="X29" s="99">
        <f t="shared" si="29"/>
        <v>-1.92</v>
      </c>
      <c r="Y29" s="99">
        <f t="shared" si="29"/>
        <v>2.46</v>
      </c>
    </row>
    <row r="30" customHeight="1" spans="1:26">
      <c r="A30" s="160">
        <v>20</v>
      </c>
      <c r="B30" s="161" t="s">
        <v>41</v>
      </c>
      <c r="C30" s="102">
        <v>2</v>
      </c>
      <c r="D30" s="102"/>
      <c r="E30" s="102"/>
      <c r="F30" s="102">
        <v>4</v>
      </c>
      <c r="G30" s="102"/>
      <c r="H30" s="102"/>
      <c r="I30" s="102"/>
      <c r="J30" s="102">
        <v>7</v>
      </c>
      <c r="K30" s="169">
        <f t="shared" si="24"/>
        <v>0.84</v>
      </c>
      <c r="L30" s="102">
        <f t="shared" si="25"/>
        <v>2</v>
      </c>
      <c r="M30" s="103">
        <f t="shared" si="26"/>
        <v>0.6</v>
      </c>
      <c r="N30" s="102">
        <f t="shared" ref="N30:N41" si="30">F30+G30+I30</f>
        <v>4</v>
      </c>
      <c r="O30" s="103">
        <f>N30*0.3</f>
        <v>1.2</v>
      </c>
      <c r="P30" s="103">
        <v>0.18</v>
      </c>
      <c r="Q30" s="103">
        <f t="shared" ref="Q30:Q33" si="31">O30-P30</f>
        <v>1.02</v>
      </c>
      <c r="R30" s="102"/>
      <c r="S30" s="103"/>
      <c r="T30" s="102"/>
      <c r="U30" s="103"/>
      <c r="V30" s="103"/>
      <c r="W30" s="103">
        <f t="shared" ref="W30:W33" si="32">K30+M30+Q30+S30+U30+V30</f>
        <v>2.46</v>
      </c>
      <c r="X30" s="103" t="str">
        <f t="shared" ref="X30:X33" si="33">IF(W30&lt;0,W30,"")</f>
        <v/>
      </c>
      <c r="Y30" s="103">
        <f t="shared" ref="Y30:Y33" si="34">IF(W30&gt;=0,W30,"")</f>
        <v>2.46</v>
      </c>
      <c r="Z30" s="149">
        <v>603001</v>
      </c>
    </row>
    <row r="31" customHeight="1" spans="1:26">
      <c r="A31" s="160">
        <v>21</v>
      </c>
      <c r="B31" s="161" t="s">
        <v>42</v>
      </c>
      <c r="C31" s="102">
        <v>1</v>
      </c>
      <c r="D31" s="102"/>
      <c r="E31" s="102"/>
      <c r="F31" s="102">
        <v>1</v>
      </c>
      <c r="G31" s="102"/>
      <c r="H31" s="102"/>
      <c r="I31" s="102"/>
      <c r="J31" s="102">
        <v>1</v>
      </c>
      <c r="K31" s="169">
        <f t="shared" si="24"/>
        <v>0.12</v>
      </c>
      <c r="L31" s="102">
        <f t="shared" si="25"/>
        <v>1</v>
      </c>
      <c r="M31" s="103">
        <f t="shared" si="26"/>
        <v>0.3</v>
      </c>
      <c r="N31" s="102">
        <f t="shared" si="30"/>
        <v>1</v>
      </c>
      <c r="O31" s="103">
        <f>N31*0.3</f>
        <v>0.3</v>
      </c>
      <c r="P31" s="103">
        <v>1.08</v>
      </c>
      <c r="Q31" s="103">
        <f t="shared" si="31"/>
        <v>-0.78</v>
      </c>
      <c r="R31" s="102"/>
      <c r="S31" s="103"/>
      <c r="T31" s="102"/>
      <c r="U31" s="103"/>
      <c r="V31" s="103"/>
      <c r="W31" s="103">
        <f t="shared" si="32"/>
        <v>-0.36</v>
      </c>
      <c r="X31" s="103">
        <f t="shared" si="33"/>
        <v>-0.36</v>
      </c>
      <c r="Y31" s="103" t="str">
        <f t="shared" si="34"/>
        <v/>
      </c>
      <c r="Z31" s="149">
        <v>603002</v>
      </c>
    </row>
    <row r="32" customHeight="1" spans="1:26">
      <c r="A32" s="160">
        <v>22</v>
      </c>
      <c r="B32" s="163" t="s">
        <v>43</v>
      </c>
      <c r="C32" s="102"/>
      <c r="D32" s="102"/>
      <c r="E32" s="102"/>
      <c r="F32" s="102"/>
      <c r="G32" s="102"/>
      <c r="H32" s="102"/>
      <c r="I32" s="102"/>
      <c r="J32" s="102">
        <v>1</v>
      </c>
      <c r="K32" s="169">
        <f t="shared" si="24"/>
        <v>0.12</v>
      </c>
      <c r="L32" s="102"/>
      <c r="M32" s="103"/>
      <c r="N32" s="102"/>
      <c r="O32" s="103"/>
      <c r="P32" s="103">
        <v>0.9</v>
      </c>
      <c r="Q32" s="103">
        <f t="shared" si="31"/>
        <v>-0.9</v>
      </c>
      <c r="R32" s="102"/>
      <c r="S32" s="103"/>
      <c r="T32" s="102"/>
      <c r="U32" s="103"/>
      <c r="V32" s="103"/>
      <c r="W32" s="103">
        <f t="shared" si="32"/>
        <v>-0.78</v>
      </c>
      <c r="X32" s="103">
        <f t="shared" si="33"/>
        <v>-0.78</v>
      </c>
      <c r="Y32" s="103" t="str">
        <f t="shared" si="34"/>
        <v/>
      </c>
      <c r="Z32" s="149">
        <v>603003</v>
      </c>
    </row>
    <row r="33" customHeight="1" spans="1:26">
      <c r="A33" s="160">
        <v>23</v>
      </c>
      <c r="B33" s="161" t="s">
        <v>44</v>
      </c>
      <c r="C33" s="102"/>
      <c r="D33" s="102"/>
      <c r="E33" s="102"/>
      <c r="F33" s="102"/>
      <c r="G33" s="102"/>
      <c r="H33" s="102"/>
      <c r="I33" s="102"/>
      <c r="J33" s="102">
        <v>4</v>
      </c>
      <c r="K33" s="169">
        <f t="shared" si="24"/>
        <v>0.48</v>
      </c>
      <c r="L33" s="102"/>
      <c r="M33" s="103"/>
      <c r="N33" s="102"/>
      <c r="O33" s="103"/>
      <c r="P33" s="103">
        <v>1.26</v>
      </c>
      <c r="Q33" s="103">
        <f t="shared" si="31"/>
        <v>-1.26</v>
      </c>
      <c r="R33" s="102"/>
      <c r="S33" s="103"/>
      <c r="T33" s="102"/>
      <c r="U33" s="103"/>
      <c r="V33" s="103"/>
      <c r="W33" s="103">
        <f t="shared" si="32"/>
        <v>-0.78</v>
      </c>
      <c r="X33" s="103">
        <f t="shared" si="33"/>
        <v>-0.78</v>
      </c>
      <c r="Y33" s="103" t="str">
        <f t="shared" si="34"/>
        <v/>
      </c>
      <c r="Z33" s="149">
        <v>603004</v>
      </c>
    </row>
    <row r="34" customHeight="1" spans="1:25">
      <c r="A34" s="162"/>
      <c r="B34" s="105" t="s">
        <v>45</v>
      </c>
      <c r="C34" s="98">
        <f t="shared" ref="C34:I34" si="35">SUM(C35:C41)</f>
        <v>34</v>
      </c>
      <c r="D34" s="98">
        <f t="shared" si="35"/>
        <v>458</v>
      </c>
      <c r="E34" s="98">
        <f t="shared" si="35"/>
        <v>8</v>
      </c>
      <c r="F34" s="98">
        <f t="shared" si="35"/>
        <v>81</v>
      </c>
      <c r="G34" s="98">
        <f t="shared" si="35"/>
        <v>1599</v>
      </c>
      <c r="H34" s="98">
        <f t="shared" si="35"/>
        <v>73</v>
      </c>
      <c r="I34" s="98">
        <f t="shared" si="35"/>
        <v>2</v>
      </c>
      <c r="J34" s="98"/>
      <c r="K34" s="168"/>
      <c r="L34" s="98">
        <f t="shared" ref="L34:U34" si="36">SUM(L35:L41)</f>
        <v>500</v>
      </c>
      <c r="M34" s="99">
        <f t="shared" si="36"/>
        <v>90</v>
      </c>
      <c r="N34" s="98">
        <f t="shared" si="36"/>
        <v>1682</v>
      </c>
      <c r="O34" s="99">
        <f t="shared" si="36"/>
        <v>302.76</v>
      </c>
      <c r="P34" s="99">
        <f t="shared" si="36"/>
        <v>132.12</v>
      </c>
      <c r="Q34" s="99">
        <f t="shared" si="36"/>
        <v>170.64</v>
      </c>
      <c r="R34" s="98">
        <f t="shared" si="36"/>
        <v>1674</v>
      </c>
      <c r="S34" s="99">
        <f t="shared" si="36"/>
        <v>301.32</v>
      </c>
      <c r="T34" s="98">
        <f t="shared" si="36"/>
        <v>8</v>
      </c>
      <c r="U34" s="99">
        <f t="shared" si="36"/>
        <v>1.92</v>
      </c>
      <c r="V34" s="99"/>
      <c r="W34" s="99">
        <f>SUM(W35:W41)</f>
        <v>563.88</v>
      </c>
      <c r="X34" s="99"/>
      <c r="Y34" s="99">
        <f>SUM(Y35:Y41)</f>
        <v>563.88</v>
      </c>
    </row>
    <row r="35" customHeight="1" spans="1:26">
      <c r="A35" s="160">
        <v>24</v>
      </c>
      <c r="B35" s="161" t="s">
        <v>46</v>
      </c>
      <c r="C35" s="102">
        <v>13</v>
      </c>
      <c r="D35" s="102"/>
      <c r="E35" s="102"/>
      <c r="F35" s="102">
        <v>23</v>
      </c>
      <c r="G35" s="102"/>
      <c r="H35" s="102"/>
      <c r="I35" s="102"/>
      <c r="J35" s="102"/>
      <c r="K35" s="169"/>
      <c r="L35" s="102">
        <f t="shared" ref="L35:L41" si="37">C35+D35+E35</f>
        <v>13</v>
      </c>
      <c r="M35" s="103">
        <f t="shared" ref="M35:M41" si="38">L35*0.3*0.6</f>
        <v>2.34</v>
      </c>
      <c r="N35" s="102">
        <f t="shared" si="30"/>
        <v>23</v>
      </c>
      <c r="O35" s="103">
        <f t="shared" ref="O35:O41" si="39">N35*0.3*0.6</f>
        <v>4.14</v>
      </c>
      <c r="P35" s="103">
        <v>1.26</v>
      </c>
      <c r="Q35" s="103">
        <f t="shared" ref="Q35:Q41" si="40">O35-P35</f>
        <v>2.88</v>
      </c>
      <c r="R35" s="102"/>
      <c r="S35" s="103"/>
      <c r="T35" s="102">
        <f t="shared" ref="T35:T41" si="41">F35-H35</f>
        <v>23</v>
      </c>
      <c r="U35" s="103">
        <f t="shared" ref="U35:U41" si="42">T35*0.3*0.4*2</f>
        <v>5.52</v>
      </c>
      <c r="V35" s="103"/>
      <c r="W35" s="103">
        <f t="shared" ref="W35:W41" si="43">K35+M35+Q35+S35+U35+V35</f>
        <v>10.74</v>
      </c>
      <c r="X35" s="103"/>
      <c r="Y35" s="103">
        <v>10.74</v>
      </c>
      <c r="Z35" s="149">
        <v>604001</v>
      </c>
    </row>
    <row r="36" customHeight="1" spans="1:26">
      <c r="A36" s="160">
        <v>25</v>
      </c>
      <c r="B36" s="161" t="s">
        <v>47</v>
      </c>
      <c r="C36" s="102">
        <v>7</v>
      </c>
      <c r="D36" s="102">
        <v>1</v>
      </c>
      <c r="E36" s="102"/>
      <c r="F36" s="102">
        <v>16</v>
      </c>
      <c r="G36" s="102">
        <v>13</v>
      </c>
      <c r="H36" s="102"/>
      <c r="I36" s="102"/>
      <c r="J36" s="102"/>
      <c r="K36" s="169"/>
      <c r="L36" s="102">
        <f t="shared" si="37"/>
        <v>8</v>
      </c>
      <c r="M36" s="103">
        <f t="shared" si="38"/>
        <v>1.44</v>
      </c>
      <c r="N36" s="102">
        <f t="shared" si="30"/>
        <v>29</v>
      </c>
      <c r="O36" s="103">
        <f t="shared" si="39"/>
        <v>5.22</v>
      </c>
      <c r="P36" s="103">
        <v>5.4</v>
      </c>
      <c r="Q36" s="103">
        <f t="shared" si="40"/>
        <v>-0.180000000000001</v>
      </c>
      <c r="R36" s="102">
        <f t="shared" ref="R36:R41" si="44">G36+H36+I36</f>
        <v>13</v>
      </c>
      <c r="S36" s="103">
        <f t="shared" ref="S36:S41" si="45">R36*0.3*0.6</f>
        <v>2.34</v>
      </c>
      <c r="T36" s="102">
        <f t="shared" si="41"/>
        <v>16</v>
      </c>
      <c r="U36" s="103">
        <f t="shared" si="42"/>
        <v>3.84</v>
      </c>
      <c r="V36" s="103"/>
      <c r="W36" s="103">
        <f t="shared" si="43"/>
        <v>7.44</v>
      </c>
      <c r="X36" s="103"/>
      <c r="Y36" s="103">
        <v>7.44</v>
      </c>
      <c r="Z36" s="149">
        <v>604002</v>
      </c>
    </row>
    <row r="37" customHeight="1" spans="1:26">
      <c r="A37" s="160">
        <v>26</v>
      </c>
      <c r="B37" s="161" t="s">
        <v>48</v>
      </c>
      <c r="C37" s="102">
        <v>3</v>
      </c>
      <c r="D37" s="102">
        <v>3</v>
      </c>
      <c r="E37" s="102">
        <v>2</v>
      </c>
      <c r="F37" s="102">
        <v>9</v>
      </c>
      <c r="G37" s="102">
        <v>44</v>
      </c>
      <c r="H37" s="102">
        <v>1</v>
      </c>
      <c r="I37" s="102">
        <v>2</v>
      </c>
      <c r="J37" s="102"/>
      <c r="K37" s="169"/>
      <c r="L37" s="102">
        <f t="shared" si="37"/>
        <v>8</v>
      </c>
      <c r="M37" s="103">
        <f t="shared" si="38"/>
        <v>1.44</v>
      </c>
      <c r="N37" s="102">
        <f t="shared" si="30"/>
        <v>55</v>
      </c>
      <c r="O37" s="103">
        <f t="shared" si="39"/>
        <v>9.9</v>
      </c>
      <c r="P37" s="103">
        <v>7.2</v>
      </c>
      <c r="Q37" s="103">
        <f t="shared" si="40"/>
        <v>2.7</v>
      </c>
      <c r="R37" s="102">
        <f t="shared" si="44"/>
        <v>47</v>
      </c>
      <c r="S37" s="103">
        <f t="shared" si="45"/>
        <v>8.46</v>
      </c>
      <c r="T37" s="102">
        <f t="shared" si="41"/>
        <v>8</v>
      </c>
      <c r="U37" s="103">
        <f t="shared" si="42"/>
        <v>1.92</v>
      </c>
      <c r="V37" s="103"/>
      <c r="W37" s="103">
        <f t="shared" si="43"/>
        <v>14.52</v>
      </c>
      <c r="X37" s="103"/>
      <c r="Y37" s="103">
        <v>14.52</v>
      </c>
      <c r="Z37" s="149">
        <v>604003</v>
      </c>
    </row>
    <row r="38" customHeight="1" spans="1:26">
      <c r="A38" s="160">
        <v>27</v>
      </c>
      <c r="B38" s="161" t="s">
        <v>49</v>
      </c>
      <c r="C38" s="102"/>
      <c r="D38" s="102">
        <v>60</v>
      </c>
      <c r="E38" s="102">
        <v>2</v>
      </c>
      <c r="F38" s="102">
        <v>1</v>
      </c>
      <c r="G38" s="102">
        <v>158</v>
      </c>
      <c r="H38" s="102">
        <v>3</v>
      </c>
      <c r="I38" s="102"/>
      <c r="J38" s="102"/>
      <c r="K38" s="169"/>
      <c r="L38" s="102">
        <f t="shared" si="37"/>
        <v>62</v>
      </c>
      <c r="M38" s="103">
        <f t="shared" si="38"/>
        <v>11.16</v>
      </c>
      <c r="N38" s="102">
        <f t="shared" si="30"/>
        <v>159</v>
      </c>
      <c r="O38" s="103">
        <f t="shared" si="39"/>
        <v>28.62</v>
      </c>
      <c r="P38" s="103">
        <v>14.22</v>
      </c>
      <c r="Q38" s="103">
        <f t="shared" si="40"/>
        <v>14.4</v>
      </c>
      <c r="R38" s="102">
        <f t="shared" si="44"/>
        <v>161</v>
      </c>
      <c r="S38" s="103">
        <f t="shared" si="45"/>
        <v>28.98</v>
      </c>
      <c r="T38" s="102">
        <f t="shared" si="41"/>
        <v>-2</v>
      </c>
      <c r="U38" s="103">
        <f t="shared" si="42"/>
        <v>-0.48</v>
      </c>
      <c r="V38" s="103"/>
      <c r="W38" s="103">
        <f t="shared" si="43"/>
        <v>54.06</v>
      </c>
      <c r="X38" s="103"/>
      <c r="Y38" s="103">
        <v>54.06</v>
      </c>
      <c r="Z38" s="149">
        <v>604004</v>
      </c>
    </row>
    <row r="39" customHeight="1" spans="1:26">
      <c r="A39" s="160">
        <v>28</v>
      </c>
      <c r="B39" s="161" t="s">
        <v>50</v>
      </c>
      <c r="C39" s="102"/>
      <c r="D39" s="102">
        <v>3</v>
      </c>
      <c r="E39" s="102"/>
      <c r="F39" s="102">
        <v>1</v>
      </c>
      <c r="G39" s="102">
        <v>43</v>
      </c>
      <c r="H39" s="102">
        <v>2</v>
      </c>
      <c r="I39" s="102"/>
      <c r="J39" s="102"/>
      <c r="K39" s="169"/>
      <c r="L39" s="102">
        <f t="shared" si="37"/>
        <v>3</v>
      </c>
      <c r="M39" s="103">
        <f t="shared" si="38"/>
        <v>0.54</v>
      </c>
      <c r="N39" s="102">
        <f t="shared" si="30"/>
        <v>44</v>
      </c>
      <c r="O39" s="103">
        <f t="shared" si="39"/>
        <v>7.92</v>
      </c>
      <c r="P39" s="103">
        <v>5.76</v>
      </c>
      <c r="Q39" s="103">
        <f t="shared" si="40"/>
        <v>2.16</v>
      </c>
      <c r="R39" s="102">
        <f t="shared" si="44"/>
        <v>45</v>
      </c>
      <c r="S39" s="103">
        <f t="shared" si="45"/>
        <v>8.1</v>
      </c>
      <c r="T39" s="102">
        <f t="shared" si="41"/>
        <v>-1</v>
      </c>
      <c r="U39" s="103">
        <f t="shared" si="42"/>
        <v>-0.24</v>
      </c>
      <c r="V39" s="103"/>
      <c r="W39" s="103">
        <f t="shared" si="43"/>
        <v>10.56</v>
      </c>
      <c r="X39" s="103"/>
      <c r="Y39" s="103">
        <v>10.56</v>
      </c>
      <c r="Z39" s="149">
        <v>604005</v>
      </c>
    </row>
    <row r="40" customHeight="1" spans="1:26">
      <c r="A40" s="160">
        <v>29</v>
      </c>
      <c r="B40" s="161" t="s">
        <v>51</v>
      </c>
      <c r="C40" s="102">
        <v>10</v>
      </c>
      <c r="D40" s="102">
        <v>313</v>
      </c>
      <c r="E40" s="102">
        <v>3</v>
      </c>
      <c r="F40" s="102">
        <v>20</v>
      </c>
      <c r="G40" s="102">
        <v>780</v>
      </c>
      <c r="H40" s="102">
        <v>36</v>
      </c>
      <c r="I40" s="102"/>
      <c r="J40" s="102"/>
      <c r="K40" s="169"/>
      <c r="L40" s="102">
        <f t="shared" si="37"/>
        <v>326</v>
      </c>
      <c r="M40" s="103">
        <f t="shared" si="38"/>
        <v>58.68</v>
      </c>
      <c r="N40" s="102">
        <f t="shared" si="30"/>
        <v>800</v>
      </c>
      <c r="O40" s="103">
        <f t="shared" si="39"/>
        <v>144</v>
      </c>
      <c r="P40" s="103">
        <v>45.18</v>
      </c>
      <c r="Q40" s="103">
        <f t="shared" si="40"/>
        <v>98.82</v>
      </c>
      <c r="R40" s="102">
        <f t="shared" si="44"/>
        <v>816</v>
      </c>
      <c r="S40" s="103">
        <f t="shared" si="45"/>
        <v>146.88</v>
      </c>
      <c r="T40" s="102">
        <f t="shared" si="41"/>
        <v>-16</v>
      </c>
      <c r="U40" s="103">
        <f t="shared" si="42"/>
        <v>-3.84</v>
      </c>
      <c r="V40" s="103"/>
      <c r="W40" s="103">
        <f t="shared" si="43"/>
        <v>300.54</v>
      </c>
      <c r="X40" s="103"/>
      <c r="Y40" s="103">
        <v>300.54</v>
      </c>
      <c r="Z40" s="149">
        <v>604006</v>
      </c>
    </row>
    <row r="41" customHeight="1" spans="1:26">
      <c r="A41" s="160">
        <v>30</v>
      </c>
      <c r="B41" s="161" t="s">
        <v>52</v>
      </c>
      <c r="C41" s="102">
        <v>1</v>
      </c>
      <c r="D41" s="102">
        <v>78</v>
      </c>
      <c r="E41" s="102">
        <v>1</v>
      </c>
      <c r="F41" s="102">
        <v>11</v>
      </c>
      <c r="G41" s="102">
        <v>561</v>
      </c>
      <c r="H41" s="102">
        <v>31</v>
      </c>
      <c r="I41" s="102"/>
      <c r="J41" s="102"/>
      <c r="K41" s="169"/>
      <c r="L41" s="102">
        <f t="shared" si="37"/>
        <v>80</v>
      </c>
      <c r="M41" s="103">
        <f t="shared" si="38"/>
        <v>14.4</v>
      </c>
      <c r="N41" s="102">
        <f t="shared" si="30"/>
        <v>572</v>
      </c>
      <c r="O41" s="103">
        <f t="shared" si="39"/>
        <v>102.96</v>
      </c>
      <c r="P41" s="103">
        <v>53.1</v>
      </c>
      <c r="Q41" s="103">
        <f t="shared" si="40"/>
        <v>49.86</v>
      </c>
      <c r="R41" s="102">
        <f t="shared" si="44"/>
        <v>592</v>
      </c>
      <c r="S41" s="103">
        <f t="shared" si="45"/>
        <v>106.56</v>
      </c>
      <c r="T41" s="102">
        <f t="shared" si="41"/>
        <v>-20</v>
      </c>
      <c r="U41" s="103">
        <f t="shared" si="42"/>
        <v>-4.8</v>
      </c>
      <c r="V41" s="103"/>
      <c r="W41" s="103">
        <f t="shared" si="43"/>
        <v>166.02</v>
      </c>
      <c r="X41" s="103"/>
      <c r="Y41" s="103">
        <v>166.02</v>
      </c>
      <c r="Z41" s="149">
        <v>604007</v>
      </c>
    </row>
    <row r="42" customHeight="1" spans="1:25">
      <c r="A42" s="162"/>
      <c r="B42" s="105" t="s">
        <v>53</v>
      </c>
      <c r="C42" s="98">
        <f t="shared" ref="C42:H42" si="46">SUM(C43)</f>
        <v>0</v>
      </c>
      <c r="D42" s="98">
        <f t="shared" si="46"/>
        <v>5</v>
      </c>
      <c r="E42" s="98">
        <f t="shared" si="46"/>
        <v>0</v>
      </c>
      <c r="F42" s="98">
        <f t="shared" si="46"/>
        <v>0</v>
      </c>
      <c r="G42" s="98">
        <f t="shared" si="46"/>
        <v>39</v>
      </c>
      <c r="H42" s="98">
        <f t="shared" si="46"/>
        <v>3</v>
      </c>
      <c r="I42" s="98"/>
      <c r="J42" s="98"/>
      <c r="K42" s="168"/>
      <c r="L42" s="98">
        <f t="shared" ref="L42:U42" si="47">SUM(L43)</f>
        <v>5</v>
      </c>
      <c r="M42" s="99">
        <f t="shared" si="47"/>
        <v>0.9</v>
      </c>
      <c r="N42" s="98">
        <f t="shared" si="47"/>
        <v>39</v>
      </c>
      <c r="O42" s="99">
        <f t="shared" si="47"/>
        <v>7.02</v>
      </c>
      <c r="P42" s="99">
        <f t="shared" si="47"/>
        <v>4.86</v>
      </c>
      <c r="Q42" s="99">
        <f t="shared" si="47"/>
        <v>2.16</v>
      </c>
      <c r="R42" s="98">
        <f t="shared" si="47"/>
        <v>42</v>
      </c>
      <c r="S42" s="99">
        <f t="shared" si="47"/>
        <v>7.56</v>
      </c>
      <c r="T42" s="98">
        <f t="shared" si="47"/>
        <v>-3</v>
      </c>
      <c r="U42" s="99">
        <f t="shared" si="47"/>
        <v>-0.72</v>
      </c>
      <c r="V42" s="99"/>
      <c r="W42" s="99">
        <f>SUM(W43)</f>
        <v>9.9</v>
      </c>
      <c r="X42" s="99"/>
      <c r="Y42" s="99">
        <f>SUM(Y43)</f>
        <v>9.9</v>
      </c>
    </row>
    <row r="43" customHeight="1" spans="1:26">
      <c r="A43" s="160">
        <v>31</v>
      </c>
      <c r="B43" s="161" t="s">
        <v>53</v>
      </c>
      <c r="C43" s="102"/>
      <c r="D43" s="102">
        <v>5</v>
      </c>
      <c r="E43" s="102"/>
      <c r="F43" s="102"/>
      <c r="G43" s="102">
        <v>39</v>
      </c>
      <c r="H43" s="102">
        <v>3</v>
      </c>
      <c r="I43" s="102"/>
      <c r="J43" s="102"/>
      <c r="K43" s="169"/>
      <c r="L43" s="102">
        <f>C43+D43+E43</f>
        <v>5</v>
      </c>
      <c r="M43" s="103">
        <f>L43*0.3*0.6</f>
        <v>0.9</v>
      </c>
      <c r="N43" s="102">
        <f t="shared" ref="N43:N49" si="48">F43+G43+I43</f>
        <v>39</v>
      </c>
      <c r="O43" s="103">
        <f>N43*0.3*0.6</f>
        <v>7.02</v>
      </c>
      <c r="P43" s="103">
        <v>4.86</v>
      </c>
      <c r="Q43" s="103">
        <f t="shared" ref="Q43:Q49" si="49">O43-P43</f>
        <v>2.16</v>
      </c>
      <c r="R43" s="102">
        <f>G43+H43+I43</f>
        <v>42</v>
      </c>
      <c r="S43" s="103">
        <f>R43*0.3*0.6</f>
        <v>7.56</v>
      </c>
      <c r="T43" s="102">
        <f>F43-H43</f>
        <v>-3</v>
      </c>
      <c r="U43" s="103">
        <f>T43*0.3*0.4*2</f>
        <v>-0.72</v>
      </c>
      <c r="V43" s="103"/>
      <c r="W43" s="103">
        <f t="shared" ref="W43:W49" si="50">K43+M43+Q43+S43+U43+V43</f>
        <v>9.9</v>
      </c>
      <c r="X43" s="103"/>
      <c r="Y43" s="103">
        <v>9.9</v>
      </c>
      <c r="Z43" s="149">
        <v>604008</v>
      </c>
    </row>
    <row r="44" customHeight="1" spans="1:25">
      <c r="A44" s="162"/>
      <c r="B44" s="105" t="s">
        <v>54</v>
      </c>
      <c r="C44" s="98">
        <f t="shared" ref="C44:F44" si="51">SUM(C45:C49)</f>
        <v>3</v>
      </c>
      <c r="D44" s="98">
        <f t="shared" si="51"/>
        <v>0</v>
      </c>
      <c r="E44" s="98">
        <f t="shared" si="51"/>
        <v>0</v>
      </c>
      <c r="F44" s="98">
        <f t="shared" si="51"/>
        <v>27</v>
      </c>
      <c r="G44" s="98"/>
      <c r="H44" s="98"/>
      <c r="I44" s="98"/>
      <c r="J44" s="98">
        <f t="shared" ref="J44:Q44" si="52">SUM(J45:J49)</f>
        <v>26</v>
      </c>
      <c r="K44" s="168">
        <f t="shared" si="52"/>
        <v>3.12</v>
      </c>
      <c r="L44" s="98">
        <f t="shared" si="52"/>
        <v>3</v>
      </c>
      <c r="M44" s="99">
        <f t="shared" si="52"/>
        <v>0.9</v>
      </c>
      <c r="N44" s="98">
        <f t="shared" si="52"/>
        <v>27</v>
      </c>
      <c r="O44" s="99">
        <f t="shared" si="52"/>
        <v>8.1</v>
      </c>
      <c r="P44" s="99">
        <f t="shared" si="52"/>
        <v>6.3</v>
      </c>
      <c r="Q44" s="99">
        <f t="shared" si="52"/>
        <v>1.8</v>
      </c>
      <c r="R44" s="98"/>
      <c r="S44" s="99"/>
      <c r="T44" s="98">
        <f t="shared" ref="T44:Y44" si="53">SUM(T45:T49)</f>
        <v>0</v>
      </c>
      <c r="U44" s="99">
        <f t="shared" si="53"/>
        <v>0</v>
      </c>
      <c r="V44" s="99"/>
      <c r="W44" s="99">
        <f t="shared" si="53"/>
        <v>5.82</v>
      </c>
      <c r="X44" s="99">
        <f t="shared" si="53"/>
        <v>-0.48</v>
      </c>
      <c r="Y44" s="99">
        <f t="shared" si="53"/>
        <v>6.3</v>
      </c>
    </row>
    <row r="45" customHeight="1" spans="1:26">
      <c r="A45" s="160">
        <v>32</v>
      </c>
      <c r="B45" s="161" t="s">
        <v>55</v>
      </c>
      <c r="C45" s="102"/>
      <c r="D45" s="102"/>
      <c r="E45" s="102"/>
      <c r="F45" s="102"/>
      <c r="G45" s="102"/>
      <c r="H45" s="102"/>
      <c r="I45" s="102"/>
      <c r="J45" s="102"/>
      <c r="K45" s="169"/>
      <c r="L45" s="102"/>
      <c r="M45" s="103"/>
      <c r="N45" s="102"/>
      <c r="O45" s="103"/>
      <c r="P45" s="103"/>
      <c r="Q45" s="103"/>
      <c r="R45" s="102"/>
      <c r="S45" s="103"/>
      <c r="T45" s="102"/>
      <c r="U45" s="103"/>
      <c r="V45" s="103"/>
      <c r="W45" s="103"/>
      <c r="X45" s="103" t="str">
        <f t="shared" ref="X45:X49" si="54">IF(W45&lt;0,W45,"")</f>
        <v/>
      </c>
      <c r="Y45" s="103">
        <f t="shared" ref="Y45:Y49" si="55">IF(W45&gt;=0,W45,"")</f>
        <v>0</v>
      </c>
      <c r="Z45" s="149">
        <v>605001</v>
      </c>
    </row>
    <row r="46" customHeight="1" spans="1:26">
      <c r="A46" s="160">
        <v>33</v>
      </c>
      <c r="B46" s="161" t="s">
        <v>56</v>
      </c>
      <c r="C46" s="102">
        <v>3</v>
      </c>
      <c r="D46" s="102"/>
      <c r="E46" s="102"/>
      <c r="F46" s="102">
        <v>9</v>
      </c>
      <c r="G46" s="102"/>
      <c r="H46" s="102"/>
      <c r="I46" s="102"/>
      <c r="J46" s="102">
        <v>3</v>
      </c>
      <c r="K46" s="169">
        <f t="shared" ref="K46:K49" si="56">J46*0.3*0.4</f>
        <v>0.36</v>
      </c>
      <c r="L46" s="102">
        <f>C46+D46+E46</f>
        <v>3</v>
      </c>
      <c r="M46" s="103">
        <f>L46*0.3</f>
        <v>0.9</v>
      </c>
      <c r="N46" s="102">
        <f t="shared" si="48"/>
        <v>9</v>
      </c>
      <c r="O46" s="103">
        <f t="shared" ref="O46:O49" si="57">N46*0.3</f>
        <v>2.7</v>
      </c>
      <c r="P46" s="103">
        <v>0.36</v>
      </c>
      <c r="Q46" s="103">
        <f t="shared" si="49"/>
        <v>2.34</v>
      </c>
      <c r="R46" s="102"/>
      <c r="S46" s="103"/>
      <c r="T46" s="102"/>
      <c r="U46" s="103"/>
      <c r="V46" s="103"/>
      <c r="W46" s="103">
        <f t="shared" si="50"/>
        <v>3.6</v>
      </c>
      <c r="X46" s="103" t="str">
        <f t="shared" si="54"/>
        <v/>
      </c>
      <c r="Y46" s="103">
        <f t="shared" si="55"/>
        <v>3.6</v>
      </c>
      <c r="Z46" s="149">
        <v>605002</v>
      </c>
    </row>
    <row r="47" customHeight="1" spans="1:26">
      <c r="A47" s="160">
        <v>34</v>
      </c>
      <c r="B47" s="161" t="s">
        <v>57</v>
      </c>
      <c r="C47" s="102"/>
      <c r="D47" s="102"/>
      <c r="E47" s="102"/>
      <c r="F47" s="102">
        <v>14</v>
      </c>
      <c r="G47" s="102"/>
      <c r="H47" s="102"/>
      <c r="I47" s="102"/>
      <c r="J47" s="102">
        <v>18</v>
      </c>
      <c r="K47" s="169">
        <f t="shared" si="56"/>
        <v>2.16</v>
      </c>
      <c r="L47" s="102"/>
      <c r="M47" s="103"/>
      <c r="N47" s="102">
        <f t="shared" si="48"/>
        <v>14</v>
      </c>
      <c r="O47" s="103">
        <f t="shared" si="57"/>
        <v>4.2</v>
      </c>
      <c r="P47" s="103">
        <v>4.32</v>
      </c>
      <c r="Q47" s="103">
        <f t="shared" si="49"/>
        <v>-0.12</v>
      </c>
      <c r="R47" s="102"/>
      <c r="S47" s="103"/>
      <c r="T47" s="102"/>
      <c r="U47" s="103"/>
      <c r="V47" s="103"/>
      <c r="W47" s="103">
        <f t="shared" si="50"/>
        <v>2.04</v>
      </c>
      <c r="X47" s="103" t="str">
        <f t="shared" si="54"/>
        <v/>
      </c>
      <c r="Y47" s="103">
        <f t="shared" si="55"/>
        <v>2.04</v>
      </c>
      <c r="Z47" s="149">
        <v>605003</v>
      </c>
    </row>
    <row r="48" customHeight="1" spans="1:26">
      <c r="A48" s="160">
        <v>35</v>
      </c>
      <c r="B48" s="161" t="s">
        <v>58</v>
      </c>
      <c r="C48" s="102"/>
      <c r="D48" s="102"/>
      <c r="E48" s="102"/>
      <c r="F48" s="102">
        <v>3</v>
      </c>
      <c r="G48" s="102"/>
      <c r="H48" s="102"/>
      <c r="I48" s="102"/>
      <c r="J48" s="102">
        <v>1</v>
      </c>
      <c r="K48" s="169">
        <f t="shared" si="56"/>
        <v>0.12</v>
      </c>
      <c r="L48" s="102"/>
      <c r="M48" s="103"/>
      <c r="N48" s="102">
        <f t="shared" si="48"/>
        <v>3</v>
      </c>
      <c r="O48" s="103">
        <f t="shared" si="57"/>
        <v>0.9</v>
      </c>
      <c r="P48" s="103">
        <v>0.36</v>
      </c>
      <c r="Q48" s="103">
        <f t="shared" si="49"/>
        <v>0.54</v>
      </c>
      <c r="R48" s="102"/>
      <c r="S48" s="103"/>
      <c r="T48" s="102"/>
      <c r="U48" s="103"/>
      <c r="V48" s="103"/>
      <c r="W48" s="103">
        <f t="shared" si="50"/>
        <v>0.66</v>
      </c>
      <c r="X48" s="103" t="str">
        <f t="shared" si="54"/>
        <v/>
      </c>
      <c r="Y48" s="103">
        <f t="shared" si="55"/>
        <v>0.66</v>
      </c>
      <c r="Z48" s="149">
        <v>605005</v>
      </c>
    </row>
    <row r="49" customHeight="1" spans="1:26">
      <c r="A49" s="160">
        <v>36</v>
      </c>
      <c r="B49" s="161" t="s">
        <v>59</v>
      </c>
      <c r="C49" s="102"/>
      <c r="D49" s="102"/>
      <c r="E49" s="102"/>
      <c r="F49" s="102">
        <v>1</v>
      </c>
      <c r="G49" s="102"/>
      <c r="H49" s="102"/>
      <c r="I49" s="102"/>
      <c r="J49" s="102">
        <v>4</v>
      </c>
      <c r="K49" s="169">
        <f t="shared" si="56"/>
        <v>0.48</v>
      </c>
      <c r="L49" s="102"/>
      <c r="M49" s="103"/>
      <c r="N49" s="102">
        <f t="shared" si="48"/>
        <v>1</v>
      </c>
      <c r="O49" s="103">
        <f t="shared" si="57"/>
        <v>0.3</v>
      </c>
      <c r="P49" s="103">
        <v>1.26</v>
      </c>
      <c r="Q49" s="103">
        <f t="shared" si="49"/>
        <v>-0.96</v>
      </c>
      <c r="R49" s="102"/>
      <c r="S49" s="103"/>
      <c r="T49" s="102"/>
      <c r="U49" s="103"/>
      <c r="V49" s="103"/>
      <c r="W49" s="103">
        <f t="shared" si="50"/>
        <v>-0.48</v>
      </c>
      <c r="X49" s="103">
        <f t="shared" si="54"/>
        <v>-0.48</v>
      </c>
      <c r="Y49" s="103" t="str">
        <f t="shared" si="55"/>
        <v/>
      </c>
      <c r="Z49" s="149">
        <v>605006</v>
      </c>
    </row>
    <row r="50" customHeight="1" spans="1:25">
      <c r="A50" s="162"/>
      <c r="B50" s="105" t="s">
        <v>60</v>
      </c>
      <c r="C50" s="98">
        <f t="shared" ref="C50:F50" si="58">SUM(C51)</f>
        <v>0</v>
      </c>
      <c r="D50" s="98">
        <f t="shared" si="58"/>
        <v>0</v>
      </c>
      <c r="E50" s="98">
        <f t="shared" si="58"/>
        <v>0</v>
      </c>
      <c r="F50" s="98">
        <f t="shared" si="58"/>
        <v>8</v>
      </c>
      <c r="G50" s="98"/>
      <c r="H50" s="98"/>
      <c r="I50" s="98"/>
      <c r="J50" s="98">
        <f t="shared" ref="J50:Q50" si="59">SUM(J51)</f>
        <v>6</v>
      </c>
      <c r="K50" s="168">
        <f t="shared" si="59"/>
        <v>0.72</v>
      </c>
      <c r="L50" s="98"/>
      <c r="M50" s="99"/>
      <c r="N50" s="98">
        <f t="shared" si="59"/>
        <v>8</v>
      </c>
      <c r="O50" s="99">
        <f t="shared" si="59"/>
        <v>2.4</v>
      </c>
      <c r="P50" s="99">
        <f t="shared" si="59"/>
        <v>2.7</v>
      </c>
      <c r="Q50" s="99">
        <f t="shared" si="59"/>
        <v>-0.3</v>
      </c>
      <c r="R50" s="98"/>
      <c r="S50" s="99"/>
      <c r="T50" s="98">
        <f t="shared" ref="T50:W50" si="60">SUM(T51)</f>
        <v>0</v>
      </c>
      <c r="U50" s="99">
        <f t="shared" si="60"/>
        <v>0</v>
      </c>
      <c r="V50" s="99"/>
      <c r="W50" s="99">
        <f t="shared" si="60"/>
        <v>0.42</v>
      </c>
      <c r="X50" s="99"/>
      <c r="Y50" s="99">
        <f>SUM(Y51)</f>
        <v>0.42</v>
      </c>
    </row>
    <row r="51" customHeight="1" spans="1:26">
      <c r="A51" s="160">
        <v>37</v>
      </c>
      <c r="B51" s="161" t="s">
        <v>60</v>
      </c>
      <c r="C51" s="102"/>
      <c r="D51" s="102"/>
      <c r="E51" s="102"/>
      <c r="F51" s="102">
        <v>8</v>
      </c>
      <c r="G51" s="102"/>
      <c r="H51" s="102"/>
      <c r="I51" s="102"/>
      <c r="J51" s="102">
        <v>6</v>
      </c>
      <c r="K51" s="169">
        <f>J51*0.3*0.4</f>
        <v>0.72</v>
      </c>
      <c r="L51" s="102"/>
      <c r="M51" s="103"/>
      <c r="N51" s="102">
        <f t="shared" ref="N51:N59" si="61">F51+G51+I51</f>
        <v>8</v>
      </c>
      <c r="O51" s="103">
        <f>N51*0.3</f>
        <v>2.4</v>
      </c>
      <c r="P51" s="103">
        <v>2.7</v>
      </c>
      <c r="Q51" s="103">
        <f t="shared" ref="Q51:Q59" si="62">O51-P51</f>
        <v>-0.3</v>
      </c>
      <c r="R51" s="102"/>
      <c r="S51" s="103"/>
      <c r="T51" s="102"/>
      <c r="U51" s="103"/>
      <c r="V51" s="103"/>
      <c r="W51" s="103">
        <f t="shared" ref="W51:W59" si="63">K51+M51+Q51+S51+U51+V51</f>
        <v>0.42</v>
      </c>
      <c r="X51" s="103" t="str">
        <f>IF(W51&lt;0,W51,"")</f>
        <v/>
      </c>
      <c r="Y51" s="103">
        <f>IF(W51&gt;=0,W51,"")</f>
        <v>0.42</v>
      </c>
      <c r="Z51" s="149">
        <v>605004</v>
      </c>
    </row>
    <row r="52" customHeight="1" spans="1:25">
      <c r="A52" s="162"/>
      <c r="B52" s="105" t="s">
        <v>61</v>
      </c>
      <c r="C52" s="98">
        <f t="shared" ref="C52:I52" si="64">SUM(C53:C59)</f>
        <v>0</v>
      </c>
      <c r="D52" s="98">
        <f t="shared" si="64"/>
        <v>1</v>
      </c>
      <c r="E52" s="98">
        <f t="shared" si="64"/>
        <v>0</v>
      </c>
      <c r="F52" s="98">
        <f t="shared" si="64"/>
        <v>62</v>
      </c>
      <c r="G52" s="98">
        <f t="shared" si="64"/>
        <v>551</v>
      </c>
      <c r="H52" s="98">
        <f t="shared" si="64"/>
        <v>50</v>
      </c>
      <c r="I52" s="98">
        <f t="shared" si="64"/>
        <v>2</v>
      </c>
      <c r="J52" s="98"/>
      <c r="K52" s="168"/>
      <c r="L52" s="98">
        <f t="shared" ref="L52:U52" si="65">SUM(L53:L59)</f>
        <v>1</v>
      </c>
      <c r="M52" s="99">
        <f t="shared" si="65"/>
        <v>0.18</v>
      </c>
      <c r="N52" s="98">
        <f t="shared" si="65"/>
        <v>615</v>
      </c>
      <c r="O52" s="99">
        <f t="shared" si="65"/>
        <v>110.7</v>
      </c>
      <c r="P52" s="99">
        <f t="shared" si="65"/>
        <v>77.04</v>
      </c>
      <c r="Q52" s="99">
        <f t="shared" si="65"/>
        <v>33.66</v>
      </c>
      <c r="R52" s="98">
        <f t="shared" si="65"/>
        <v>603</v>
      </c>
      <c r="S52" s="99">
        <f t="shared" si="65"/>
        <v>108.54</v>
      </c>
      <c r="T52" s="98">
        <f t="shared" si="65"/>
        <v>12</v>
      </c>
      <c r="U52" s="99">
        <f t="shared" si="65"/>
        <v>2.88</v>
      </c>
      <c r="V52" s="99"/>
      <c r="W52" s="99">
        <f>SUM(W53:W59)</f>
        <v>145.26</v>
      </c>
      <c r="X52" s="99"/>
      <c r="Y52" s="99">
        <f>SUM(Y53:Y59)</f>
        <v>145.26</v>
      </c>
    </row>
    <row r="53" customHeight="1" spans="1:26">
      <c r="A53" s="160">
        <v>38</v>
      </c>
      <c r="B53" s="161" t="s">
        <v>62</v>
      </c>
      <c r="C53" s="102"/>
      <c r="D53" s="102"/>
      <c r="E53" s="102"/>
      <c r="F53" s="102">
        <v>1</v>
      </c>
      <c r="G53" s="102"/>
      <c r="H53" s="102"/>
      <c r="I53" s="102"/>
      <c r="J53" s="102"/>
      <c r="K53" s="169"/>
      <c r="L53" s="102"/>
      <c r="M53" s="103"/>
      <c r="N53" s="102">
        <f t="shared" si="61"/>
        <v>1</v>
      </c>
      <c r="O53" s="103">
        <f t="shared" ref="O53:O59" si="66">N53*0.3*0.6</f>
        <v>0.18</v>
      </c>
      <c r="P53" s="103">
        <v>0.18</v>
      </c>
      <c r="Q53" s="103"/>
      <c r="R53" s="102"/>
      <c r="S53" s="103"/>
      <c r="T53" s="102">
        <f t="shared" ref="T53:T59" si="67">F53-H53</f>
        <v>1</v>
      </c>
      <c r="U53" s="103">
        <f t="shared" ref="U53:U59" si="68">T53*0.3*0.4*2</f>
        <v>0.24</v>
      </c>
      <c r="V53" s="103"/>
      <c r="W53" s="103">
        <f t="shared" si="63"/>
        <v>0.24</v>
      </c>
      <c r="X53" s="103"/>
      <c r="Y53" s="103">
        <v>0.24</v>
      </c>
      <c r="Z53" s="149">
        <v>606001</v>
      </c>
    </row>
    <row r="54" customHeight="1" spans="1:26">
      <c r="A54" s="160">
        <v>39</v>
      </c>
      <c r="B54" s="161" t="s">
        <v>63</v>
      </c>
      <c r="C54" s="102"/>
      <c r="D54" s="102"/>
      <c r="E54" s="102"/>
      <c r="F54" s="102">
        <v>9</v>
      </c>
      <c r="G54" s="102">
        <v>5</v>
      </c>
      <c r="H54" s="102">
        <v>6</v>
      </c>
      <c r="I54" s="102"/>
      <c r="J54" s="102"/>
      <c r="K54" s="169"/>
      <c r="L54" s="102"/>
      <c r="M54" s="103"/>
      <c r="N54" s="102">
        <f t="shared" si="61"/>
        <v>14</v>
      </c>
      <c r="O54" s="103">
        <f t="shared" si="66"/>
        <v>2.52</v>
      </c>
      <c r="P54" s="103">
        <v>1.44</v>
      </c>
      <c r="Q54" s="103">
        <f t="shared" si="62"/>
        <v>1.08</v>
      </c>
      <c r="R54" s="102">
        <f t="shared" ref="R54:R59" si="69">G54+H54+I54</f>
        <v>11</v>
      </c>
      <c r="S54" s="103">
        <f t="shared" ref="S54:S59" si="70">R54*0.3*0.6</f>
        <v>1.98</v>
      </c>
      <c r="T54" s="102">
        <f t="shared" si="67"/>
        <v>3</v>
      </c>
      <c r="U54" s="103">
        <f t="shared" si="68"/>
        <v>0.72</v>
      </c>
      <c r="V54" s="103"/>
      <c r="W54" s="103">
        <f t="shared" si="63"/>
        <v>3.78</v>
      </c>
      <c r="X54" s="103"/>
      <c r="Y54" s="103">
        <v>3.78</v>
      </c>
      <c r="Z54" s="149">
        <v>606002</v>
      </c>
    </row>
    <row r="55" customHeight="1" spans="1:26">
      <c r="A55" s="160">
        <v>40</v>
      </c>
      <c r="B55" s="161" t="s">
        <v>64</v>
      </c>
      <c r="C55" s="102"/>
      <c r="D55" s="102"/>
      <c r="E55" s="102"/>
      <c r="F55" s="102">
        <v>35</v>
      </c>
      <c r="G55" s="102">
        <v>12</v>
      </c>
      <c r="H55" s="102">
        <v>9</v>
      </c>
      <c r="I55" s="102"/>
      <c r="J55" s="102"/>
      <c r="K55" s="169"/>
      <c r="L55" s="102"/>
      <c r="M55" s="103"/>
      <c r="N55" s="102">
        <f t="shared" si="61"/>
        <v>47</v>
      </c>
      <c r="O55" s="103">
        <f t="shared" si="66"/>
        <v>8.46</v>
      </c>
      <c r="P55" s="103">
        <v>4.68</v>
      </c>
      <c r="Q55" s="103">
        <f t="shared" si="62"/>
        <v>3.78</v>
      </c>
      <c r="R55" s="102">
        <f t="shared" si="69"/>
        <v>21</v>
      </c>
      <c r="S55" s="103">
        <f t="shared" si="70"/>
        <v>3.78</v>
      </c>
      <c r="T55" s="102">
        <f t="shared" si="67"/>
        <v>26</v>
      </c>
      <c r="U55" s="103">
        <f t="shared" si="68"/>
        <v>6.24</v>
      </c>
      <c r="V55" s="103"/>
      <c r="W55" s="103">
        <f t="shared" si="63"/>
        <v>13.8</v>
      </c>
      <c r="X55" s="103"/>
      <c r="Y55" s="103">
        <v>13.8</v>
      </c>
      <c r="Z55" s="149">
        <v>606003</v>
      </c>
    </row>
    <row r="56" customHeight="1" spans="1:26">
      <c r="A56" s="160">
        <v>41</v>
      </c>
      <c r="B56" s="161" t="s">
        <v>65</v>
      </c>
      <c r="C56" s="102"/>
      <c r="D56" s="102"/>
      <c r="E56" s="102"/>
      <c r="F56" s="102">
        <v>14</v>
      </c>
      <c r="G56" s="102">
        <v>54</v>
      </c>
      <c r="H56" s="102">
        <v>8</v>
      </c>
      <c r="I56" s="102"/>
      <c r="J56" s="102"/>
      <c r="K56" s="169"/>
      <c r="L56" s="102"/>
      <c r="M56" s="103"/>
      <c r="N56" s="102">
        <f t="shared" si="61"/>
        <v>68</v>
      </c>
      <c r="O56" s="103">
        <f t="shared" si="66"/>
        <v>12.24</v>
      </c>
      <c r="P56" s="103">
        <v>10.26</v>
      </c>
      <c r="Q56" s="103">
        <f t="shared" si="62"/>
        <v>1.98</v>
      </c>
      <c r="R56" s="102">
        <f t="shared" si="69"/>
        <v>62</v>
      </c>
      <c r="S56" s="103">
        <f t="shared" si="70"/>
        <v>11.16</v>
      </c>
      <c r="T56" s="102">
        <f t="shared" si="67"/>
        <v>6</v>
      </c>
      <c r="U56" s="103">
        <f t="shared" si="68"/>
        <v>1.44</v>
      </c>
      <c r="V56" s="103"/>
      <c r="W56" s="103">
        <f t="shared" si="63"/>
        <v>14.58</v>
      </c>
      <c r="X56" s="103"/>
      <c r="Y56" s="103">
        <v>14.58</v>
      </c>
      <c r="Z56" s="149">
        <v>606004</v>
      </c>
    </row>
    <row r="57" customHeight="1" spans="1:26">
      <c r="A57" s="160">
        <v>42</v>
      </c>
      <c r="B57" s="161" t="s">
        <v>66</v>
      </c>
      <c r="C57" s="102"/>
      <c r="D57" s="102">
        <v>1</v>
      </c>
      <c r="E57" s="102"/>
      <c r="F57" s="102">
        <v>2</v>
      </c>
      <c r="G57" s="102">
        <v>188</v>
      </c>
      <c r="H57" s="102">
        <v>18</v>
      </c>
      <c r="I57" s="102"/>
      <c r="J57" s="102"/>
      <c r="K57" s="169"/>
      <c r="L57" s="102">
        <f>C57+D57+E57</f>
        <v>1</v>
      </c>
      <c r="M57" s="103">
        <f>L57*0.3*0.6</f>
        <v>0.18</v>
      </c>
      <c r="N57" s="102">
        <f t="shared" si="61"/>
        <v>190</v>
      </c>
      <c r="O57" s="103">
        <f t="shared" si="66"/>
        <v>34.2</v>
      </c>
      <c r="P57" s="103">
        <v>26.82</v>
      </c>
      <c r="Q57" s="103">
        <f t="shared" si="62"/>
        <v>7.38</v>
      </c>
      <c r="R57" s="102">
        <f t="shared" si="69"/>
        <v>206</v>
      </c>
      <c r="S57" s="103">
        <f t="shared" si="70"/>
        <v>37.08</v>
      </c>
      <c r="T57" s="102">
        <f t="shared" si="67"/>
        <v>-16</v>
      </c>
      <c r="U57" s="103">
        <f t="shared" si="68"/>
        <v>-3.84</v>
      </c>
      <c r="V57" s="103"/>
      <c r="W57" s="103">
        <f t="shared" si="63"/>
        <v>40.8</v>
      </c>
      <c r="X57" s="103"/>
      <c r="Y57" s="103">
        <v>40.8</v>
      </c>
      <c r="Z57" s="149">
        <v>606005</v>
      </c>
    </row>
    <row r="58" customHeight="1" spans="1:26">
      <c r="A58" s="160">
        <v>43</v>
      </c>
      <c r="B58" s="161" t="s">
        <v>67</v>
      </c>
      <c r="C58" s="102"/>
      <c r="D58" s="102"/>
      <c r="E58" s="102"/>
      <c r="F58" s="102"/>
      <c r="G58" s="102">
        <v>131</v>
      </c>
      <c r="H58" s="102">
        <v>3</v>
      </c>
      <c r="I58" s="102">
        <v>1</v>
      </c>
      <c r="J58" s="102"/>
      <c r="K58" s="169"/>
      <c r="L58" s="102"/>
      <c r="M58" s="103"/>
      <c r="N58" s="102">
        <f t="shared" si="61"/>
        <v>132</v>
      </c>
      <c r="O58" s="103">
        <f t="shared" si="66"/>
        <v>23.76</v>
      </c>
      <c r="P58" s="103">
        <v>16.92</v>
      </c>
      <c r="Q58" s="103">
        <f t="shared" si="62"/>
        <v>6.84</v>
      </c>
      <c r="R58" s="102">
        <f t="shared" si="69"/>
        <v>135</v>
      </c>
      <c r="S58" s="103">
        <f t="shared" si="70"/>
        <v>24.3</v>
      </c>
      <c r="T58" s="102">
        <f t="shared" si="67"/>
        <v>-3</v>
      </c>
      <c r="U58" s="103">
        <f t="shared" si="68"/>
        <v>-0.72</v>
      </c>
      <c r="V58" s="103"/>
      <c r="W58" s="103">
        <f t="shared" si="63"/>
        <v>30.42</v>
      </c>
      <c r="X58" s="103"/>
      <c r="Y58" s="103">
        <v>30.42</v>
      </c>
      <c r="Z58" s="149">
        <v>606008</v>
      </c>
    </row>
    <row r="59" customHeight="1" spans="1:26">
      <c r="A59" s="160">
        <v>44</v>
      </c>
      <c r="B59" s="161" t="s">
        <v>68</v>
      </c>
      <c r="C59" s="102"/>
      <c r="D59" s="102"/>
      <c r="E59" s="102"/>
      <c r="F59" s="102">
        <v>1</v>
      </c>
      <c r="G59" s="102">
        <v>161</v>
      </c>
      <c r="H59" s="102">
        <v>6</v>
      </c>
      <c r="I59" s="102">
        <v>1</v>
      </c>
      <c r="J59" s="102"/>
      <c r="K59" s="169"/>
      <c r="L59" s="102"/>
      <c r="M59" s="103"/>
      <c r="N59" s="102">
        <f t="shared" si="61"/>
        <v>163</v>
      </c>
      <c r="O59" s="103">
        <f t="shared" si="66"/>
        <v>29.34</v>
      </c>
      <c r="P59" s="103">
        <v>16.74</v>
      </c>
      <c r="Q59" s="103">
        <f t="shared" si="62"/>
        <v>12.6</v>
      </c>
      <c r="R59" s="102">
        <f t="shared" si="69"/>
        <v>168</v>
      </c>
      <c r="S59" s="103">
        <f t="shared" si="70"/>
        <v>30.24</v>
      </c>
      <c r="T59" s="102">
        <f t="shared" si="67"/>
        <v>-5</v>
      </c>
      <c r="U59" s="103">
        <f t="shared" si="68"/>
        <v>-1.2</v>
      </c>
      <c r="V59" s="103"/>
      <c r="W59" s="103">
        <f t="shared" si="63"/>
        <v>41.64</v>
      </c>
      <c r="X59" s="103"/>
      <c r="Y59" s="103">
        <v>41.64</v>
      </c>
      <c r="Z59" s="149">
        <v>606010</v>
      </c>
    </row>
    <row r="60" customHeight="1" spans="1:25">
      <c r="A60" s="162"/>
      <c r="B60" s="105" t="s">
        <v>69</v>
      </c>
      <c r="C60" s="98">
        <f t="shared" ref="C60:H60" si="71">SUM(C61)</f>
        <v>0</v>
      </c>
      <c r="D60" s="98">
        <f t="shared" si="71"/>
        <v>2</v>
      </c>
      <c r="E60" s="98">
        <f t="shared" si="71"/>
        <v>0</v>
      </c>
      <c r="F60" s="98">
        <f t="shared" si="71"/>
        <v>1</v>
      </c>
      <c r="G60" s="98">
        <f t="shared" si="71"/>
        <v>285</v>
      </c>
      <c r="H60" s="98">
        <f t="shared" si="71"/>
        <v>3</v>
      </c>
      <c r="I60" s="98"/>
      <c r="J60" s="98"/>
      <c r="K60" s="168"/>
      <c r="L60" s="98">
        <f t="shared" ref="L60:U60" si="72">SUM(L61)</f>
        <v>2</v>
      </c>
      <c r="M60" s="99">
        <f t="shared" si="72"/>
        <v>0.36</v>
      </c>
      <c r="N60" s="98">
        <f t="shared" si="72"/>
        <v>286</v>
      </c>
      <c r="O60" s="99">
        <f t="shared" si="72"/>
        <v>51.48</v>
      </c>
      <c r="P60" s="99">
        <f t="shared" si="72"/>
        <v>35.64</v>
      </c>
      <c r="Q60" s="99">
        <f t="shared" si="72"/>
        <v>15.84</v>
      </c>
      <c r="R60" s="98">
        <f t="shared" si="72"/>
        <v>288</v>
      </c>
      <c r="S60" s="99">
        <f t="shared" si="72"/>
        <v>51.84</v>
      </c>
      <c r="T60" s="98">
        <f t="shared" si="72"/>
        <v>-2</v>
      </c>
      <c r="U60" s="99">
        <f t="shared" si="72"/>
        <v>-0.48</v>
      </c>
      <c r="V60" s="99"/>
      <c r="W60" s="99">
        <f t="shared" ref="W60:W64" si="73">SUM(W61)</f>
        <v>67.56</v>
      </c>
      <c r="X60" s="99"/>
      <c r="Y60" s="99">
        <f t="shared" ref="Y60:Y64" si="74">SUM(Y61)</f>
        <v>67.56</v>
      </c>
    </row>
    <row r="61" customHeight="1" spans="1:26">
      <c r="A61" s="160">
        <v>45</v>
      </c>
      <c r="B61" s="161" t="s">
        <v>69</v>
      </c>
      <c r="C61" s="102"/>
      <c r="D61" s="102">
        <v>2</v>
      </c>
      <c r="E61" s="102"/>
      <c r="F61" s="102">
        <v>1</v>
      </c>
      <c r="G61" s="102">
        <v>285</v>
      </c>
      <c r="H61" s="102">
        <v>3</v>
      </c>
      <c r="I61" s="102"/>
      <c r="J61" s="102"/>
      <c r="K61" s="169"/>
      <c r="L61" s="102">
        <f t="shared" ref="L61:L65" si="75">C61+D61+E61</f>
        <v>2</v>
      </c>
      <c r="M61" s="103">
        <f t="shared" ref="M61:M65" si="76">L61*0.3*0.6</f>
        <v>0.36</v>
      </c>
      <c r="N61" s="102">
        <f t="shared" ref="N61:N65" si="77">F61+G61+I61</f>
        <v>286</v>
      </c>
      <c r="O61" s="103">
        <f t="shared" ref="O61:O65" si="78">N61*0.3*0.6</f>
        <v>51.48</v>
      </c>
      <c r="P61" s="103">
        <v>35.64</v>
      </c>
      <c r="Q61" s="103">
        <f t="shared" ref="Q61:Q65" si="79">O61-P61</f>
        <v>15.84</v>
      </c>
      <c r="R61" s="102">
        <f t="shared" ref="R61:R65" si="80">G61+H61+I61</f>
        <v>288</v>
      </c>
      <c r="S61" s="103">
        <f t="shared" ref="S61:S65" si="81">R61*0.3*0.6</f>
        <v>51.84</v>
      </c>
      <c r="T61" s="102">
        <f t="shared" ref="T61:T65" si="82">F61-H61</f>
        <v>-2</v>
      </c>
      <c r="U61" s="103">
        <f t="shared" ref="U61:U65" si="83">T61*0.3*0.4*2</f>
        <v>-0.48</v>
      </c>
      <c r="V61" s="103"/>
      <c r="W61" s="103">
        <f t="shared" ref="W61:W65" si="84">K61+M61+Q61+S61+U61+V61</f>
        <v>67.56</v>
      </c>
      <c r="X61" s="103"/>
      <c r="Y61" s="103">
        <v>67.56</v>
      </c>
      <c r="Z61" s="149">
        <v>606006</v>
      </c>
    </row>
    <row r="62" customHeight="1" spans="1:25">
      <c r="A62" s="162"/>
      <c r="B62" s="105" t="s">
        <v>70</v>
      </c>
      <c r="C62" s="98">
        <f t="shared" ref="C62:H62" si="85">SUM(C63)</f>
        <v>0</v>
      </c>
      <c r="D62" s="98">
        <f t="shared" si="85"/>
        <v>8</v>
      </c>
      <c r="E62" s="98">
        <f t="shared" si="85"/>
        <v>0</v>
      </c>
      <c r="F62" s="98">
        <f t="shared" si="85"/>
        <v>2</v>
      </c>
      <c r="G62" s="98">
        <f t="shared" si="85"/>
        <v>179</v>
      </c>
      <c r="H62" s="98">
        <f t="shared" si="85"/>
        <v>15</v>
      </c>
      <c r="I62" s="98"/>
      <c r="J62" s="98"/>
      <c r="K62" s="168"/>
      <c r="L62" s="98">
        <f t="shared" ref="L62:U62" si="86">SUM(L63)</f>
        <v>8</v>
      </c>
      <c r="M62" s="99">
        <f t="shared" si="86"/>
        <v>1.44</v>
      </c>
      <c r="N62" s="98">
        <f t="shared" si="86"/>
        <v>181</v>
      </c>
      <c r="O62" s="99">
        <f t="shared" si="86"/>
        <v>32.58</v>
      </c>
      <c r="P62" s="99">
        <f t="shared" si="86"/>
        <v>21.96</v>
      </c>
      <c r="Q62" s="99">
        <f t="shared" si="86"/>
        <v>10.62</v>
      </c>
      <c r="R62" s="98">
        <f t="shared" si="86"/>
        <v>194</v>
      </c>
      <c r="S62" s="99">
        <f t="shared" si="86"/>
        <v>34.92</v>
      </c>
      <c r="T62" s="98">
        <f t="shared" si="86"/>
        <v>-13</v>
      </c>
      <c r="U62" s="99">
        <f t="shared" si="86"/>
        <v>-3.12</v>
      </c>
      <c r="V62" s="99"/>
      <c r="W62" s="99">
        <f t="shared" si="73"/>
        <v>43.86</v>
      </c>
      <c r="X62" s="99"/>
      <c r="Y62" s="99">
        <f t="shared" si="74"/>
        <v>43.86</v>
      </c>
    </row>
    <row r="63" customHeight="1" spans="1:26">
      <c r="A63" s="160">
        <v>46</v>
      </c>
      <c r="B63" s="161" t="s">
        <v>70</v>
      </c>
      <c r="C63" s="102"/>
      <c r="D63" s="102">
        <v>8</v>
      </c>
      <c r="E63" s="102"/>
      <c r="F63" s="102">
        <v>2</v>
      </c>
      <c r="G63" s="102">
        <v>179</v>
      </c>
      <c r="H63" s="102">
        <v>15</v>
      </c>
      <c r="I63" s="102"/>
      <c r="J63" s="102"/>
      <c r="K63" s="169"/>
      <c r="L63" s="102">
        <f t="shared" si="75"/>
        <v>8</v>
      </c>
      <c r="M63" s="103">
        <f t="shared" si="76"/>
        <v>1.44</v>
      </c>
      <c r="N63" s="102">
        <f t="shared" si="77"/>
        <v>181</v>
      </c>
      <c r="O63" s="103">
        <f t="shared" si="78"/>
        <v>32.58</v>
      </c>
      <c r="P63" s="103">
        <v>21.96</v>
      </c>
      <c r="Q63" s="103">
        <f t="shared" si="79"/>
        <v>10.62</v>
      </c>
      <c r="R63" s="102">
        <f t="shared" si="80"/>
        <v>194</v>
      </c>
      <c r="S63" s="103">
        <f t="shared" si="81"/>
        <v>34.92</v>
      </c>
      <c r="T63" s="102">
        <f t="shared" si="82"/>
        <v>-13</v>
      </c>
      <c r="U63" s="103">
        <f t="shared" si="83"/>
        <v>-3.12</v>
      </c>
      <c r="V63" s="103"/>
      <c r="W63" s="103">
        <f t="shared" si="84"/>
        <v>43.86</v>
      </c>
      <c r="X63" s="103"/>
      <c r="Y63" s="103">
        <v>43.86</v>
      </c>
      <c r="Z63" s="149">
        <v>606007</v>
      </c>
    </row>
    <row r="64" customHeight="1" spans="1:25">
      <c r="A64" s="162"/>
      <c r="B64" s="105" t="s">
        <v>71</v>
      </c>
      <c r="C64" s="98">
        <f t="shared" ref="C64:I64" si="87">SUM(C65)</f>
        <v>0</v>
      </c>
      <c r="D64" s="98">
        <f t="shared" si="87"/>
        <v>19</v>
      </c>
      <c r="E64" s="98">
        <f t="shared" si="87"/>
        <v>0</v>
      </c>
      <c r="F64" s="98">
        <f t="shared" si="87"/>
        <v>1</v>
      </c>
      <c r="G64" s="98">
        <f t="shared" si="87"/>
        <v>244</v>
      </c>
      <c r="H64" s="98">
        <f t="shared" si="87"/>
        <v>8</v>
      </c>
      <c r="I64" s="98">
        <f t="shared" si="87"/>
        <v>2</v>
      </c>
      <c r="J64" s="98"/>
      <c r="K64" s="168"/>
      <c r="L64" s="98">
        <f t="shared" ref="L64:U64" si="88">SUM(L65)</f>
        <v>19</v>
      </c>
      <c r="M64" s="99">
        <f t="shared" si="88"/>
        <v>3.42</v>
      </c>
      <c r="N64" s="98">
        <f t="shared" si="88"/>
        <v>247</v>
      </c>
      <c r="O64" s="99">
        <f t="shared" si="88"/>
        <v>44.46</v>
      </c>
      <c r="P64" s="99">
        <f t="shared" si="88"/>
        <v>31.86</v>
      </c>
      <c r="Q64" s="99">
        <f t="shared" si="88"/>
        <v>12.6</v>
      </c>
      <c r="R64" s="98">
        <f t="shared" si="88"/>
        <v>254</v>
      </c>
      <c r="S64" s="99">
        <f t="shared" si="88"/>
        <v>45.72</v>
      </c>
      <c r="T64" s="98">
        <f t="shared" si="88"/>
        <v>-7</v>
      </c>
      <c r="U64" s="99">
        <f t="shared" si="88"/>
        <v>-1.68</v>
      </c>
      <c r="V64" s="99"/>
      <c r="W64" s="99">
        <f t="shared" si="73"/>
        <v>60.06</v>
      </c>
      <c r="X64" s="99"/>
      <c r="Y64" s="99">
        <f t="shared" si="74"/>
        <v>60.06</v>
      </c>
    </row>
    <row r="65" customHeight="1" spans="1:26">
      <c r="A65" s="160">
        <v>47</v>
      </c>
      <c r="B65" s="161" t="s">
        <v>71</v>
      </c>
      <c r="C65" s="102"/>
      <c r="D65" s="102">
        <v>19</v>
      </c>
      <c r="E65" s="102"/>
      <c r="F65" s="102">
        <v>1</v>
      </c>
      <c r="G65" s="102">
        <v>244</v>
      </c>
      <c r="H65" s="102">
        <v>8</v>
      </c>
      <c r="I65" s="102">
        <v>2</v>
      </c>
      <c r="J65" s="102"/>
      <c r="K65" s="169"/>
      <c r="L65" s="102">
        <f t="shared" si="75"/>
        <v>19</v>
      </c>
      <c r="M65" s="103">
        <f t="shared" si="76"/>
        <v>3.42</v>
      </c>
      <c r="N65" s="102">
        <f t="shared" si="77"/>
        <v>247</v>
      </c>
      <c r="O65" s="103">
        <f t="shared" si="78"/>
        <v>44.46</v>
      </c>
      <c r="P65" s="103">
        <v>31.86</v>
      </c>
      <c r="Q65" s="103">
        <f t="shared" si="79"/>
        <v>12.6</v>
      </c>
      <c r="R65" s="102">
        <f t="shared" si="80"/>
        <v>254</v>
      </c>
      <c r="S65" s="103">
        <f t="shared" si="81"/>
        <v>45.72</v>
      </c>
      <c r="T65" s="102">
        <f t="shared" si="82"/>
        <v>-7</v>
      </c>
      <c r="U65" s="103">
        <f t="shared" si="83"/>
        <v>-1.68</v>
      </c>
      <c r="V65" s="103"/>
      <c r="W65" s="103">
        <f t="shared" si="84"/>
        <v>60.06</v>
      </c>
      <c r="X65" s="103"/>
      <c r="Y65" s="103">
        <v>60.06</v>
      </c>
      <c r="Z65" s="149">
        <v>606009</v>
      </c>
    </row>
    <row r="66" customHeight="1" spans="1:25">
      <c r="A66" s="162"/>
      <c r="B66" s="105" t="s">
        <v>72</v>
      </c>
      <c r="C66" s="98">
        <f t="shared" ref="C66:H66" si="89">SUM(C67)</f>
        <v>0</v>
      </c>
      <c r="D66" s="98">
        <f t="shared" si="89"/>
        <v>1</v>
      </c>
      <c r="E66" s="98">
        <f t="shared" si="89"/>
        <v>0</v>
      </c>
      <c r="F66" s="98">
        <f t="shared" si="89"/>
        <v>14</v>
      </c>
      <c r="G66" s="98">
        <f t="shared" si="89"/>
        <v>78</v>
      </c>
      <c r="H66" s="98">
        <f t="shared" si="89"/>
        <v>13</v>
      </c>
      <c r="I66" s="98"/>
      <c r="J66" s="98"/>
      <c r="K66" s="168"/>
      <c r="L66" s="98">
        <f t="shared" ref="L66:U66" si="90">SUM(L67)</f>
        <v>1</v>
      </c>
      <c r="M66" s="99">
        <f t="shared" si="90"/>
        <v>0.18</v>
      </c>
      <c r="N66" s="98">
        <f t="shared" si="90"/>
        <v>92</v>
      </c>
      <c r="O66" s="99">
        <f t="shared" si="90"/>
        <v>16.56</v>
      </c>
      <c r="P66" s="99">
        <f t="shared" si="90"/>
        <v>9</v>
      </c>
      <c r="Q66" s="99">
        <f t="shared" si="90"/>
        <v>7.56</v>
      </c>
      <c r="R66" s="98">
        <f t="shared" si="90"/>
        <v>91</v>
      </c>
      <c r="S66" s="99">
        <f t="shared" si="90"/>
        <v>16.38</v>
      </c>
      <c r="T66" s="98">
        <f t="shared" si="90"/>
        <v>1</v>
      </c>
      <c r="U66" s="99">
        <f t="shared" si="90"/>
        <v>0.24</v>
      </c>
      <c r="V66" s="99"/>
      <c r="W66" s="99">
        <f>SUM(W67)</f>
        <v>24.36</v>
      </c>
      <c r="X66" s="99"/>
      <c r="Y66" s="99">
        <f>SUM(Y67)</f>
        <v>24.36</v>
      </c>
    </row>
    <row r="67" customHeight="1" spans="1:26">
      <c r="A67" s="160">
        <v>48</v>
      </c>
      <c r="B67" s="161" t="s">
        <v>72</v>
      </c>
      <c r="C67" s="102"/>
      <c r="D67" s="102">
        <v>1</v>
      </c>
      <c r="E67" s="102"/>
      <c r="F67" s="102">
        <v>14</v>
      </c>
      <c r="G67" s="102">
        <v>78</v>
      </c>
      <c r="H67" s="102">
        <v>13</v>
      </c>
      <c r="I67" s="102"/>
      <c r="J67" s="102"/>
      <c r="K67" s="169"/>
      <c r="L67" s="102">
        <f t="shared" ref="L67:L72" si="91">C67+D67+E67</f>
        <v>1</v>
      </c>
      <c r="M67" s="103">
        <f t="shared" ref="M67:M72" si="92">L67*0.3*0.6</f>
        <v>0.18</v>
      </c>
      <c r="N67" s="102">
        <f t="shared" ref="N67:N72" si="93">F67+G67+I67</f>
        <v>92</v>
      </c>
      <c r="O67" s="103">
        <f t="shared" ref="O67:O72" si="94">N67*0.3*0.6</f>
        <v>16.56</v>
      </c>
      <c r="P67" s="103">
        <v>9</v>
      </c>
      <c r="Q67" s="103">
        <f t="shared" ref="Q67:Q72" si="95">O67-P67</f>
        <v>7.56</v>
      </c>
      <c r="R67" s="102">
        <f t="shared" ref="R67:R72" si="96">G67+H67+I67</f>
        <v>91</v>
      </c>
      <c r="S67" s="103">
        <f t="shared" ref="S67:S72" si="97">R67*0.3*0.6</f>
        <v>16.38</v>
      </c>
      <c r="T67" s="102">
        <f t="shared" ref="T67:T72" si="98">F67-H67</f>
        <v>1</v>
      </c>
      <c r="U67" s="103">
        <f t="shared" ref="U67:U72" si="99">T67*0.3*0.4*2</f>
        <v>0.24</v>
      </c>
      <c r="V67" s="103"/>
      <c r="W67" s="103">
        <f t="shared" ref="W67:W72" si="100">K67+M67+Q67+S67+U67+V67</f>
        <v>24.36</v>
      </c>
      <c r="X67" s="103"/>
      <c r="Y67" s="103">
        <v>24.36</v>
      </c>
      <c r="Z67" s="149">
        <v>606011</v>
      </c>
    </row>
    <row r="68" customHeight="1" spans="1:25">
      <c r="A68" s="162"/>
      <c r="B68" s="105" t="s">
        <v>73</v>
      </c>
      <c r="C68" s="98">
        <f t="shared" ref="C68:H68" si="101">SUM(C69:C72)</f>
        <v>5</v>
      </c>
      <c r="D68" s="98">
        <f t="shared" si="101"/>
        <v>19</v>
      </c>
      <c r="E68" s="98">
        <f t="shared" si="101"/>
        <v>2</v>
      </c>
      <c r="F68" s="98">
        <f t="shared" si="101"/>
        <v>83</v>
      </c>
      <c r="G68" s="98">
        <f t="shared" si="101"/>
        <v>551</v>
      </c>
      <c r="H68" s="98">
        <f t="shared" si="101"/>
        <v>74</v>
      </c>
      <c r="I68" s="98"/>
      <c r="J68" s="98"/>
      <c r="K68" s="168"/>
      <c r="L68" s="98">
        <f t="shared" ref="L68:U68" si="102">SUM(L69:L72)</f>
        <v>26</v>
      </c>
      <c r="M68" s="99">
        <f t="shared" si="102"/>
        <v>4.68</v>
      </c>
      <c r="N68" s="98">
        <f t="shared" si="102"/>
        <v>634</v>
      </c>
      <c r="O68" s="99">
        <f t="shared" si="102"/>
        <v>114.12</v>
      </c>
      <c r="P68" s="99">
        <f t="shared" si="102"/>
        <v>63.36</v>
      </c>
      <c r="Q68" s="99">
        <f t="shared" si="102"/>
        <v>50.76</v>
      </c>
      <c r="R68" s="98">
        <f t="shared" si="102"/>
        <v>625</v>
      </c>
      <c r="S68" s="99">
        <f t="shared" si="102"/>
        <v>112.5</v>
      </c>
      <c r="T68" s="98">
        <f t="shared" si="102"/>
        <v>9</v>
      </c>
      <c r="U68" s="99">
        <f t="shared" si="102"/>
        <v>2.16</v>
      </c>
      <c r="V68" s="99"/>
      <c r="W68" s="99">
        <f>SUM(W69:W72)</f>
        <v>170.1</v>
      </c>
      <c r="X68" s="99"/>
      <c r="Y68" s="99">
        <f>SUM(Y69:Y72)</f>
        <v>170.1</v>
      </c>
    </row>
    <row r="69" customHeight="1" spans="1:26">
      <c r="A69" s="160">
        <v>49</v>
      </c>
      <c r="B69" s="161" t="s">
        <v>74</v>
      </c>
      <c r="C69" s="102"/>
      <c r="D69" s="102"/>
      <c r="E69" s="102"/>
      <c r="F69" s="102">
        <v>46</v>
      </c>
      <c r="G69" s="102"/>
      <c r="H69" s="102"/>
      <c r="I69" s="102"/>
      <c r="J69" s="102"/>
      <c r="K69" s="169"/>
      <c r="L69" s="102"/>
      <c r="M69" s="103"/>
      <c r="N69" s="102">
        <f t="shared" si="93"/>
        <v>46</v>
      </c>
      <c r="O69" s="103">
        <f t="shared" si="94"/>
        <v>8.28</v>
      </c>
      <c r="P69" s="103">
        <v>0.36</v>
      </c>
      <c r="Q69" s="103">
        <f t="shared" si="95"/>
        <v>7.92</v>
      </c>
      <c r="R69" s="102"/>
      <c r="S69" s="103"/>
      <c r="T69" s="102">
        <f t="shared" si="98"/>
        <v>46</v>
      </c>
      <c r="U69" s="103">
        <f t="shared" si="99"/>
        <v>11.04</v>
      </c>
      <c r="V69" s="103"/>
      <c r="W69" s="103">
        <f t="shared" si="100"/>
        <v>18.96</v>
      </c>
      <c r="X69" s="103"/>
      <c r="Y69" s="103">
        <v>18.96</v>
      </c>
      <c r="Z69" s="149">
        <v>607001</v>
      </c>
    </row>
    <row r="70" customHeight="1" spans="1:26">
      <c r="A70" s="160">
        <v>50</v>
      </c>
      <c r="B70" s="161" t="s">
        <v>75</v>
      </c>
      <c r="C70" s="102">
        <v>4</v>
      </c>
      <c r="D70" s="102"/>
      <c r="E70" s="102"/>
      <c r="F70" s="102">
        <v>21</v>
      </c>
      <c r="G70" s="102">
        <v>16</v>
      </c>
      <c r="H70" s="102">
        <v>35</v>
      </c>
      <c r="I70" s="102"/>
      <c r="J70" s="102"/>
      <c r="K70" s="169"/>
      <c r="L70" s="102">
        <f t="shared" si="91"/>
        <v>4</v>
      </c>
      <c r="M70" s="103">
        <f t="shared" si="92"/>
        <v>0.72</v>
      </c>
      <c r="N70" s="102">
        <f t="shared" si="93"/>
        <v>37</v>
      </c>
      <c r="O70" s="103">
        <f t="shared" si="94"/>
        <v>6.66</v>
      </c>
      <c r="P70" s="103">
        <v>10.62</v>
      </c>
      <c r="Q70" s="103">
        <f t="shared" si="95"/>
        <v>-3.96</v>
      </c>
      <c r="R70" s="102">
        <f t="shared" si="96"/>
        <v>51</v>
      </c>
      <c r="S70" s="103">
        <f t="shared" si="97"/>
        <v>9.18</v>
      </c>
      <c r="T70" s="102">
        <f t="shared" si="98"/>
        <v>-14</v>
      </c>
      <c r="U70" s="103">
        <f t="shared" si="99"/>
        <v>-3.36</v>
      </c>
      <c r="V70" s="103"/>
      <c r="W70" s="103">
        <f t="shared" si="100"/>
        <v>2.58</v>
      </c>
      <c r="X70" s="103"/>
      <c r="Y70" s="103">
        <v>2.58</v>
      </c>
      <c r="Z70" s="149">
        <v>607002</v>
      </c>
    </row>
    <row r="71" customHeight="1" spans="1:26">
      <c r="A71" s="160">
        <v>51</v>
      </c>
      <c r="B71" s="161" t="s">
        <v>76</v>
      </c>
      <c r="C71" s="102">
        <v>1</v>
      </c>
      <c r="D71" s="102">
        <v>2</v>
      </c>
      <c r="E71" s="102">
        <v>2</v>
      </c>
      <c r="F71" s="102">
        <v>16</v>
      </c>
      <c r="G71" s="102">
        <v>356</v>
      </c>
      <c r="H71" s="102">
        <v>35</v>
      </c>
      <c r="I71" s="102"/>
      <c r="J71" s="102"/>
      <c r="K71" s="169"/>
      <c r="L71" s="102">
        <f t="shared" si="91"/>
        <v>5</v>
      </c>
      <c r="M71" s="103">
        <f t="shared" si="92"/>
        <v>0.9</v>
      </c>
      <c r="N71" s="102">
        <f t="shared" si="93"/>
        <v>372</v>
      </c>
      <c r="O71" s="103">
        <f t="shared" si="94"/>
        <v>66.96</v>
      </c>
      <c r="P71" s="103">
        <v>38.7</v>
      </c>
      <c r="Q71" s="103">
        <f t="shared" si="95"/>
        <v>28.26</v>
      </c>
      <c r="R71" s="102">
        <f t="shared" si="96"/>
        <v>391</v>
      </c>
      <c r="S71" s="103">
        <f t="shared" si="97"/>
        <v>70.38</v>
      </c>
      <c r="T71" s="102">
        <f t="shared" si="98"/>
        <v>-19</v>
      </c>
      <c r="U71" s="103">
        <f t="shared" si="99"/>
        <v>-4.56</v>
      </c>
      <c r="V71" s="103"/>
      <c r="W71" s="103">
        <f t="shared" si="100"/>
        <v>94.98</v>
      </c>
      <c r="X71" s="103"/>
      <c r="Y71" s="103">
        <v>94.98</v>
      </c>
      <c r="Z71" s="149">
        <v>607003</v>
      </c>
    </row>
    <row r="72" customHeight="1" spans="1:26">
      <c r="A72" s="160">
        <v>52</v>
      </c>
      <c r="B72" s="161" t="s">
        <v>77</v>
      </c>
      <c r="C72" s="102"/>
      <c r="D72" s="102">
        <v>17</v>
      </c>
      <c r="E72" s="102"/>
      <c r="F72" s="102"/>
      <c r="G72" s="102">
        <v>179</v>
      </c>
      <c r="H72" s="102">
        <v>4</v>
      </c>
      <c r="I72" s="102"/>
      <c r="J72" s="102"/>
      <c r="K72" s="169"/>
      <c r="L72" s="102">
        <f t="shared" si="91"/>
        <v>17</v>
      </c>
      <c r="M72" s="103">
        <f t="shared" si="92"/>
        <v>3.06</v>
      </c>
      <c r="N72" s="102">
        <f t="shared" si="93"/>
        <v>179</v>
      </c>
      <c r="O72" s="103">
        <f t="shared" si="94"/>
        <v>32.22</v>
      </c>
      <c r="P72" s="103">
        <v>13.68</v>
      </c>
      <c r="Q72" s="103">
        <f t="shared" si="95"/>
        <v>18.54</v>
      </c>
      <c r="R72" s="102">
        <f t="shared" si="96"/>
        <v>183</v>
      </c>
      <c r="S72" s="103">
        <f t="shared" si="97"/>
        <v>32.94</v>
      </c>
      <c r="T72" s="102">
        <f t="shared" si="98"/>
        <v>-4</v>
      </c>
      <c r="U72" s="103">
        <f t="shared" si="99"/>
        <v>-0.96</v>
      </c>
      <c r="V72" s="103"/>
      <c r="W72" s="103">
        <f t="shared" si="100"/>
        <v>53.58</v>
      </c>
      <c r="X72" s="103"/>
      <c r="Y72" s="103">
        <v>53.58</v>
      </c>
      <c r="Z72" s="149">
        <v>607004</v>
      </c>
    </row>
    <row r="73" customHeight="1" spans="1:25">
      <c r="A73" s="162"/>
      <c r="B73" s="105" t="s">
        <v>78</v>
      </c>
      <c r="C73" s="98">
        <f t="shared" ref="C73:H73" si="103">SUM(C74)</f>
        <v>0</v>
      </c>
      <c r="D73" s="98">
        <f t="shared" si="103"/>
        <v>20</v>
      </c>
      <c r="E73" s="98">
        <f t="shared" si="103"/>
        <v>0</v>
      </c>
      <c r="F73" s="98">
        <f t="shared" si="103"/>
        <v>3</v>
      </c>
      <c r="G73" s="98">
        <f t="shared" si="103"/>
        <v>431</v>
      </c>
      <c r="H73" s="98">
        <f t="shared" si="103"/>
        <v>9</v>
      </c>
      <c r="I73" s="98"/>
      <c r="J73" s="98"/>
      <c r="K73" s="168"/>
      <c r="L73" s="98">
        <f t="shared" ref="L73:U73" si="104">SUM(L74)</f>
        <v>20</v>
      </c>
      <c r="M73" s="99">
        <f t="shared" si="104"/>
        <v>3.6</v>
      </c>
      <c r="N73" s="98">
        <f t="shared" si="104"/>
        <v>434</v>
      </c>
      <c r="O73" s="99">
        <f t="shared" si="104"/>
        <v>78.12</v>
      </c>
      <c r="P73" s="99">
        <f t="shared" si="104"/>
        <v>38.16</v>
      </c>
      <c r="Q73" s="99">
        <f t="shared" si="104"/>
        <v>39.96</v>
      </c>
      <c r="R73" s="98">
        <f t="shared" si="104"/>
        <v>440</v>
      </c>
      <c r="S73" s="99">
        <f t="shared" si="104"/>
        <v>79.2</v>
      </c>
      <c r="T73" s="98">
        <f t="shared" si="104"/>
        <v>-6</v>
      </c>
      <c r="U73" s="99">
        <f t="shared" si="104"/>
        <v>-1.44</v>
      </c>
      <c r="V73" s="99"/>
      <c r="W73" s="99">
        <f>SUM(W74)</f>
        <v>121.32</v>
      </c>
      <c r="X73" s="99"/>
      <c r="Y73" s="99">
        <f>SUM(Y74)</f>
        <v>121.32</v>
      </c>
    </row>
    <row r="74" customHeight="1" spans="1:26">
      <c r="A74" s="160">
        <v>53</v>
      </c>
      <c r="B74" s="161" t="s">
        <v>78</v>
      </c>
      <c r="C74" s="102"/>
      <c r="D74" s="102">
        <v>20</v>
      </c>
      <c r="E74" s="102"/>
      <c r="F74" s="102">
        <v>3</v>
      </c>
      <c r="G74" s="102">
        <v>431</v>
      </c>
      <c r="H74" s="102">
        <v>9</v>
      </c>
      <c r="I74" s="102"/>
      <c r="J74" s="102"/>
      <c r="K74" s="169"/>
      <c r="L74" s="102">
        <f t="shared" ref="L74:L78" si="105">C74+D74+E74</f>
        <v>20</v>
      </c>
      <c r="M74" s="103">
        <f t="shared" ref="M74:M78" si="106">L74*0.3*0.6</f>
        <v>3.6</v>
      </c>
      <c r="N74" s="102">
        <f t="shared" ref="N74:N78" si="107">F74+G74+I74</f>
        <v>434</v>
      </c>
      <c r="O74" s="103">
        <f t="shared" ref="O74:O78" si="108">N74*0.3*0.6</f>
        <v>78.12</v>
      </c>
      <c r="P74" s="103">
        <v>38.16</v>
      </c>
      <c r="Q74" s="103">
        <f t="shared" ref="Q74:Q78" si="109">O74-P74</f>
        <v>39.96</v>
      </c>
      <c r="R74" s="102">
        <f t="shared" ref="R74:R78" si="110">G74+H74+I74</f>
        <v>440</v>
      </c>
      <c r="S74" s="103">
        <f t="shared" ref="S74:S78" si="111">R74*0.3*0.6</f>
        <v>79.2</v>
      </c>
      <c r="T74" s="102">
        <f t="shared" ref="T74:T78" si="112">F74-H74</f>
        <v>-6</v>
      </c>
      <c r="U74" s="103">
        <f t="shared" ref="U74:U78" si="113">T74*0.3*0.4*2</f>
        <v>-1.44</v>
      </c>
      <c r="V74" s="103"/>
      <c r="W74" s="103">
        <f t="shared" ref="W74:W78" si="114">K74+M74+Q74+S74+U74+V74</f>
        <v>121.32</v>
      </c>
      <c r="X74" s="103"/>
      <c r="Y74" s="103">
        <v>121.32</v>
      </c>
      <c r="Z74" s="149">
        <v>607005</v>
      </c>
    </row>
    <row r="75" customHeight="1" spans="1:25">
      <c r="A75" s="162"/>
      <c r="B75" s="105" t="s">
        <v>79</v>
      </c>
      <c r="C75" s="98">
        <f t="shared" ref="C75:I75" si="115">SUM(C76:C76)</f>
        <v>3</v>
      </c>
      <c r="D75" s="98">
        <f t="shared" si="115"/>
        <v>10</v>
      </c>
      <c r="E75" s="98">
        <f t="shared" si="115"/>
        <v>2</v>
      </c>
      <c r="F75" s="98">
        <f t="shared" si="115"/>
        <v>22</v>
      </c>
      <c r="G75" s="98">
        <f t="shared" si="115"/>
        <v>412</v>
      </c>
      <c r="H75" s="98">
        <f t="shared" si="115"/>
        <v>23</v>
      </c>
      <c r="I75" s="98">
        <f t="shared" si="115"/>
        <v>1</v>
      </c>
      <c r="J75" s="98"/>
      <c r="K75" s="168"/>
      <c r="L75" s="98">
        <f t="shared" ref="L75:U75" si="116">SUM(L76:L76)</f>
        <v>15</v>
      </c>
      <c r="M75" s="99">
        <f t="shared" si="116"/>
        <v>2.7</v>
      </c>
      <c r="N75" s="98">
        <f t="shared" si="116"/>
        <v>435</v>
      </c>
      <c r="O75" s="99">
        <f t="shared" si="116"/>
        <v>78.3</v>
      </c>
      <c r="P75" s="99">
        <f t="shared" si="116"/>
        <v>32.4</v>
      </c>
      <c r="Q75" s="99">
        <f t="shared" si="116"/>
        <v>45.9</v>
      </c>
      <c r="R75" s="98">
        <f t="shared" si="116"/>
        <v>436</v>
      </c>
      <c r="S75" s="99">
        <f t="shared" si="116"/>
        <v>78.48</v>
      </c>
      <c r="T75" s="98">
        <f t="shared" si="116"/>
        <v>-1</v>
      </c>
      <c r="U75" s="99">
        <f t="shared" si="116"/>
        <v>-0.24</v>
      </c>
      <c r="V75" s="99"/>
      <c r="W75" s="99">
        <f>SUM(W76:W76)</f>
        <v>126.84</v>
      </c>
      <c r="X75" s="99"/>
      <c r="Y75" s="99">
        <f>SUM(Y76:Y76)</f>
        <v>126.84</v>
      </c>
    </row>
    <row r="76" customHeight="1" spans="1:26">
      <c r="A76" s="160">
        <v>54</v>
      </c>
      <c r="B76" s="163" t="s">
        <v>79</v>
      </c>
      <c r="C76" s="102">
        <v>3</v>
      </c>
      <c r="D76" s="102">
        <v>10</v>
      </c>
      <c r="E76" s="102">
        <v>2</v>
      </c>
      <c r="F76" s="102">
        <v>22</v>
      </c>
      <c r="G76" s="102">
        <v>412</v>
      </c>
      <c r="H76" s="102">
        <v>23</v>
      </c>
      <c r="I76" s="102">
        <v>1</v>
      </c>
      <c r="J76" s="102"/>
      <c r="K76" s="169"/>
      <c r="L76" s="102">
        <f t="shared" si="105"/>
        <v>15</v>
      </c>
      <c r="M76" s="103">
        <f t="shared" si="106"/>
        <v>2.7</v>
      </c>
      <c r="N76" s="102">
        <f t="shared" si="107"/>
        <v>435</v>
      </c>
      <c r="O76" s="103">
        <f t="shared" si="108"/>
        <v>78.3</v>
      </c>
      <c r="P76" s="103">
        <v>32.4</v>
      </c>
      <c r="Q76" s="103">
        <f t="shared" si="109"/>
        <v>45.9</v>
      </c>
      <c r="R76" s="102">
        <f t="shared" si="110"/>
        <v>436</v>
      </c>
      <c r="S76" s="103">
        <f t="shared" si="111"/>
        <v>78.48</v>
      </c>
      <c r="T76" s="102">
        <f t="shared" si="112"/>
        <v>-1</v>
      </c>
      <c r="U76" s="103">
        <f t="shared" si="113"/>
        <v>-0.24</v>
      </c>
      <c r="V76" s="103"/>
      <c r="W76" s="103">
        <f t="shared" si="114"/>
        <v>126.84</v>
      </c>
      <c r="X76" s="103"/>
      <c r="Y76" s="103">
        <v>126.84</v>
      </c>
      <c r="Z76" s="149">
        <v>607006</v>
      </c>
    </row>
    <row r="77" customHeight="1" spans="1:25">
      <c r="A77" s="162"/>
      <c r="B77" s="105" t="s">
        <v>80</v>
      </c>
      <c r="C77" s="98">
        <f t="shared" ref="C77:H77" si="117">SUM(C78)</f>
        <v>0</v>
      </c>
      <c r="D77" s="98">
        <f t="shared" si="117"/>
        <v>7</v>
      </c>
      <c r="E77" s="98">
        <f t="shared" si="117"/>
        <v>0</v>
      </c>
      <c r="F77" s="98">
        <f t="shared" si="117"/>
        <v>3</v>
      </c>
      <c r="G77" s="98">
        <f t="shared" si="117"/>
        <v>295</v>
      </c>
      <c r="H77" s="98">
        <f t="shared" si="117"/>
        <v>18</v>
      </c>
      <c r="I77" s="98"/>
      <c r="J77" s="98"/>
      <c r="K77" s="168"/>
      <c r="L77" s="98">
        <f t="shared" ref="L77:U77" si="118">SUM(L78)</f>
        <v>7</v>
      </c>
      <c r="M77" s="99">
        <f t="shared" si="118"/>
        <v>1.26</v>
      </c>
      <c r="N77" s="98">
        <f t="shared" si="118"/>
        <v>298</v>
      </c>
      <c r="O77" s="99">
        <f t="shared" si="118"/>
        <v>53.64</v>
      </c>
      <c r="P77" s="99">
        <f t="shared" si="118"/>
        <v>35.64</v>
      </c>
      <c r="Q77" s="99">
        <f t="shared" si="118"/>
        <v>18</v>
      </c>
      <c r="R77" s="98">
        <f t="shared" si="118"/>
        <v>313</v>
      </c>
      <c r="S77" s="99">
        <f t="shared" si="118"/>
        <v>56.34</v>
      </c>
      <c r="T77" s="98">
        <f t="shared" si="118"/>
        <v>-15</v>
      </c>
      <c r="U77" s="99">
        <f t="shared" si="118"/>
        <v>-3.6</v>
      </c>
      <c r="V77" s="99"/>
      <c r="W77" s="99">
        <f>SUM(W78)</f>
        <v>72</v>
      </c>
      <c r="X77" s="99"/>
      <c r="Y77" s="99">
        <f>SUM(Y78)</f>
        <v>72</v>
      </c>
    </row>
    <row r="78" customHeight="1" spans="1:26">
      <c r="A78" s="160">
        <v>55</v>
      </c>
      <c r="B78" s="161" t="s">
        <v>80</v>
      </c>
      <c r="C78" s="102"/>
      <c r="D78" s="102">
        <v>7</v>
      </c>
      <c r="E78" s="102"/>
      <c r="F78" s="102">
        <v>3</v>
      </c>
      <c r="G78" s="102">
        <v>295</v>
      </c>
      <c r="H78" s="102">
        <v>18</v>
      </c>
      <c r="I78" s="102"/>
      <c r="J78" s="102"/>
      <c r="K78" s="169"/>
      <c r="L78" s="102">
        <f t="shared" si="105"/>
        <v>7</v>
      </c>
      <c r="M78" s="103">
        <f t="shared" si="106"/>
        <v>1.26</v>
      </c>
      <c r="N78" s="102">
        <f t="shared" si="107"/>
        <v>298</v>
      </c>
      <c r="O78" s="103">
        <f t="shared" si="108"/>
        <v>53.64</v>
      </c>
      <c r="P78" s="103">
        <v>35.64</v>
      </c>
      <c r="Q78" s="103">
        <f t="shared" si="109"/>
        <v>18</v>
      </c>
      <c r="R78" s="102">
        <f t="shared" si="110"/>
        <v>313</v>
      </c>
      <c r="S78" s="103">
        <f t="shared" si="111"/>
        <v>56.34</v>
      </c>
      <c r="T78" s="102">
        <f t="shared" si="112"/>
        <v>-15</v>
      </c>
      <c r="U78" s="103">
        <f t="shared" si="113"/>
        <v>-3.6</v>
      </c>
      <c r="V78" s="103"/>
      <c r="W78" s="103">
        <f t="shared" si="114"/>
        <v>72</v>
      </c>
      <c r="X78" s="103"/>
      <c r="Y78" s="103">
        <v>72</v>
      </c>
      <c r="Z78" s="149">
        <v>607007</v>
      </c>
    </row>
    <row r="79" customHeight="1" spans="1:25">
      <c r="A79" s="162"/>
      <c r="B79" s="105" t="s">
        <v>81</v>
      </c>
      <c r="C79" s="98">
        <f t="shared" ref="C79:I79" si="119">SUM(C80:C84)</f>
        <v>5</v>
      </c>
      <c r="D79" s="98">
        <f t="shared" si="119"/>
        <v>7</v>
      </c>
      <c r="E79" s="98">
        <f t="shared" si="119"/>
        <v>0</v>
      </c>
      <c r="F79" s="98">
        <f t="shared" si="119"/>
        <v>126</v>
      </c>
      <c r="G79" s="98">
        <f t="shared" si="119"/>
        <v>295</v>
      </c>
      <c r="H79" s="98">
        <f t="shared" si="119"/>
        <v>29</v>
      </c>
      <c r="I79" s="98">
        <f t="shared" si="119"/>
        <v>1</v>
      </c>
      <c r="J79" s="98"/>
      <c r="K79" s="168"/>
      <c r="L79" s="98">
        <f t="shared" ref="L79:U79" si="120">SUM(L80:L84)</f>
        <v>12</v>
      </c>
      <c r="M79" s="99">
        <f t="shared" si="120"/>
        <v>2.16</v>
      </c>
      <c r="N79" s="98">
        <f t="shared" si="120"/>
        <v>422</v>
      </c>
      <c r="O79" s="99">
        <f t="shared" si="120"/>
        <v>75.96</v>
      </c>
      <c r="P79" s="99">
        <f t="shared" si="120"/>
        <v>79.38</v>
      </c>
      <c r="Q79" s="99">
        <f t="shared" si="120"/>
        <v>-3.42</v>
      </c>
      <c r="R79" s="98">
        <f t="shared" si="120"/>
        <v>325</v>
      </c>
      <c r="S79" s="99">
        <f t="shared" si="120"/>
        <v>58.5</v>
      </c>
      <c r="T79" s="98">
        <f t="shared" si="120"/>
        <v>97</v>
      </c>
      <c r="U79" s="99">
        <f t="shared" si="120"/>
        <v>23.28</v>
      </c>
      <c r="V79" s="99"/>
      <c r="W79" s="99">
        <f t="shared" ref="W79:Y79" si="121">SUM(W80:W84)</f>
        <v>80.52</v>
      </c>
      <c r="X79" s="99">
        <f t="shared" si="121"/>
        <v>-10.74</v>
      </c>
      <c r="Y79" s="99">
        <f t="shared" si="121"/>
        <v>91.26</v>
      </c>
    </row>
    <row r="80" customHeight="1" spans="1:26">
      <c r="A80" s="160">
        <v>56</v>
      </c>
      <c r="B80" s="161" t="s">
        <v>82</v>
      </c>
      <c r="C80" s="102">
        <v>3</v>
      </c>
      <c r="D80" s="102"/>
      <c r="E80" s="102"/>
      <c r="F80" s="102">
        <v>73</v>
      </c>
      <c r="G80" s="102"/>
      <c r="H80" s="102"/>
      <c r="I80" s="102"/>
      <c r="J80" s="102"/>
      <c r="K80" s="169"/>
      <c r="L80" s="102">
        <f t="shared" ref="L80:L82" si="122">C80+D80+E80</f>
        <v>3</v>
      </c>
      <c r="M80" s="103">
        <f t="shared" ref="M80:M82" si="123">L80*0.3*0.6</f>
        <v>0.54</v>
      </c>
      <c r="N80" s="102">
        <f t="shared" ref="N80:N84" si="124">F80+G80+I80</f>
        <v>73</v>
      </c>
      <c r="O80" s="103">
        <f t="shared" ref="O80:O84" si="125">N80*0.3*0.6</f>
        <v>13.14</v>
      </c>
      <c r="P80" s="103"/>
      <c r="Q80" s="103">
        <f t="shared" ref="Q80:Q84" si="126">O80-P80</f>
        <v>13.14</v>
      </c>
      <c r="R80" s="102"/>
      <c r="S80" s="103"/>
      <c r="T80" s="102">
        <f t="shared" ref="T80:T83" si="127">F80-H80</f>
        <v>73</v>
      </c>
      <c r="U80" s="103">
        <f t="shared" ref="U80:U83" si="128">T80*0.3*0.4*2</f>
        <v>17.52</v>
      </c>
      <c r="V80" s="103"/>
      <c r="W80" s="103">
        <f t="shared" ref="W80:W84" si="129">K80+M80+Q80+S80+U80+V80</f>
        <v>31.2</v>
      </c>
      <c r="X80" s="103"/>
      <c r="Y80" s="103">
        <v>31.2</v>
      </c>
      <c r="Z80" s="149">
        <v>608001</v>
      </c>
    </row>
    <row r="81" customHeight="1" spans="1:26">
      <c r="A81" s="160">
        <v>57</v>
      </c>
      <c r="B81" s="161" t="s">
        <v>83</v>
      </c>
      <c r="C81" s="102">
        <v>1</v>
      </c>
      <c r="D81" s="102"/>
      <c r="E81" s="102"/>
      <c r="F81" s="102">
        <v>31</v>
      </c>
      <c r="G81" s="102">
        <v>12</v>
      </c>
      <c r="H81" s="102">
        <v>3</v>
      </c>
      <c r="I81" s="102"/>
      <c r="J81" s="102"/>
      <c r="K81" s="169"/>
      <c r="L81" s="102">
        <f t="shared" si="122"/>
        <v>1</v>
      </c>
      <c r="M81" s="103">
        <f t="shared" si="123"/>
        <v>0.18</v>
      </c>
      <c r="N81" s="102">
        <f t="shared" si="124"/>
        <v>43</v>
      </c>
      <c r="O81" s="103">
        <f t="shared" si="125"/>
        <v>7.74</v>
      </c>
      <c r="P81" s="103">
        <v>28.08</v>
      </c>
      <c r="Q81" s="103">
        <f t="shared" si="126"/>
        <v>-20.34</v>
      </c>
      <c r="R81" s="102">
        <f t="shared" ref="R81:R84" si="130">G81+H81+I81</f>
        <v>15</v>
      </c>
      <c r="S81" s="103">
        <f t="shared" ref="S81:S84" si="131">R81*0.3*0.6</f>
        <v>2.7</v>
      </c>
      <c r="T81" s="102">
        <f t="shared" si="127"/>
        <v>28</v>
      </c>
      <c r="U81" s="103">
        <f t="shared" si="128"/>
        <v>6.72</v>
      </c>
      <c r="V81" s="103"/>
      <c r="W81" s="103">
        <f t="shared" si="129"/>
        <v>-10.74</v>
      </c>
      <c r="X81" s="103">
        <v>-10.74</v>
      </c>
      <c r="Y81" s="103"/>
      <c r="Z81" s="149">
        <v>608002</v>
      </c>
    </row>
    <row r="82" customHeight="1" spans="1:26">
      <c r="A82" s="160">
        <v>58</v>
      </c>
      <c r="B82" s="161" t="s">
        <v>84</v>
      </c>
      <c r="C82" s="102">
        <v>1</v>
      </c>
      <c r="D82" s="102"/>
      <c r="E82" s="102"/>
      <c r="F82" s="102">
        <v>22</v>
      </c>
      <c r="G82" s="102">
        <v>145</v>
      </c>
      <c r="H82" s="102">
        <v>21</v>
      </c>
      <c r="I82" s="102">
        <v>1</v>
      </c>
      <c r="J82" s="102"/>
      <c r="K82" s="169"/>
      <c r="L82" s="102">
        <f t="shared" si="122"/>
        <v>1</v>
      </c>
      <c r="M82" s="103">
        <f t="shared" si="123"/>
        <v>0.18</v>
      </c>
      <c r="N82" s="102">
        <f t="shared" si="124"/>
        <v>168</v>
      </c>
      <c r="O82" s="103">
        <f t="shared" si="125"/>
        <v>30.24</v>
      </c>
      <c r="P82" s="103">
        <v>32.58</v>
      </c>
      <c r="Q82" s="103">
        <f t="shared" si="126"/>
        <v>-2.34</v>
      </c>
      <c r="R82" s="102">
        <f t="shared" si="130"/>
        <v>167</v>
      </c>
      <c r="S82" s="103">
        <f t="shared" si="131"/>
        <v>30.06</v>
      </c>
      <c r="T82" s="102">
        <f t="shared" si="127"/>
        <v>1</v>
      </c>
      <c r="U82" s="103">
        <f t="shared" si="128"/>
        <v>0.24</v>
      </c>
      <c r="V82" s="103"/>
      <c r="W82" s="103">
        <f t="shared" si="129"/>
        <v>28.14</v>
      </c>
      <c r="X82" s="103"/>
      <c r="Y82" s="103">
        <v>28.14</v>
      </c>
      <c r="Z82" s="149">
        <v>608004</v>
      </c>
    </row>
    <row r="83" customHeight="1" spans="1:26">
      <c r="A83" s="160">
        <v>59</v>
      </c>
      <c r="B83" s="161" t="s">
        <v>85</v>
      </c>
      <c r="C83" s="102"/>
      <c r="D83" s="102"/>
      <c r="E83" s="102"/>
      <c r="F83" s="102"/>
      <c r="G83" s="102">
        <v>49</v>
      </c>
      <c r="H83" s="102">
        <v>5</v>
      </c>
      <c r="I83" s="102"/>
      <c r="J83" s="102"/>
      <c r="K83" s="169"/>
      <c r="L83" s="102"/>
      <c r="M83" s="103"/>
      <c r="N83" s="102">
        <f t="shared" si="124"/>
        <v>49</v>
      </c>
      <c r="O83" s="103">
        <f t="shared" si="125"/>
        <v>8.82</v>
      </c>
      <c r="P83" s="103">
        <v>7.56</v>
      </c>
      <c r="Q83" s="103">
        <f t="shared" si="126"/>
        <v>1.26</v>
      </c>
      <c r="R83" s="102">
        <f t="shared" si="130"/>
        <v>54</v>
      </c>
      <c r="S83" s="103">
        <f t="shared" si="131"/>
        <v>9.72</v>
      </c>
      <c r="T83" s="102">
        <f t="shared" si="127"/>
        <v>-5</v>
      </c>
      <c r="U83" s="103">
        <f t="shared" si="128"/>
        <v>-1.2</v>
      </c>
      <c r="V83" s="103"/>
      <c r="W83" s="103">
        <f t="shared" si="129"/>
        <v>9.78</v>
      </c>
      <c r="X83" s="103"/>
      <c r="Y83" s="103">
        <v>9.78</v>
      </c>
      <c r="Z83" s="149">
        <v>608005</v>
      </c>
    </row>
    <row r="84" customHeight="1" spans="1:26">
      <c r="A84" s="160">
        <v>60</v>
      </c>
      <c r="B84" s="161" t="s">
        <v>86</v>
      </c>
      <c r="C84" s="102"/>
      <c r="D84" s="102">
        <v>7</v>
      </c>
      <c r="E84" s="102"/>
      <c r="F84" s="102"/>
      <c r="G84" s="102">
        <v>89</v>
      </c>
      <c r="H84" s="102"/>
      <c r="I84" s="102"/>
      <c r="J84" s="102"/>
      <c r="K84" s="169"/>
      <c r="L84" s="102">
        <f t="shared" ref="L84:L88" si="132">C84+D84+E84</f>
        <v>7</v>
      </c>
      <c r="M84" s="103">
        <f t="shared" ref="M84:M88" si="133">L84*0.3*0.6</f>
        <v>1.26</v>
      </c>
      <c r="N84" s="102">
        <f t="shared" si="124"/>
        <v>89</v>
      </c>
      <c r="O84" s="103">
        <f t="shared" si="125"/>
        <v>16.02</v>
      </c>
      <c r="P84" s="103">
        <v>11.16</v>
      </c>
      <c r="Q84" s="103">
        <f t="shared" si="126"/>
        <v>4.86</v>
      </c>
      <c r="R84" s="102">
        <f t="shared" si="130"/>
        <v>89</v>
      </c>
      <c r="S84" s="103">
        <f t="shared" si="131"/>
        <v>16.02</v>
      </c>
      <c r="T84" s="102"/>
      <c r="U84" s="103"/>
      <c r="V84" s="103"/>
      <c r="W84" s="103">
        <f t="shared" si="129"/>
        <v>22.14</v>
      </c>
      <c r="X84" s="103"/>
      <c r="Y84" s="103">
        <v>22.14</v>
      </c>
      <c r="Z84" s="149">
        <v>608006</v>
      </c>
    </row>
    <row r="85" customHeight="1" spans="1:25">
      <c r="A85" s="162"/>
      <c r="B85" s="105" t="s">
        <v>87</v>
      </c>
      <c r="C85" s="98">
        <f t="shared" ref="C85:H85" si="134">SUM(C86)</f>
        <v>1</v>
      </c>
      <c r="D85" s="98">
        <f t="shared" si="134"/>
        <v>2</v>
      </c>
      <c r="E85" s="98">
        <f t="shared" si="134"/>
        <v>0</v>
      </c>
      <c r="F85" s="98">
        <f t="shared" si="134"/>
        <v>6</v>
      </c>
      <c r="G85" s="98">
        <f t="shared" si="134"/>
        <v>149</v>
      </c>
      <c r="H85" s="98">
        <f t="shared" si="134"/>
        <v>9</v>
      </c>
      <c r="I85" s="98"/>
      <c r="J85" s="98"/>
      <c r="K85" s="168"/>
      <c r="L85" s="98">
        <f t="shared" ref="L85:U85" si="135">SUM(L86)</f>
        <v>3</v>
      </c>
      <c r="M85" s="99">
        <f t="shared" si="135"/>
        <v>0.54</v>
      </c>
      <c r="N85" s="98">
        <f t="shared" si="135"/>
        <v>155</v>
      </c>
      <c r="O85" s="99">
        <f t="shared" si="135"/>
        <v>27.9</v>
      </c>
      <c r="P85" s="99">
        <f t="shared" si="135"/>
        <v>19.26</v>
      </c>
      <c r="Q85" s="99">
        <f t="shared" si="135"/>
        <v>8.64</v>
      </c>
      <c r="R85" s="98">
        <f t="shared" si="135"/>
        <v>158</v>
      </c>
      <c r="S85" s="99">
        <f t="shared" si="135"/>
        <v>28.44</v>
      </c>
      <c r="T85" s="98">
        <f t="shared" si="135"/>
        <v>-3</v>
      </c>
      <c r="U85" s="99">
        <f t="shared" si="135"/>
        <v>-0.72</v>
      </c>
      <c r="V85" s="99"/>
      <c r="W85" s="99">
        <f t="shared" ref="W85:W89" si="136">SUM(W86)</f>
        <v>36.9</v>
      </c>
      <c r="X85" s="99"/>
      <c r="Y85" s="99">
        <f t="shared" ref="Y85:Y89" si="137">SUM(Y86)</f>
        <v>36.9</v>
      </c>
    </row>
    <row r="86" customHeight="1" spans="1:26">
      <c r="A86" s="160">
        <v>61</v>
      </c>
      <c r="B86" s="161" t="s">
        <v>87</v>
      </c>
      <c r="C86" s="102">
        <v>1</v>
      </c>
      <c r="D86" s="102">
        <v>2</v>
      </c>
      <c r="E86" s="102"/>
      <c r="F86" s="102">
        <v>6</v>
      </c>
      <c r="G86" s="102">
        <v>149</v>
      </c>
      <c r="H86" s="102">
        <v>9</v>
      </c>
      <c r="I86" s="102"/>
      <c r="J86" s="102"/>
      <c r="K86" s="169"/>
      <c r="L86" s="102">
        <f t="shared" si="132"/>
        <v>3</v>
      </c>
      <c r="M86" s="103">
        <f t="shared" si="133"/>
        <v>0.54</v>
      </c>
      <c r="N86" s="102">
        <f t="shared" ref="N86:N90" si="138">F86+G86+I86</f>
        <v>155</v>
      </c>
      <c r="O86" s="103">
        <f t="shared" ref="O86:O90" si="139">N86*0.3*0.6</f>
        <v>27.9</v>
      </c>
      <c r="P86" s="103">
        <v>19.26</v>
      </c>
      <c r="Q86" s="103">
        <f t="shared" ref="Q86:Q90" si="140">O86-P86</f>
        <v>8.64</v>
      </c>
      <c r="R86" s="102">
        <f t="shared" ref="R86:R90" si="141">G86+H86+I86</f>
        <v>158</v>
      </c>
      <c r="S86" s="103">
        <f t="shared" ref="S86:S90" si="142">R86*0.3*0.6</f>
        <v>28.44</v>
      </c>
      <c r="T86" s="102">
        <f t="shared" ref="T86:T90" si="143">F86-H86</f>
        <v>-3</v>
      </c>
      <c r="U86" s="103">
        <f t="shared" ref="U86:U90" si="144">T86*0.3*0.4*2</f>
        <v>-0.72</v>
      </c>
      <c r="V86" s="103"/>
      <c r="W86" s="103">
        <f t="shared" ref="W86:W90" si="145">K86+M86+Q86+S86+U86+V86</f>
        <v>36.9</v>
      </c>
      <c r="X86" s="103"/>
      <c r="Y86" s="103">
        <v>36.9</v>
      </c>
      <c r="Z86" s="149">
        <v>608007</v>
      </c>
    </row>
    <row r="87" customHeight="1" spans="1:25">
      <c r="A87" s="162"/>
      <c r="B87" s="105" t="s">
        <v>88</v>
      </c>
      <c r="C87" s="98">
        <f t="shared" ref="C87:I87" si="146">SUM(C88)</f>
        <v>0</v>
      </c>
      <c r="D87" s="98">
        <f t="shared" si="146"/>
        <v>14</v>
      </c>
      <c r="E87" s="98">
        <f t="shared" si="146"/>
        <v>2</v>
      </c>
      <c r="F87" s="98">
        <f t="shared" si="146"/>
        <v>0</v>
      </c>
      <c r="G87" s="98">
        <f t="shared" si="146"/>
        <v>297</v>
      </c>
      <c r="H87" s="98">
        <f t="shared" si="146"/>
        <v>21</v>
      </c>
      <c r="I87" s="98">
        <f t="shared" si="146"/>
        <v>3</v>
      </c>
      <c r="J87" s="98"/>
      <c r="K87" s="168"/>
      <c r="L87" s="98">
        <f t="shared" ref="L87:U87" si="147">SUM(L88)</f>
        <v>16</v>
      </c>
      <c r="M87" s="99">
        <f t="shared" si="147"/>
        <v>2.88</v>
      </c>
      <c r="N87" s="98">
        <f t="shared" si="147"/>
        <v>300</v>
      </c>
      <c r="O87" s="99">
        <f t="shared" si="147"/>
        <v>54</v>
      </c>
      <c r="P87" s="99">
        <f t="shared" si="147"/>
        <v>51.66</v>
      </c>
      <c r="Q87" s="99">
        <f t="shared" si="147"/>
        <v>2.34</v>
      </c>
      <c r="R87" s="98">
        <f t="shared" si="147"/>
        <v>321</v>
      </c>
      <c r="S87" s="99">
        <f t="shared" si="147"/>
        <v>57.78</v>
      </c>
      <c r="T87" s="98">
        <f t="shared" si="147"/>
        <v>-21</v>
      </c>
      <c r="U87" s="99">
        <f t="shared" si="147"/>
        <v>-5.04</v>
      </c>
      <c r="V87" s="99"/>
      <c r="W87" s="99">
        <f t="shared" si="136"/>
        <v>57.96</v>
      </c>
      <c r="X87" s="99"/>
      <c r="Y87" s="99">
        <f t="shared" si="137"/>
        <v>57.96</v>
      </c>
    </row>
    <row r="88" customHeight="1" spans="1:26">
      <c r="A88" s="160">
        <v>62</v>
      </c>
      <c r="B88" s="161" t="s">
        <v>88</v>
      </c>
      <c r="C88" s="102"/>
      <c r="D88" s="102">
        <v>14</v>
      </c>
      <c r="E88" s="102">
        <v>2</v>
      </c>
      <c r="F88" s="102"/>
      <c r="G88" s="102">
        <v>297</v>
      </c>
      <c r="H88" s="102">
        <v>21</v>
      </c>
      <c r="I88" s="102">
        <v>3</v>
      </c>
      <c r="J88" s="102"/>
      <c r="K88" s="169"/>
      <c r="L88" s="102">
        <f t="shared" si="132"/>
        <v>16</v>
      </c>
      <c r="M88" s="103">
        <f t="shared" si="133"/>
        <v>2.88</v>
      </c>
      <c r="N88" s="102">
        <f t="shared" si="138"/>
        <v>300</v>
      </c>
      <c r="O88" s="103">
        <f t="shared" si="139"/>
        <v>54</v>
      </c>
      <c r="P88" s="103">
        <v>51.66</v>
      </c>
      <c r="Q88" s="103">
        <f t="shared" si="140"/>
        <v>2.34</v>
      </c>
      <c r="R88" s="102">
        <f t="shared" si="141"/>
        <v>321</v>
      </c>
      <c r="S88" s="103">
        <f t="shared" si="142"/>
        <v>57.78</v>
      </c>
      <c r="T88" s="102">
        <f t="shared" si="143"/>
        <v>-21</v>
      </c>
      <c r="U88" s="103">
        <f t="shared" si="144"/>
        <v>-5.04</v>
      </c>
      <c r="V88" s="103"/>
      <c r="W88" s="103">
        <f t="shared" si="145"/>
        <v>57.96</v>
      </c>
      <c r="X88" s="103"/>
      <c r="Y88" s="103">
        <v>57.96</v>
      </c>
      <c r="Z88" s="149">
        <v>608003</v>
      </c>
    </row>
    <row r="89" customHeight="1" spans="1:25">
      <c r="A89" s="162"/>
      <c r="B89" s="105" t="s">
        <v>89</v>
      </c>
      <c r="C89" s="98">
        <f t="shared" ref="C89:I89" si="148">SUM(C90)</f>
        <v>1</v>
      </c>
      <c r="D89" s="98">
        <f t="shared" si="148"/>
        <v>19</v>
      </c>
      <c r="E89" s="98">
        <f t="shared" si="148"/>
        <v>1</v>
      </c>
      <c r="F89" s="98">
        <f t="shared" si="148"/>
        <v>4</v>
      </c>
      <c r="G89" s="98">
        <f t="shared" si="148"/>
        <v>172</v>
      </c>
      <c r="H89" s="98">
        <f t="shared" si="148"/>
        <v>29</v>
      </c>
      <c r="I89" s="98">
        <f t="shared" si="148"/>
        <v>1</v>
      </c>
      <c r="J89" s="98"/>
      <c r="K89" s="168"/>
      <c r="L89" s="98">
        <f t="shared" ref="L89:U89" si="149">SUM(L90)</f>
        <v>21</v>
      </c>
      <c r="M89" s="99">
        <f t="shared" si="149"/>
        <v>3.78</v>
      </c>
      <c r="N89" s="98">
        <f t="shared" si="149"/>
        <v>177</v>
      </c>
      <c r="O89" s="99">
        <f t="shared" si="149"/>
        <v>31.86</v>
      </c>
      <c r="P89" s="99">
        <f t="shared" si="149"/>
        <v>22.32</v>
      </c>
      <c r="Q89" s="99">
        <f t="shared" si="149"/>
        <v>9.54</v>
      </c>
      <c r="R89" s="98">
        <f t="shared" si="149"/>
        <v>202</v>
      </c>
      <c r="S89" s="99">
        <f t="shared" si="149"/>
        <v>36.36</v>
      </c>
      <c r="T89" s="98">
        <f t="shared" si="149"/>
        <v>-25</v>
      </c>
      <c r="U89" s="99">
        <f t="shared" si="149"/>
        <v>-6</v>
      </c>
      <c r="V89" s="99"/>
      <c r="W89" s="99">
        <f t="shared" si="136"/>
        <v>43.68</v>
      </c>
      <c r="X89" s="99"/>
      <c r="Y89" s="99">
        <f t="shared" si="137"/>
        <v>43.68</v>
      </c>
    </row>
    <row r="90" customHeight="1" spans="1:26">
      <c r="A90" s="160">
        <v>63</v>
      </c>
      <c r="B90" s="161" t="s">
        <v>89</v>
      </c>
      <c r="C90" s="102">
        <v>1</v>
      </c>
      <c r="D90" s="102">
        <v>19</v>
      </c>
      <c r="E90" s="102">
        <v>1</v>
      </c>
      <c r="F90" s="102">
        <v>4</v>
      </c>
      <c r="G90" s="102">
        <v>172</v>
      </c>
      <c r="H90" s="102">
        <v>29</v>
      </c>
      <c r="I90" s="102">
        <v>1</v>
      </c>
      <c r="J90" s="102"/>
      <c r="K90" s="169"/>
      <c r="L90" s="102">
        <f t="shared" ref="L90:L94" si="150">C90+D90+E90</f>
        <v>21</v>
      </c>
      <c r="M90" s="103">
        <f t="shared" ref="M90:M94" si="151">L90*0.3*0.6</f>
        <v>3.78</v>
      </c>
      <c r="N90" s="102">
        <f t="shared" si="138"/>
        <v>177</v>
      </c>
      <c r="O90" s="103">
        <f t="shared" si="139"/>
        <v>31.86</v>
      </c>
      <c r="P90" s="103">
        <v>22.32</v>
      </c>
      <c r="Q90" s="103">
        <f t="shared" si="140"/>
        <v>9.54</v>
      </c>
      <c r="R90" s="102">
        <f t="shared" si="141"/>
        <v>202</v>
      </c>
      <c r="S90" s="103">
        <f t="shared" si="142"/>
        <v>36.36</v>
      </c>
      <c r="T90" s="102">
        <f t="shared" si="143"/>
        <v>-25</v>
      </c>
      <c r="U90" s="103">
        <f t="shared" si="144"/>
        <v>-6</v>
      </c>
      <c r="V90" s="103"/>
      <c r="W90" s="103">
        <f t="shared" si="145"/>
        <v>43.68</v>
      </c>
      <c r="X90" s="103"/>
      <c r="Y90" s="103">
        <v>43.68</v>
      </c>
      <c r="Z90" s="149">
        <v>608008</v>
      </c>
    </row>
    <row r="91" customHeight="1" spans="1:25">
      <c r="A91" s="162"/>
      <c r="B91" s="105" t="s">
        <v>90</v>
      </c>
      <c r="C91" s="98">
        <f t="shared" ref="C91:I91" si="152">SUM(C92)</f>
        <v>0</v>
      </c>
      <c r="D91" s="98">
        <f t="shared" si="152"/>
        <v>25</v>
      </c>
      <c r="E91" s="98">
        <f t="shared" si="152"/>
        <v>0</v>
      </c>
      <c r="F91" s="98">
        <f t="shared" si="152"/>
        <v>1</v>
      </c>
      <c r="G91" s="98">
        <f t="shared" si="152"/>
        <v>1284</v>
      </c>
      <c r="H91" s="98">
        <f t="shared" si="152"/>
        <v>66</v>
      </c>
      <c r="I91" s="98">
        <f t="shared" si="152"/>
        <v>3</v>
      </c>
      <c r="J91" s="98"/>
      <c r="K91" s="168"/>
      <c r="L91" s="98">
        <f t="shared" ref="L91:U91" si="153">SUM(L92)</f>
        <v>25</v>
      </c>
      <c r="M91" s="99">
        <f t="shared" si="153"/>
        <v>4.5</v>
      </c>
      <c r="N91" s="98">
        <f t="shared" si="153"/>
        <v>1288</v>
      </c>
      <c r="O91" s="99">
        <f t="shared" si="153"/>
        <v>231.84</v>
      </c>
      <c r="P91" s="99">
        <f t="shared" si="153"/>
        <v>174.6</v>
      </c>
      <c r="Q91" s="99">
        <f t="shared" si="153"/>
        <v>57.24</v>
      </c>
      <c r="R91" s="98">
        <f t="shared" si="153"/>
        <v>1353</v>
      </c>
      <c r="S91" s="99">
        <f t="shared" si="153"/>
        <v>243.54</v>
      </c>
      <c r="T91" s="98">
        <f t="shared" si="153"/>
        <v>-65</v>
      </c>
      <c r="U91" s="99">
        <f t="shared" si="153"/>
        <v>-15.6</v>
      </c>
      <c r="V91" s="99"/>
      <c r="W91" s="99">
        <f>SUM(W92)</f>
        <v>289.68</v>
      </c>
      <c r="X91" s="99"/>
      <c r="Y91" s="99">
        <f>SUM(Y92)</f>
        <v>289.68</v>
      </c>
    </row>
    <row r="92" customHeight="1" spans="1:26">
      <c r="A92" s="160">
        <v>64</v>
      </c>
      <c r="B92" s="161" t="s">
        <v>90</v>
      </c>
      <c r="C92" s="102"/>
      <c r="D92" s="102">
        <v>25</v>
      </c>
      <c r="E92" s="102"/>
      <c r="F92" s="102">
        <v>1</v>
      </c>
      <c r="G92" s="102">
        <v>1284</v>
      </c>
      <c r="H92" s="102">
        <v>66</v>
      </c>
      <c r="I92" s="102">
        <v>3</v>
      </c>
      <c r="J92" s="102"/>
      <c r="K92" s="169"/>
      <c r="L92" s="102">
        <f t="shared" si="150"/>
        <v>25</v>
      </c>
      <c r="M92" s="103">
        <f t="shared" si="151"/>
        <v>4.5</v>
      </c>
      <c r="N92" s="102">
        <f t="shared" ref="N92:N98" si="154">F92+G92+I92</f>
        <v>1288</v>
      </c>
      <c r="O92" s="103">
        <f t="shared" ref="O92:O98" si="155">N92*0.3*0.6</f>
        <v>231.84</v>
      </c>
      <c r="P92" s="103">
        <v>174.6</v>
      </c>
      <c r="Q92" s="103">
        <f t="shared" ref="Q92:Q98" si="156">O92-P92</f>
        <v>57.24</v>
      </c>
      <c r="R92" s="102">
        <f>G92+H92+I92</f>
        <v>1353</v>
      </c>
      <c r="S92" s="103">
        <f>R92*0.3*0.6</f>
        <v>243.54</v>
      </c>
      <c r="T92" s="102">
        <f t="shared" ref="T92:T98" si="157">F92-H92</f>
        <v>-65</v>
      </c>
      <c r="U92" s="103">
        <f t="shared" ref="U92:U98" si="158">T92*0.3*0.4*2</f>
        <v>-15.6</v>
      </c>
      <c r="V92" s="103"/>
      <c r="W92" s="103">
        <f t="shared" ref="W92:W98" si="159">K92+M92+Q92+S92+U92+V92</f>
        <v>289.68</v>
      </c>
      <c r="X92" s="103"/>
      <c r="Y92" s="103">
        <v>289.68</v>
      </c>
      <c r="Z92" s="149">
        <v>608009</v>
      </c>
    </row>
    <row r="93" customHeight="1" spans="1:25">
      <c r="A93" s="162"/>
      <c r="B93" s="105" t="s">
        <v>91</v>
      </c>
      <c r="C93" s="98">
        <f t="shared" ref="C93:H93" si="160">SUM(C94:C98)</f>
        <v>1</v>
      </c>
      <c r="D93" s="98">
        <f t="shared" si="160"/>
        <v>2</v>
      </c>
      <c r="E93" s="98">
        <f t="shared" si="160"/>
        <v>0</v>
      </c>
      <c r="F93" s="98">
        <f t="shared" si="160"/>
        <v>57</v>
      </c>
      <c r="G93" s="98">
        <f t="shared" si="160"/>
        <v>619</v>
      </c>
      <c r="H93" s="98">
        <f t="shared" si="160"/>
        <v>16</v>
      </c>
      <c r="I93" s="98"/>
      <c r="J93" s="98"/>
      <c r="K93" s="168"/>
      <c r="L93" s="98">
        <f t="shared" ref="L93:Y93" si="161">SUM(L94:L98)</f>
        <v>3</v>
      </c>
      <c r="M93" s="99">
        <f t="shared" si="161"/>
        <v>0.54</v>
      </c>
      <c r="N93" s="98">
        <f t="shared" si="161"/>
        <v>676</v>
      </c>
      <c r="O93" s="99">
        <f t="shared" si="161"/>
        <v>121.68</v>
      </c>
      <c r="P93" s="99">
        <f t="shared" si="161"/>
        <v>78.66</v>
      </c>
      <c r="Q93" s="99">
        <f t="shared" si="161"/>
        <v>43.02</v>
      </c>
      <c r="R93" s="98">
        <f t="shared" si="161"/>
        <v>635</v>
      </c>
      <c r="S93" s="99">
        <f t="shared" si="161"/>
        <v>114.3</v>
      </c>
      <c r="T93" s="98">
        <f t="shared" si="161"/>
        <v>41</v>
      </c>
      <c r="U93" s="99">
        <f t="shared" si="161"/>
        <v>9.84</v>
      </c>
      <c r="V93" s="99">
        <f t="shared" si="161"/>
        <v>-17.28</v>
      </c>
      <c r="W93" s="99">
        <f t="shared" si="161"/>
        <v>150.42</v>
      </c>
      <c r="X93" s="99">
        <f t="shared" si="161"/>
        <v>-39.42</v>
      </c>
      <c r="Y93" s="99">
        <f t="shared" si="161"/>
        <v>189.84</v>
      </c>
    </row>
    <row r="94" customHeight="1" spans="1:26">
      <c r="A94" s="160">
        <v>65</v>
      </c>
      <c r="B94" s="161" t="s">
        <v>92</v>
      </c>
      <c r="C94" s="102">
        <v>1</v>
      </c>
      <c r="D94" s="102"/>
      <c r="E94" s="102"/>
      <c r="F94" s="102">
        <v>14</v>
      </c>
      <c r="G94" s="102"/>
      <c r="H94" s="102"/>
      <c r="I94" s="102"/>
      <c r="J94" s="102"/>
      <c r="K94" s="169"/>
      <c r="L94" s="102">
        <f t="shared" si="150"/>
        <v>1</v>
      </c>
      <c r="M94" s="103">
        <f t="shared" si="151"/>
        <v>0.18</v>
      </c>
      <c r="N94" s="102">
        <f t="shared" si="154"/>
        <v>14</v>
      </c>
      <c r="O94" s="103">
        <f t="shared" si="155"/>
        <v>2.52</v>
      </c>
      <c r="P94" s="103"/>
      <c r="Q94" s="103">
        <f t="shared" si="156"/>
        <v>2.52</v>
      </c>
      <c r="R94" s="102"/>
      <c r="S94" s="103"/>
      <c r="T94" s="102">
        <f t="shared" si="157"/>
        <v>14</v>
      </c>
      <c r="U94" s="103">
        <f t="shared" si="158"/>
        <v>3.36</v>
      </c>
      <c r="V94" s="103"/>
      <c r="W94" s="103">
        <f t="shared" si="159"/>
        <v>6.06</v>
      </c>
      <c r="X94" s="103"/>
      <c r="Y94" s="103">
        <v>6.06</v>
      </c>
      <c r="Z94" s="149">
        <v>609001</v>
      </c>
    </row>
    <row r="95" customHeight="1" spans="1:26">
      <c r="A95" s="160">
        <v>66</v>
      </c>
      <c r="B95" s="163" t="s">
        <v>93</v>
      </c>
      <c r="C95" s="102"/>
      <c r="D95" s="102"/>
      <c r="E95" s="102"/>
      <c r="F95" s="102">
        <v>10</v>
      </c>
      <c r="G95" s="102"/>
      <c r="H95" s="102"/>
      <c r="I95" s="102"/>
      <c r="J95" s="102"/>
      <c r="K95" s="169"/>
      <c r="L95" s="102"/>
      <c r="M95" s="103"/>
      <c r="N95" s="102">
        <f t="shared" si="154"/>
        <v>10</v>
      </c>
      <c r="O95" s="103">
        <f t="shared" si="155"/>
        <v>1.8</v>
      </c>
      <c r="P95" s="103">
        <v>4.14</v>
      </c>
      <c r="Q95" s="103">
        <f t="shared" si="156"/>
        <v>-2.34</v>
      </c>
      <c r="R95" s="102"/>
      <c r="S95" s="103"/>
      <c r="T95" s="102">
        <f t="shared" si="157"/>
        <v>10</v>
      </c>
      <c r="U95" s="103">
        <f t="shared" si="158"/>
        <v>2.4</v>
      </c>
      <c r="V95" s="103">
        <f>(11-108)*0.3*0.6</f>
        <v>-17.46</v>
      </c>
      <c r="W95" s="103">
        <f t="shared" si="159"/>
        <v>-17.4</v>
      </c>
      <c r="X95" s="103">
        <v>-17.4</v>
      </c>
      <c r="Y95" s="103"/>
      <c r="Z95" s="149">
        <v>609002</v>
      </c>
    </row>
    <row r="96" customHeight="1" spans="1:26">
      <c r="A96" s="160">
        <v>67</v>
      </c>
      <c r="B96" s="163" t="s">
        <v>94</v>
      </c>
      <c r="C96" s="102"/>
      <c r="D96" s="102"/>
      <c r="E96" s="102"/>
      <c r="F96" s="102">
        <v>17</v>
      </c>
      <c r="G96" s="102"/>
      <c r="H96" s="102"/>
      <c r="I96" s="102"/>
      <c r="J96" s="102"/>
      <c r="K96" s="169"/>
      <c r="L96" s="102"/>
      <c r="M96" s="103"/>
      <c r="N96" s="102">
        <f t="shared" si="154"/>
        <v>17</v>
      </c>
      <c r="O96" s="103">
        <f t="shared" si="155"/>
        <v>3.06</v>
      </c>
      <c r="P96" s="103">
        <v>5.22</v>
      </c>
      <c r="Q96" s="103">
        <f t="shared" si="156"/>
        <v>-2.16</v>
      </c>
      <c r="R96" s="102"/>
      <c r="S96" s="103"/>
      <c r="T96" s="102">
        <f t="shared" si="157"/>
        <v>17</v>
      </c>
      <c r="U96" s="103">
        <f t="shared" si="158"/>
        <v>4.08</v>
      </c>
      <c r="V96" s="103">
        <f>(27-160)*0.3*0.6</f>
        <v>-23.94</v>
      </c>
      <c r="W96" s="103">
        <f t="shared" si="159"/>
        <v>-22.02</v>
      </c>
      <c r="X96" s="103">
        <v>-22.02</v>
      </c>
      <c r="Y96" s="103"/>
      <c r="Z96" s="149">
        <v>609003</v>
      </c>
    </row>
    <row r="97" customHeight="1" spans="1:26">
      <c r="A97" s="160">
        <v>68</v>
      </c>
      <c r="B97" s="161" t="s">
        <v>95</v>
      </c>
      <c r="C97" s="102"/>
      <c r="D97" s="102"/>
      <c r="E97" s="102"/>
      <c r="F97" s="102">
        <v>16</v>
      </c>
      <c r="G97" s="102">
        <v>464</v>
      </c>
      <c r="H97" s="102">
        <v>11</v>
      </c>
      <c r="I97" s="102"/>
      <c r="J97" s="102"/>
      <c r="K97" s="169"/>
      <c r="L97" s="102"/>
      <c r="M97" s="103"/>
      <c r="N97" s="102">
        <f t="shared" si="154"/>
        <v>480</v>
      </c>
      <c r="O97" s="103">
        <f t="shared" si="155"/>
        <v>86.4</v>
      </c>
      <c r="P97" s="103">
        <v>53.82</v>
      </c>
      <c r="Q97" s="103">
        <f t="shared" si="156"/>
        <v>32.58</v>
      </c>
      <c r="R97" s="102">
        <f t="shared" ref="R97:R100" si="162">G97+H97+I97</f>
        <v>475</v>
      </c>
      <c r="S97" s="103">
        <f t="shared" ref="S97:S100" si="163">R97*0.3*0.6</f>
        <v>85.5</v>
      </c>
      <c r="T97" s="102">
        <f t="shared" si="157"/>
        <v>5</v>
      </c>
      <c r="U97" s="103">
        <f t="shared" si="158"/>
        <v>1.2</v>
      </c>
      <c r="V97" s="103"/>
      <c r="W97" s="103">
        <f t="shared" si="159"/>
        <v>119.28</v>
      </c>
      <c r="X97" s="103"/>
      <c r="Y97" s="103">
        <v>119.28</v>
      </c>
      <c r="Z97" s="149">
        <v>609004</v>
      </c>
    </row>
    <row r="98" customHeight="1" spans="1:26">
      <c r="A98" s="160">
        <v>69</v>
      </c>
      <c r="B98" s="161" t="s">
        <v>96</v>
      </c>
      <c r="C98" s="102"/>
      <c r="D98" s="102">
        <v>2</v>
      </c>
      <c r="E98" s="102"/>
      <c r="F98" s="102"/>
      <c r="G98" s="102">
        <v>155</v>
      </c>
      <c r="H98" s="102">
        <v>5</v>
      </c>
      <c r="I98" s="102"/>
      <c r="J98" s="102"/>
      <c r="K98" s="169"/>
      <c r="L98" s="102">
        <f t="shared" ref="L98:L102" si="164">C98+D98+E98</f>
        <v>2</v>
      </c>
      <c r="M98" s="103">
        <f t="shared" ref="M98:M102" si="165">L98*0.3*0.6</f>
        <v>0.36</v>
      </c>
      <c r="N98" s="102">
        <f t="shared" si="154"/>
        <v>155</v>
      </c>
      <c r="O98" s="103">
        <f t="shared" si="155"/>
        <v>27.9</v>
      </c>
      <c r="P98" s="103">
        <v>15.48</v>
      </c>
      <c r="Q98" s="103">
        <f t="shared" si="156"/>
        <v>12.42</v>
      </c>
      <c r="R98" s="102">
        <f t="shared" si="162"/>
        <v>160</v>
      </c>
      <c r="S98" s="103">
        <f t="shared" si="163"/>
        <v>28.8</v>
      </c>
      <c r="T98" s="102">
        <f t="shared" si="157"/>
        <v>-5</v>
      </c>
      <c r="U98" s="103">
        <f t="shared" si="158"/>
        <v>-1.2</v>
      </c>
      <c r="V98" s="103">
        <f>(158-24)*0.3*0.6</f>
        <v>24.12</v>
      </c>
      <c r="W98" s="103">
        <f t="shared" si="159"/>
        <v>64.5</v>
      </c>
      <c r="X98" s="103"/>
      <c r="Y98" s="103">
        <v>64.5</v>
      </c>
      <c r="Z98" s="149">
        <v>609006</v>
      </c>
    </row>
    <row r="99" customHeight="1" spans="1:25">
      <c r="A99" s="162"/>
      <c r="B99" s="105" t="s">
        <v>97</v>
      </c>
      <c r="C99" s="98">
        <f t="shared" ref="C99:H99" si="166">SUM(C100)</f>
        <v>0</v>
      </c>
      <c r="D99" s="98">
        <f t="shared" si="166"/>
        <v>5</v>
      </c>
      <c r="E99" s="98">
        <f t="shared" si="166"/>
        <v>0</v>
      </c>
      <c r="F99" s="98">
        <f t="shared" si="166"/>
        <v>2</v>
      </c>
      <c r="G99" s="98">
        <f t="shared" si="166"/>
        <v>127</v>
      </c>
      <c r="H99" s="98">
        <f t="shared" si="166"/>
        <v>2</v>
      </c>
      <c r="I99" s="98"/>
      <c r="J99" s="98"/>
      <c r="K99" s="168"/>
      <c r="L99" s="98">
        <f t="shared" ref="L99:S99" si="167">SUM(L100)</f>
        <v>5</v>
      </c>
      <c r="M99" s="99">
        <f t="shared" si="167"/>
        <v>0.9</v>
      </c>
      <c r="N99" s="98">
        <f t="shared" si="167"/>
        <v>129</v>
      </c>
      <c r="O99" s="99">
        <f t="shared" si="167"/>
        <v>23.22</v>
      </c>
      <c r="P99" s="99">
        <f t="shared" si="167"/>
        <v>11.7</v>
      </c>
      <c r="Q99" s="99">
        <f t="shared" si="167"/>
        <v>11.52</v>
      </c>
      <c r="R99" s="98">
        <f t="shared" si="167"/>
        <v>129</v>
      </c>
      <c r="S99" s="99">
        <f t="shared" si="167"/>
        <v>23.22</v>
      </c>
      <c r="T99" s="98"/>
      <c r="U99" s="99"/>
      <c r="V99" s="99">
        <f t="shared" ref="V99:Y99" si="168">SUM(V100)</f>
        <v>17.28</v>
      </c>
      <c r="W99" s="99">
        <f t="shared" si="168"/>
        <v>52.92</v>
      </c>
      <c r="X99" s="99"/>
      <c r="Y99" s="99">
        <f t="shared" si="168"/>
        <v>52.92</v>
      </c>
    </row>
    <row r="100" customHeight="1" spans="1:26">
      <c r="A100" s="160">
        <v>70</v>
      </c>
      <c r="B100" s="161" t="s">
        <v>97</v>
      </c>
      <c r="C100" s="102"/>
      <c r="D100" s="102">
        <v>5</v>
      </c>
      <c r="E100" s="102"/>
      <c r="F100" s="102">
        <v>2</v>
      </c>
      <c r="G100" s="102">
        <v>127</v>
      </c>
      <c r="H100" s="102">
        <v>2</v>
      </c>
      <c r="I100" s="102"/>
      <c r="J100" s="102"/>
      <c r="K100" s="169"/>
      <c r="L100" s="102">
        <f t="shared" si="164"/>
        <v>5</v>
      </c>
      <c r="M100" s="103">
        <f t="shared" si="165"/>
        <v>0.9</v>
      </c>
      <c r="N100" s="102">
        <f t="shared" ref="N100:N103" si="169">F100+G100+I100</f>
        <v>129</v>
      </c>
      <c r="O100" s="103">
        <f t="shared" ref="O100:O103" si="170">N100*0.3*0.6</f>
        <v>23.22</v>
      </c>
      <c r="P100" s="103">
        <v>11.7</v>
      </c>
      <c r="Q100" s="103">
        <f t="shared" ref="Q100:Q103" si="171">O100-P100</f>
        <v>11.52</v>
      </c>
      <c r="R100" s="102">
        <f t="shared" si="162"/>
        <v>129</v>
      </c>
      <c r="S100" s="103">
        <f t="shared" si="163"/>
        <v>23.22</v>
      </c>
      <c r="T100" s="102"/>
      <c r="U100" s="103"/>
      <c r="V100" s="103">
        <f>(105-9)*0.3*0.6</f>
        <v>17.28</v>
      </c>
      <c r="W100" s="103">
        <f t="shared" ref="W100:W103" si="172">K100+M100+Q100+S100+U100+V100</f>
        <v>52.92</v>
      </c>
      <c r="X100" s="103"/>
      <c r="Y100" s="103">
        <v>52.92</v>
      </c>
      <c r="Z100" s="149">
        <v>609005</v>
      </c>
    </row>
    <row r="101" customHeight="1" spans="1:25">
      <c r="A101" s="162"/>
      <c r="B101" s="105" t="s">
        <v>98</v>
      </c>
      <c r="C101" s="98">
        <f t="shared" ref="C101:H101" si="173">SUM(C102:C103)</f>
        <v>2</v>
      </c>
      <c r="D101" s="98">
        <f t="shared" si="173"/>
        <v>0</v>
      </c>
      <c r="E101" s="98">
        <f t="shared" si="173"/>
        <v>0</v>
      </c>
      <c r="F101" s="98">
        <f t="shared" si="173"/>
        <v>122</v>
      </c>
      <c r="G101" s="98">
        <f t="shared" si="173"/>
        <v>161</v>
      </c>
      <c r="H101" s="98">
        <f t="shared" si="173"/>
        <v>32</v>
      </c>
      <c r="I101" s="98"/>
      <c r="J101" s="98"/>
      <c r="K101" s="168"/>
      <c r="L101" s="98">
        <f t="shared" ref="L101:U101" si="174">SUM(L102:L103)</f>
        <v>2</v>
      </c>
      <c r="M101" s="99">
        <f t="shared" si="174"/>
        <v>0.36</v>
      </c>
      <c r="N101" s="98">
        <f t="shared" si="174"/>
        <v>283</v>
      </c>
      <c r="O101" s="99">
        <f t="shared" si="174"/>
        <v>50.94</v>
      </c>
      <c r="P101" s="99">
        <f t="shared" si="174"/>
        <v>42.66</v>
      </c>
      <c r="Q101" s="99">
        <f t="shared" si="174"/>
        <v>8.28</v>
      </c>
      <c r="R101" s="98">
        <f t="shared" si="174"/>
        <v>193</v>
      </c>
      <c r="S101" s="99">
        <f t="shared" si="174"/>
        <v>34.74</v>
      </c>
      <c r="T101" s="98">
        <f t="shared" si="174"/>
        <v>90</v>
      </c>
      <c r="U101" s="99">
        <f t="shared" si="174"/>
        <v>21.6</v>
      </c>
      <c r="V101" s="99"/>
      <c r="W101" s="99">
        <f>SUM(W102:W103)</f>
        <v>64.98</v>
      </c>
      <c r="X101" s="99"/>
      <c r="Y101" s="99">
        <f>SUM(Y102:Y103)</f>
        <v>64.98</v>
      </c>
    </row>
    <row r="102" customHeight="1" spans="1:26">
      <c r="A102" s="160">
        <v>71</v>
      </c>
      <c r="B102" s="161" t="s">
        <v>99</v>
      </c>
      <c r="C102" s="102">
        <v>2</v>
      </c>
      <c r="D102" s="102"/>
      <c r="E102" s="102"/>
      <c r="F102" s="102">
        <v>73</v>
      </c>
      <c r="G102" s="102"/>
      <c r="H102" s="102"/>
      <c r="I102" s="102"/>
      <c r="J102" s="102"/>
      <c r="K102" s="169"/>
      <c r="L102" s="102">
        <f t="shared" si="164"/>
        <v>2</v>
      </c>
      <c r="M102" s="103">
        <f t="shared" si="165"/>
        <v>0.36</v>
      </c>
      <c r="N102" s="102">
        <f t="shared" si="169"/>
        <v>73</v>
      </c>
      <c r="O102" s="103">
        <f t="shared" si="170"/>
        <v>13.14</v>
      </c>
      <c r="P102" s="103">
        <v>5.94</v>
      </c>
      <c r="Q102" s="103">
        <f t="shared" si="171"/>
        <v>7.2</v>
      </c>
      <c r="R102" s="102"/>
      <c r="S102" s="103"/>
      <c r="T102" s="102">
        <f t="shared" ref="T102:T105" si="175">F102-H102</f>
        <v>73</v>
      </c>
      <c r="U102" s="103">
        <f t="shared" ref="U102:U105" si="176">T102*0.3*0.4*2</f>
        <v>17.52</v>
      </c>
      <c r="V102" s="103"/>
      <c r="W102" s="103">
        <f t="shared" si="172"/>
        <v>25.08</v>
      </c>
      <c r="X102" s="103"/>
      <c r="Y102" s="103">
        <v>25.08</v>
      </c>
      <c r="Z102" s="149">
        <v>610001</v>
      </c>
    </row>
    <row r="103" customHeight="1" spans="1:26">
      <c r="A103" s="160">
        <v>72</v>
      </c>
      <c r="B103" s="161" t="s">
        <v>100</v>
      </c>
      <c r="C103" s="102"/>
      <c r="D103" s="102"/>
      <c r="E103" s="102"/>
      <c r="F103" s="102">
        <v>49</v>
      </c>
      <c r="G103" s="102">
        <v>161</v>
      </c>
      <c r="H103" s="102">
        <v>32</v>
      </c>
      <c r="I103" s="102"/>
      <c r="J103" s="102"/>
      <c r="K103" s="169"/>
      <c r="L103" s="102"/>
      <c r="M103" s="103"/>
      <c r="N103" s="102">
        <f t="shared" si="169"/>
        <v>210</v>
      </c>
      <c r="O103" s="103">
        <f t="shared" si="170"/>
        <v>37.8</v>
      </c>
      <c r="P103" s="103">
        <v>36.72</v>
      </c>
      <c r="Q103" s="103">
        <f t="shared" si="171"/>
        <v>1.08</v>
      </c>
      <c r="R103" s="102">
        <f t="shared" ref="R103:R107" si="177">G103+H103+I103</f>
        <v>193</v>
      </c>
      <c r="S103" s="103">
        <f t="shared" ref="S103:S107" si="178">R103*0.3*0.6</f>
        <v>34.74</v>
      </c>
      <c r="T103" s="102">
        <f t="shared" si="175"/>
        <v>17</v>
      </c>
      <c r="U103" s="103">
        <f t="shared" si="176"/>
        <v>4.08</v>
      </c>
      <c r="V103" s="103"/>
      <c r="W103" s="103">
        <f t="shared" si="172"/>
        <v>39.9</v>
      </c>
      <c r="X103" s="103"/>
      <c r="Y103" s="103">
        <v>39.9</v>
      </c>
      <c r="Z103" s="149">
        <v>610002</v>
      </c>
    </row>
    <row r="104" customHeight="1" spans="1:25">
      <c r="A104" s="162"/>
      <c r="B104" s="105" t="s">
        <v>101</v>
      </c>
      <c r="C104" s="98">
        <f t="shared" ref="C104:H104" si="179">SUM(C105:C105)</f>
        <v>0</v>
      </c>
      <c r="D104" s="98">
        <f t="shared" si="179"/>
        <v>0</v>
      </c>
      <c r="E104" s="98">
        <f t="shared" si="179"/>
        <v>0</v>
      </c>
      <c r="F104" s="98">
        <f t="shared" si="179"/>
        <v>5</v>
      </c>
      <c r="G104" s="98">
        <f t="shared" si="179"/>
        <v>809</v>
      </c>
      <c r="H104" s="98">
        <f t="shared" si="179"/>
        <v>148</v>
      </c>
      <c r="I104" s="98"/>
      <c r="J104" s="98"/>
      <c r="K104" s="168"/>
      <c r="L104" s="98"/>
      <c r="M104" s="99"/>
      <c r="N104" s="98">
        <f t="shared" ref="N104:U104" si="180">SUM(N105:N105)</f>
        <v>814</v>
      </c>
      <c r="O104" s="99">
        <f t="shared" si="180"/>
        <v>146.52</v>
      </c>
      <c r="P104" s="99">
        <f t="shared" si="180"/>
        <v>81.54</v>
      </c>
      <c r="Q104" s="99">
        <f t="shared" si="180"/>
        <v>64.98</v>
      </c>
      <c r="R104" s="98">
        <f t="shared" si="180"/>
        <v>957</v>
      </c>
      <c r="S104" s="99">
        <f t="shared" si="180"/>
        <v>172.26</v>
      </c>
      <c r="T104" s="98">
        <f t="shared" si="180"/>
        <v>-143</v>
      </c>
      <c r="U104" s="99">
        <f t="shared" si="180"/>
        <v>-34.32</v>
      </c>
      <c r="V104" s="99"/>
      <c r="W104" s="99">
        <f>SUM(W105:W105)</f>
        <v>202.92</v>
      </c>
      <c r="X104" s="99"/>
      <c r="Y104" s="99">
        <f>SUM(Y105:Y105)</f>
        <v>202.92</v>
      </c>
    </row>
    <row r="105" customHeight="1" spans="1:26">
      <c r="A105" s="160">
        <v>73</v>
      </c>
      <c r="B105" s="163" t="s">
        <v>101</v>
      </c>
      <c r="C105" s="102"/>
      <c r="D105" s="102"/>
      <c r="E105" s="102"/>
      <c r="F105" s="102">
        <v>5</v>
      </c>
      <c r="G105" s="102">
        <v>809</v>
      </c>
      <c r="H105" s="102">
        <v>148</v>
      </c>
      <c r="I105" s="102"/>
      <c r="J105" s="102"/>
      <c r="K105" s="169"/>
      <c r="L105" s="102"/>
      <c r="M105" s="103"/>
      <c r="N105" s="102">
        <f t="shared" ref="N105:N109" si="181">F105+G105+I105</f>
        <v>814</v>
      </c>
      <c r="O105" s="103">
        <f t="shared" ref="O105:O109" si="182">N105*0.3*0.6</f>
        <v>146.52</v>
      </c>
      <c r="P105" s="103">
        <v>81.54</v>
      </c>
      <c r="Q105" s="103">
        <f t="shared" ref="Q105:Q109" si="183">O105-P105</f>
        <v>64.98</v>
      </c>
      <c r="R105" s="102">
        <f t="shared" si="177"/>
        <v>957</v>
      </c>
      <c r="S105" s="103">
        <f t="shared" si="178"/>
        <v>172.26</v>
      </c>
      <c r="T105" s="102">
        <f t="shared" si="175"/>
        <v>-143</v>
      </c>
      <c r="U105" s="103">
        <f t="shared" si="176"/>
        <v>-34.32</v>
      </c>
      <c r="V105" s="103"/>
      <c r="W105" s="103">
        <f t="shared" ref="W105:W109" si="184">K105+M105+Q105+S105+U105+V105</f>
        <v>202.92</v>
      </c>
      <c r="X105" s="103"/>
      <c r="Y105" s="103">
        <v>202.92</v>
      </c>
      <c r="Z105" s="149">
        <v>610003</v>
      </c>
    </row>
    <row r="106" customHeight="1" spans="1:25">
      <c r="A106" s="162"/>
      <c r="B106" s="105" t="s">
        <v>102</v>
      </c>
      <c r="C106" s="98">
        <f t="shared" ref="C106:I106" si="185">SUM(C107:C107)</f>
        <v>0</v>
      </c>
      <c r="D106" s="98">
        <f t="shared" si="185"/>
        <v>12</v>
      </c>
      <c r="E106" s="98">
        <f t="shared" si="185"/>
        <v>2</v>
      </c>
      <c r="F106" s="98">
        <f t="shared" si="185"/>
        <v>85</v>
      </c>
      <c r="G106" s="98">
        <f t="shared" si="185"/>
        <v>681</v>
      </c>
      <c r="H106" s="98">
        <f t="shared" si="185"/>
        <v>63</v>
      </c>
      <c r="I106" s="98">
        <f t="shared" si="185"/>
        <v>6</v>
      </c>
      <c r="J106" s="98"/>
      <c r="K106" s="168"/>
      <c r="L106" s="98">
        <f t="shared" ref="L106:U106" si="186">SUM(L107:L107)</f>
        <v>14</v>
      </c>
      <c r="M106" s="99">
        <f t="shared" si="186"/>
        <v>2.52</v>
      </c>
      <c r="N106" s="98">
        <f t="shared" si="186"/>
        <v>772</v>
      </c>
      <c r="O106" s="99">
        <f t="shared" si="186"/>
        <v>138.96</v>
      </c>
      <c r="P106" s="99">
        <f t="shared" si="186"/>
        <v>60.12</v>
      </c>
      <c r="Q106" s="99">
        <f t="shared" si="186"/>
        <v>78.84</v>
      </c>
      <c r="R106" s="98">
        <f t="shared" si="186"/>
        <v>750</v>
      </c>
      <c r="S106" s="99">
        <f t="shared" si="186"/>
        <v>135</v>
      </c>
      <c r="T106" s="98">
        <f t="shared" si="186"/>
        <v>22</v>
      </c>
      <c r="U106" s="99">
        <f t="shared" si="186"/>
        <v>5.28</v>
      </c>
      <c r="V106" s="99"/>
      <c r="W106" s="99">
        <f>SUM(W107:W107)</f>
        <v>221.64</v>
      </c>
      <c r="X106" s="99"/>
      <c r="Y106" s="99">
        <f>SUM(Y107:Y107)</f>
        <v>221.64</v>
      </c>
    </row>
    <row r="107" customHeight="1" spans="1:26">
      <c r="A107" s="160">
        <v>74</v>
      </c>
      <c r="B107" s="163" t="s">
        <v>102</v>
      </c>
      <c r="C107" s="102"/>
      <c r="D107" s="102">
        <v>12</v>
      </c>
      <c r="E107" s="102">
        <v>2</v>
      </c>
      <c r="F107" s="102">
        <v>85</v>
      </c>
      <c r="G107" s="102">
        <v>681</v>
      </c>
      <c r="H107" s="102">
        <v>63</v>
      </c>
      <c r="I107" s="102">
        <v>6</v>
      </c>
      <c r="J107" s="102"/>
      <c r="K107" s="169"/>
      <c r="L107" s="102">
        <f t="shared" ref="L107:L111" si="187">C107+D107+E107</f>
        <v>14</v>
      </c>
      <c r="M107" s="103">
        <f>L107*0.3*0.6</f>
        <v>2.52</v>
      </c>
      <c r="N107" s="102">
        <f t="shared" si="181"/>
        <v>772</v>
      </c>
      <c r="O107" s="103">
        <f t="shared" si="182"/>
        <v>138.96</v>
      </c>
      <c r="P107" s="103">
        <v>60.12</v>
      </c>
      <c r="Q107" s="103">
        <f t="shared" si="183"/>
        <v>78.84</v>
      </c>
      <c r="R107" s="102">
        <f t="shared" si="177"/>
        <v>750</v>
      </c>
      <c r="S107" s="103">
        <f t="shared" si="178"/>
        <v>135</v>
      </c>
      <c r="T107" s="102">
        <f>F107-H107</f>
        <v>22</v>
      </c>
      <c r="U107" s="103">
        <f>T107*0.3*0.4*2</f>
        <v>5.28</v>
      </c>
      <c r="V107" s="103"/>
      <c r="W107" s="103">
        <f t="shared" si="184"/>
        <v>221.64</v>
      </c>
      <c r="X107" s="103"/>
      <c r="Y107" s="103">
        <v>221.64</v>
      </c>
      <c r="Z107" s="149">
        <v>610004</v>
      </c>
    </row>
    <row r="108" customHeight="1" spans="1:25">
      <c r="A108" s="162"/>
      <c r="B108" s="105" t="s">
        <v>103</v>
      </c>
      <c r="C108" s="98">
        <f t="shared" ref="C108:H108" si="188">SUM(C109)</f>
        <v>5</v>
      </c>
      <c r="D108" s="98">
        <f t="shared" si="188"/>
        <v>4</v>
      </c>
      <c r="E108" s="98">
        <f t="shared" si="188"/>
        <v>0</v>
      </c>
      <c r="F108" s="98">
        <f t="shared" si="188"/>
        <v>7</v>
      </c>
      <c r="G108" s="98">
        <f t="shared" si="188"/>
        <v>424</v>
      </c>
      <c r="H108" s="98">
        <f t="shared" si="188"/>
        <v>10</v>
      </c>
      <c r="I108" s="98"/>
      <c r="J108" s="98"/>
      <c r="K108" s="168"/>
      <c r="L108" s="98">
        <f t="shared" ref="L108:U108" si="189">SUM(L109)</f>
        <v>9</v>
      </c>
      <c r="M108" s="99">
        <f t="shared" si="189"/>
        <v>1.62</v>
      </c>
      <c r="N108" s="98">
        <f t="shared" si="189"/>
        <v>431</v>
      </c>
      <c r="O108" s="99">
        <f t="shared" si="189"/>
        <v>77.58</v>
      </c>
      <c r="P108" s="99">
        <f t="shared" si="189"/>
        <v>40.14</v>
      </c>
      <c r="Q108" s="99">
        <f t="shared" si="189"/>
        <v>37.44</v>
      </c>
      <c r="R108" s="98">
        <f t="shared" si="189"/>
        <v>434</v>
      </c>
      <c r="S108" s="99">
        <f t="shared" si="189"/>
        <v>78.12</v>
      </c>
      <c r="T108" s="98">
        <f t="shared" si="189"/>
        <v>-3</v>
      </c>
      <c r="U108" s="99">
        <f t="shared" si="189"/>
        <v>-0.72</v>
      </c>
      <c r="V108" s="99"/>
      <c r="W108" s="99">
        <f>SUM(W109)</f>
        <v>116.46</v>
      </c>
      <c r="X108" s="99"/>
      <c r="Y108" s="99">
        <f t="shared" ref="Y108:Y112" si="190">SUM(Y109)</f>
        <v>116.46</v>
      </c>
    </row>
    <row r="109" customHeight="1" spans="1:26">
      <c r="A109" s="160">
        <v>75</v>
      </c>
      <c r="B109" s="161" t="s">
        <v>103</v>
      </c>
      <c r="C109" s="102">
        <v>5</v>
      </c>
      <c r="D109" s="102">
        <v>4</v>
      </c>
      <c r="E109" s="102"/>
      <c r="F109" s="102">
        <v>7</v>
      </c>
      <c r="G109" s="102">
        <v>424</v>
      </c>
      <c r="H109" s="102">
        <v>10</v>
      </c>
      <c r="I109" s="102"/>
      <c r="J109" s="102"/>
      <c r="K109" s="169"/>
      <c r="L109" s="102">
        <f t="shared" si="187"/>
        <v>9</v>
      </c>
      <c r="M109" s="103">
        <f>L109*0.3*0.6</f>
        <v>1.62</v>
      </c>
      <c r="N109" s="102">
        <f t="shared" si="181"/>
        <v>431</v>
      </c>
      <c r="O109" s="103">
        <f t="shared" si="182"/>
        <v>77.58</v>
      </c>
      <c r="P109" s="103">
        <v>40.14</v>
      </c>
      <c r="Q109" s="103">
        <f t="shared" si="183"/>
        <v>37.44</v>
      </c>
      <c r="R109" s="102">
        <f>G109+H109+I109</f>
        <v>434</v>
      </c>
      <c r="S109" s="103">
        <f>R109*0.3*0.6</f>
        <v>78.12</v>
      </c>
      <c r="T109" s="102">
        <f>F109-H109</f>
        <v>-3</v>
      </c>
      <c r="U109" s="103">
        <f>T109*0.3*0.4*2</f>
        <v>-0.72</v>
      </c>
      <c r="V109" s="103"/>
      <c r="W109" s="103">
        <f t="shared" si="184"/>
        <v>116.46</v>
      </c>
      <c r="X109" s="103"/>
      <c r="Y109" s="103">
        <v>116.46</v>
      </c>
      <c r="Z109" s="149">
        <v>610005</v>
      </c>
    </row>
    <row r="110" customHeight="1" spans="1:25">
      <c r="A110" s="162"/>
      <c r="B110" s="105" t="s">
        <v>104</v>
      </c>
      <c r="C110" s="98">
        <f t="shared" ref="C110:F110" si="191">SUM(C111)</f>
        <v>3</v>
      </c>
      <c r="D110" s="98">
        <f t="shared" si="191"/>
        <v>0</v>
      </c>
      <c r="E110" s="98">
        <f t="shared" si="191"/>
        <v>0</v>
      </c>
      <c r="F110" s="98">
        <f t="shared" si="191"/>
        <v>8</v>
      </c>
      <c r="G110" s="98"/>
      <c r="H110" s="98"/>
      <c r="I110" s="98"/>
      <c r="J110" s="98">
        <f t="shared" ref="J110:Q110" si="192">SUM(J111)</f>
        <v>5</v>
      </c>
      <c r="K110" s="168">
        <f t="shared" si="192"/>
        <v>0.6</v>
      </c>
      <c r="L110" s="98">
        <f t="shared" si="192"/>
        <v>3</v>
      </c>
      <c r="M110" s="99">
        <f t="shared" si="192"/>
        <v>0.9</v>
      </c>
      <c r="N110" s="98">
        <f t="shared" si="192"/>
        <v>8</v>
      </c>
      <c r="O110" s="99">
        <f t="shared" si="192"/>
        <v>2.4</v>
      </c>
      <c r="P110" s="99">
        <f t="shared" si="192"/>
        <v>3.6</v>
      </c>
      <c r="Q110" s="99">
        <f t="shared" si="192"/>
        <v>-1.2</v>
      </c>
      <c r="R110" s="98"/>
      <c r="S110" s="99"/>
      <c r="T110" s="98">
        <f t="shared" ref="T110:W110" si="193">SUM(T111)</f>
        <v>0</v>
      </c>
      <c r="U110" s="99">
        <f t="shared" si="193"/>
        <v>0</v>
      </c>
      <c r="V110" s="99"/>
      <c r="W110" s="99">
        <f t="shared" si="193"/>
        <v>0.3</v>
      </c>
      <c r="X110" s="99"/>
      <c r="Y110" s="99">
        <f t="shared" si="190"/>
        <v>0.3</v>
      </c>
    </row>
    <row r="111" customHeight="1" spans="1:26">
      <c r="A111" s="160">
        <v>76</v>
      </c>
      <c r="B111" s="161" t="s">
        <v>105</v>
      </c>
      <c r="C111" s="102">
        <v>3</v>
      </c>
      <c r="D111" s="102"/>
      <c r="E111" s="102"/>
      <c r="F111" s="102">
        <v>8</v>
      </c>
      <c r="G111" s="102"/>
      <c r="H111" s="102"/>
      <c r="I111" s="102"/>
      <c r="J111" s="102">
        <v>5</v>
      </c>
      <c r="K111" s="169">
        <f t="shared" ref="K111:K120" si="194">J111*0.3*0.4</f>
        <v>0.6</v>
      </c>
      <c r="L111" s="102">
        <f t="shared" si="187"/>
        <v>3</v>
      </c>
      <c r="M111" s="103">
        <f t="shared" ref="M111:M116" si="195">L111*0.3</f>
        <v>0.9</v>
      </c>
      <c r="N111" s="102">
        <f t="shared" ref="N111:N120" si="196">F111+G111+I111</f>
        <v>8</v>
      </c>
      <c r="O111" s="103">
        <f t="shared" ref="O111:O120" si="197">N111*0.3</f>
        <v>2.4</v>
      </c>
      <c r="P111" s="103">
        <v>3.6</v>
      </c>
      <c r="Q111" s="103">
        <f t="shared" ref="Q111:Q122" si="198">O111-P111</f>
        <v>-1.2</v>
      </c>
      <c r="R111" s="102"/>
      <c r="S111" s="103"/>
      <c r="T111" s="102"/>
      <c r="U111" s="103"/>
      <c r="V111" s="103"/>
      <c r="W111" s="103">
        <f t="shared" ref="W111:W122" si="199">K111+M111+Q111+S111+U111+V111</f>
        <v>0.3</v>
      </c>
      <c r="X111" s="103"/>
      <c r="Y111" s="103">
        <v>0.3</v>
      </c>
      <c r="Z111" s="149">
        <v>611001</v>
      </c>
    </row>
    <row r="112" customHeight="1" spans="1:25">
      <c r="A112" s="162"/>
      <c r="B112" s="105" t="s">
        <v>106</v>
      </c>
      <c r="C112" s="98">
        <f t="shared" ref="C112:F112" si="200">SUM(C113)</f>
        <v>0</v>
      </c>
      <c r="D112" s="98">
        <f t="shared" si="200"/>
        <v>0</v>
      </c>
      <c r="E112" s="98">
        <f t="shared" si="200"/>
        <v>0</v>
      </c>
      <c r="F112" s="98">
        <f t="shared" si="200"/>
        <v>12</v>
      </c>
      <c r="G112" s="98"/>
      <c r="H112" s="98"/>
      <c r="I112" s="98"/>
      <c r="J112" s="98">
        <f t="shared" ref="J112:Q112" si="201">SUM(J113)</f>
        <v>13</v>
      </c>
      <c r="K112" s="168">
        <f t="shared" si="201"/>
        <v>1.56</v>
      </c>
      <c r="L112" s="98"/>
      <c r="M112" s="99"/>
      <c r="N112" s="98">
        <f t="shared" si="201"/>
        <v>12</v>
      </c>
      <c r="O112" s="99">
        <f t="shared" si="201"/>
        <v>3.6</v>
      </c>
      <c r="P112" s="99">
        <f t="shared" si="201"/>
        <v>4.32</v>
      </c>
      <c r="Q112" s="99">
        <f t="shared" si="201"/>
        <v>-0.720000000000001</v>
      </c>
      <c r="R112" s="98"/>
      <c r="S112" s="99"/>
      <c r="T112" s="98">
        <f t="shared" ref="T112:W112" si="202">SUM(T113)</f>
        <v>0</v>
      </c>
      <c r="U112" s="99">
        <f t="shared" si="202"/>
        <v>0</v>
      </c>
      <c r="V112" s="99"/>
      <c r="W112" s="99">
        <f t="shared" si="202"/>
        <v>0.839999999999999</v>
      </c>
      <c r="X112" s="99"/>
      <c r="Y112" s="99">
        <f t="shared" si="190"/>
        <v>0.84</v>
      </c>
    </row>
    <row r="113" customHeight="1" spans="1:26">
      <c r="A113" s="160">
        <v>77</v>
      </c>
      <c r="B113" s="161" t="s">
        <v>107</v>
      </c>
      <c r="C113" s="102"/>
      <c r="D113" s="102"/>
      <c r="E113" s="102"/>
      <c r="F113" s="102">
        <v>12</v>
      </c>
      <c r="G113" s="102"/>
      <c r="H113" s="102"/>
      <c r="I113" s="102"/>
      <c r="J113" s="102">
        <v>13</v>
      </c>
      <c r="K113" s="169">
        <f t="shared" si="194"/>
        <v>1.56</v>
      </c>
      <c r="L113" s="102"/>
      <c r="M113" s="103"/>
      <c r="N113" s="102">
        <f t="shared" si="196"/>
        <v>12</v>
      </c>
      <c r="O113" s="103">
        <f t="shared" si="197"/>
        <v>3.6</v>
      </c>
      <c r="P113" s="103">
        <v>4.32</v>
      </c>
      <c r="Q113" s="103">
        <f t="shared" si="198"/>
        <v>-0.720000000000001</v>
      </c>
      <c r="R113" s="102"/>
      <c r="S113" s="103"/>
      <c r="T113" s="102"/>
      <c r="U113" s="103"/>
      <c r="V113" s="103"/>
      <c r="W113" s="103">
        <f t="shared" si="199"/>
        <v>0.839999999999999</v>
      </c>
      <c r="X113" s="103"/>
      <c r="Y113" s="103">
        <v>0.84</v>
      </c>
      <c r="Z113" s="149">
        <v>612001</v>
      </c>
    </row>
    <row r="114" customHeight="1" spans="1:25">
      <c r="A114" s="162"/>
      <c r="B114" s="105" t="s">
        <v>108</v>
      </c>
      <c r="C114" s="98">
        <f t="shared" ref="C114:F114" si="203">SUM(C115:C122)</f>
        <v>6</v>
      </c>
      <c r="D114" s="98">
        <f t="shared" si="203"/>
        <v>0</v>
      </c>
      <c r="E114" s="98">
        <f t="shared" si="203"/>
        <v>0</v>
      </c>
      <c r="F114" s="98">
        <f t="shared" si="203"/>
        <v>19</v>
      </c>
      <c r="G114" s="98"/>
      <c r="H114" s="98"/>
      <c r="I114" s="98"/>
      <c r="J114" s="98">
        <f t="shared" ref="J114:Q114" si="204">SUM(J115:J122)</f>
        <v>13</v>
      </c>
      <c r="K114" s="168">
        <f t="shared" si="204"/>
        <v>1.56</v>
      </c>
      <c r="L114" s="98">
        <f t="shared" si="204"/>
        <v>6</v>
      </c>
      <c r="M114" s="99">
        <f t="shared" si="204"/>
        <v>1.8</v>
      </c>
      <c r="N114" s="98">
        <f t="shared" si="204"/>
        <v>19</v>
      </c>
      <c r="O114" s="99">
        <f t="shared" si="204"/>
        <v>5.7</v>
      </c>
      <c r="P114" s="99">
        <f t="shared" si="204"/>
        <v>3.42</v>
      </c>
      <c r="Q114" s="99">
        <f t="shared" si="204"/>
        <v>2.28</v>
      </c>
      <c r="R114" s="98"/>
      <c r="S114" s="99"/>
      <c r="T114" s="98">
        <f t="shared" ref="T114:Y114" si="205">SUM(T115:T122)</f>
        <v>0</v>
      </c>
      <c r="U114" s="99">
        <f t="shared" si="205"/>
        <v>0</v>
      </c>
      <c r="V114" s="99"/>
      <c r="W114" s="99">
        <f t="shared" si="205"/>
        <v>5.64</v>
      </c>
      <c r="X114" s="99">
        <f t="shared" si="205"/>
        <v>-0.36</v>
      </c>
      <c r="Y114" s="99">
        <f t="shared" si="205"/>
        <v>6</v>
      </c>
    </row>
    <row r="115" customHeight="1" spans="1:26">
      <c r="A115" s="160">
        <v>78</v>
      </c>
      <c r="B115" s="161" t="s">
        <v>109</v>
      </c>
      <c r="C115" s="102">
        <v>1</v>
      </c>
      <c r="D115" s="102"/>
      <c r="E115" s="102"/>
      <c r="F115" s="102"/>
      <c r="G115" s="102"/>
      <c r="H115" s="102"/>
      <c r="I115" s="102"/>
      <c r="J115" s="102"/>
      <c r="K115" s="169"/>
      <c r="L115" s="102">
        <f t="shared" ref="L115:L118" si="206">C115+D115+E115</f>
        <v>1</v>
      </c>
      <c r="M115" s="103">
        <f t="shared" si="195"/>
        <v>0.3</v>
      </c>
      <c r="N115" s="102"/>
      <c r="O115" s="103"/>
      <c r="P115" s="103"/>
      <c r="Q115" s="103"/>
      <c r="R115" s="102"/>
      <c r="S115" s="103"/>
      <c r="T115" s="102"/>
      <c r="U115" s="103"/>
      <c r="V115" s="103"/>
      <c r="W115" s="103">
        <f t="shared" si="199"/>
        <v>0.3</v>
      </c>
      <c r="X115" s="103" t="str">
        <f t="shared" ref="X115:X122" si="207">IF(W115&lt;0,W115,"")</f>
        <v/>
      </c>
      <c r="Y115" s="103">
        <f t="shared" ref="Y115:Y122" si="208">IF(W115&gt;=0,W115,"")</f>
        <v>0.3</v>
      </c>
      <c r="Z115" s="149">
        <v>613001</v>
      </c>
    </row>
    <row r="116" customHeight="1" spans="1:26">
      <c r="A116" s="160">
        <v>79</v>
      </c>
      <c r="B116" s="161" t="s">
        <v>110</v>
      </c>
      <c r="C116" s="102">
        <v>2</v>
      </c>
      <c r="D116" s="102"/>
      <c r="E116" s="102"/>
      <c r="F116" s="102">
        <v>1</v>
      </c>
      <c r="G116" s="102"/>
      <c r="H116" s="102"/>
      <c r="I116" s="102"/>
      <c r="J116" s="102">
        <v>1</v>
      </c>
      <c r="K116" s="169">
        <f t="shared" si="194"/>
        <v>0.12</v>
      </c>
      <c r="L116" s="102">
        <f t="shared" si="206"/>
        <v>2</v>
      </c>
      <c r="M116" s="103">
        <f t="shared" si="195"/>
        <v>0.6</v>
      </c>
      <c r="N116" s="102">
        <f t="shared" si="196"/>
        <v>1</v>
      </c>
      <c r="O116" s="103">
        <f t="shared" si="197"/>
        <v>0.3</v>
      </c>
      <c r="P116" s="103">
        <v>0.72</v>
      </c>
      <c r="Q116" s="103">
        <f t="shared" si="198"/>
        <v>-0.42</v>
      </c>
      <c r="R116" s="102"/>
      <c r="S116" s="103"/>
      <c r="T116" s="102"/>
      <c r="U116" s="103"/>
      <c r="V116" s="103"/>
      <c r="W116" s="103">
        <f t="shared" si="199"/>
        <v>0.3</v>
      </c>
      <c r="X116" s="103" t="str">
        <f t="shared" si="207"/>
        <v/>
      </c>
      <c r="Y116" s="103">
        <f t="shared" si="208"/>
        <v>0.3</v>
      </c>
      <c r="Z116" s="149">
        <v>613002</v>
      </c>
    </row>
    <row r="117" customHeight="1" spans="1:26">
      <c r="A117" s="160">
        <v>80</v>
      </c>
      <c r="B117" s="161" t="s">
        <v>111</v>
      </c>
      <c r="C117" s="102"/>
      <c r="D117" s="102"/>
      <c r="E117" s="102"/>
      <c r="F117" s="102">
        <v>2</v>
      </c>
      <c r="G117" s="102"/>
      <c r="H117" s="102"/>
      <c r="I117" s="102"/>
      <c r="J117" s="102">
        <v>2</v>
      </c>
      <c r="K117" s="169">
        <f t="shared" si="194"/>
        <v>0.24</v>
      </c>
      <c r="L117" s="102"/>
      <c r="M117" s="103"/>
      <c r="N117" s="102">
        <f t="shared" si="196"/>
        <v>2</v>
      </c>
      <c r="O117" s="103">
        <f t="shared" si="197"/>
        <v>0.6</v>
      </c>
      <c r="P117" s="103">
        <v>0.18</v>
      </c>
      <c r="Q117" s="103">
        <f t="shared" si="198"/>
        <v>0.42</v>
      </c>
      <c r="R117" s="102"/>
      <c r="S117" s="103"/>
      <c r="T117" s="102"/>
      <c r="U117" s="103"/>
      <c r="V117" s="103"/>
      <c r="W117" s="103">
        <f t="shared" si="199"/>
        <v>0.66</v>
      </c>
      <c r="X117" s="103" t="str">
        <f t="shared" si="207"/>
        <v/>
      </c>
      <c r="Y117" s="103">
        <f t="shared" si="208"/>
        <v>0.66</v>
      </c>
      <c r="Z117" s="149">
        <v>613003</v>
      </c>
    </row>
    <row r="118" customHeight="1" spans="1:26">
      <c r="A118" s="160">
        <v>81</v>
      </c>
      <c r="B118" s="161" t="s">
        <v>112</v>
      </c>
      <c r="C118" s="102">
        <v>1</v>
      </c>
      <c r="D118" s="102"/>
      <c r="E118" s="102"/>
      <c r="F118" s="102">
        <v>7</v>
      </c>
      <c r="G118" s="102"/>
      <c r="H118" s="102"/>
      <c r="I118" s="102"/>
      <c r="J118" s="102">
        <v>5</v>
      </c>
      <c r="K118" s="169">
        <f t="shared" si="194"/>
        <v>0.6</v>
      </c>
      <c r="L118" s="102">
        <f t="shared" si="206"/>
        <v>1</v>
      </c>
      <c r="M118" s="103">
        <f>L118*0.3</f>
        <v>0.3</v>
      </c>
      <c r="N118" s="102">
        <f t="shared" si="196"/>
        <v>7</v>
      </c>
      <c r="O118" s="103">
        <f t="shared" si="197"/>
        <v>2.1</v>
      </c>
      <c r="P118" s="103">
        <v>0.54</v>
      </c>
      <c r="Q118" s="103">
        <f t="shared" si="198"/>
        <v>1.56</v>
      </c>
      <c r="R118" s="102"/>
      <c r="S118" s="103"/>
      <c r="T118" s="102"/>
      <c r="U118" s="103"/>
      <c r="V118" s="103"/>
      <c r="W118" s="103">
        <f t="shared" si="199"/>
        <v>2.46</v>
      </c>
      <c r="X118" s="103" t="str">
        <f t="shared" si="207"/>
        <v/>
      </c>
      <c r="Y118" s="103">
        <f t="shared" si="208"/>
        <v>2.46</v>
      </c>
      <c r="Z118" s="149">
        <v>613004</v>
      </c>
    </row>
    <row r="119" customHeight="1" spans="1:26">
      <c r="A119" s="160">
        <v>82</v>
      </c>
      <c r="B119" s="161" t="s">
        <v>113</v>
      </c>
      <c r="C119" s="102"/>
      <c r="D119" s="102"/>
      <c r="E119" s="102"/>
      <c r="F119" s="102">
        <v>2</v>
      </c>
      <c r="G119" s="102"/>
      <c r="H119" s="102"/>
      <c r="I119" s="102"/>
      <c r="J119" s="102">
        <v>2</v>
      </c>
      <c r="K119" s="169">
        <f t="shared" si="194"/>
        <v>0.24</v>
      </c>
      <c r="L119" s="102"/>
      <c r="M119" s="103"/>
      <c r="N119" s="102">
        <f t="shared" si="196"/>
        <v>2</v>
      </c>
      <c r="O119" s="103">
        <f t="shared" si="197"/>
        <v>0.6</v>
      </c>
      <c r="P119" s="103">
        <v>0.54</v>
      </c>
      <c r="Q119" s="103">
        <f t="shared" si="198"/>
        <v>0.0599999999999999</v>
      </c>
      <c r="R119" s="102"/>
      <c r="S119" s="103"/>
      <c r="T119" s="102"/>
      <c r="U119" s="103"/>
      <c r="V119" s="103"/>
      <c r="W119" s="103">
        <f t="shared" si="199"/>
        <v>0.3</v>
      </c>
      <c r="X119" s="103" t="str">
        <f t="shared" si="207"/>
        <v/>
      </c>
      <c r="Y119" s="103">
        <f t="shared" si="208"/>
        <v>0.3</v>
      </c>
      <c r="Z119" s="149">
        <v>613005</v>
      </c>
    </row>
    <row r="120" customHeight="1" spans="1:26">
      <c r="A120" s="160">
        <v>83</v>
      </c>
      <c r="B120" s="161" t="s">
        <v>114</v>
      </c>
      <c r="C120" s="102"/>
      <c r="D120" s="102"/>
      <c r="E120" s="102"/>
      <c r="F120" s="102">
        <v>2</v>
      </c>
      <c r="G120" s="102"/>
      <c r="H120" s="102"/>
      <c r="I120" s="102"/>
      <c r="J120" s="102">
        <v>2</v>
      </c>
      <c r="K120" s="169">
        <f t="shared" si="194"/>
        <v>0.24</v>
      </c>
      <c r="L120" s="102"/>
      <c r="M120" s="103"/>
      <c r="N120" s="102">
        <f t="shared" si="196"/>
        <v>2</v>
      </c>
      <c r="O120" s="103">
        <f t="shared" si="197"/>
        <v>0.6</v>
      </c>
      <c r="P120" s="103">
        <v>0.18</v>
      </c>
      <c r="Q120" s="103">
        <f t="shared" si="198"/>
        <v>0.42</v>
      </c>
      <c r="R120" s="102"/>
      <c r="S120" s="103"/>
      <c r="T120" s="102"/>
      <c r="U120" s="103"/>
      <c r="V120" s="103"/>
      <c r="W120" s="103">
        <f t="shared" si="199"/>
        <v>0.66</v>
      </c>
      <c r="X120" s="103" t="str">
        <f t="shared" si="207"/>
        <v/>
      </c>
      <c r="Y120" s="103">
        <f t="shared" si="208"/>
        <v>0.66</v>
      </c>
      <c r="Z120" s="149">
        <v>613006</v>
      </c>
    </row>
    <row r="121" customHeight="1" spans="1:26">
      <c r="A121" s="160">
        <v>84</v>
      </c>
      <c r="B121" s="161" t="s">
        <v>115</v>
      </c>
      <c r="C121" s="102"/>
      <c r="D121" s="102"/>
      <c r="E121" s="102"/>
      <c r="F121" s="102"/>
      <c r="G121" s="102"/>
      <c r="H121" s="102"/>
      <c r="I121" s="102"/>
      <c r="J121" s="102"/>
      <c r="K121" s="169"/>
      <c r="L121" s="102"/>
      <c r="M121" s="103"/>
      <c r="N121" s="102"/>
      <c r="O121" s="103"/>
      <c r="P121" s="103">
        <v>0.36</v>
      </c>
      <c r="Q121" s="103">
        <f t="shared" si="198"/>
        <v>-0.36</v>
      </c>
      <c r="R121" s="102"/>
      <c r="S121" s="103"/>
      <c r="T121" s="102"/>
      <c r="U121" s="103"/>
      <c r="V121" s="103"/>
      <c r="W121" s="103">
        <f t="shared" si="199"/>
        <v>-0.36</v>
      </c>
      <c r="X121" s="103">
        <f t="shared" si="207"/>
        <v>-0.36</v>
      </c>
      <c r="Y121" s="103" t="str">
        <f t="shared" si="208"/>
        <v/>
      </c>
      <c r="Z121" s="149">
        <v>613007</v>
      </c>
    </row>
    <row r="122" customHeight="1" spans="1:26">
      <c r="A122" s="160">
        <v>85</v>
      </c>
      <c r="B122" s="161" t="s">
        <v>116</v>
      </c>
      <c r="C122" s="102">
        <v>2</v>
      </c>
      <c r="D122" s="102"/>
      <c r="E122" s="102"/>
      <c r="F122" s="102">
        <v>5</v>
      </c>
      <c r="G122" s="102"/>
      <c r="H122" s="102"/>
      <c r="I122" s="102"/>
      <c r="J122" s="102">
        <v>1</v>
      </c>
      <c r="K122" s="169">
        <f>J122*0.3*0.4</f>
        <v>0.12</v>
      </c>
      <c r="L122" s="102">
        <f t="shared" ref="L122:L127" si="209">C122+D122+E122</f>
        <v>2</v>
      </c>
      <c r="M122" s="103">
        <f>L122*0.3</f>
        <v>0.6</v>
      </c>
      <c r="N122" s="102">
        <f t="shared" ref="N122:N127" si="210">F122+G122+I122</f>
        <v>5</v>
      </c>
      <c r="O122" s="103">
        <f>N122*0.3</f>
        <v>1.5</v>
      </c>
      <c r="P122" s="103">
        <v>0.9</v>
      </c>
      <c r="Q122" s="103">
        <f t="shared" si="198"/>
        <v>0.6</v>
      </c>
      <c r="R122" s="102"/>
      <c r="S122" s="103"/>
      <c r="T122" s="102"/>
      <c r="U122" s="103"/>
      <c r="V122" s="103"/>
      <c r="W122" s="103">
        <f t="shared" si="199"/>
        <v>1.32</v>
      </c>
      <c r="X122" s="103" t="str">
        <f t="shared" si="207"/>
        <v/>
      </c>
      <c r="Y122" s="103">
        <f t="shared" si="208"/>
        <v>1.32</v>
      </c>
      <c r="Z122" s="149">
        <v>613008</v>
      </c>
    </row>
    <row r="123" customHeight="1" spans="1:25">
      <c r="A123" s="162"/>
      <c r="B123" s="105" t="s">
        <v>117</v>
      </c>
      <c r="C123" s="98">
        <f t="shared" ref="C123:I123" si="211">SUM(C124:C127)</f>
        <v>0</v>
      </c>
      <c r="D123" s="98">
        <f t="shared" si="211"/>
        <v>6</v>
      </c>
      <c r="E123" s="98">
        <f t="shared" si="211"/>
        <v>2</v>
      </c>
      <c r="F123" s="98">
        <f t="shared" si="211"/>
        <v>262</v>
      </c>
      <c r="G123" s="98">
        <f t="shared" si="211"/>
        <v>389</v>
      </c>
      <c r="H123" s="98">
        <f t="shared" si="211"/>
        <v>251</v>
      </c>
      <c r="I123" s="98">
        <f t="shared" si="211"/>
        <v>2</v>
      </c>
      <c r="J123" s="98"/>
      <c r="K123" s="168"/>
      <c r="L123" s="98">
        <f t="shared" ref="L123:U123" si="212">SUM(L124:L127)</f>
        <v>8</v>
      </c>
      <c r="M123" s="99">
        <f t="shared" si="212"/>
        <v>1.44</v>
      </c>
      <c r="N123" s="98">
        <f t="shared" si="212"/>
        <v>653</v>
      </c>
      <c r="O123" s="99">
        <f t="shared" si="212"/>
        <v>117.54</v>
      </c>
      <c r="P123" s="99">
        <f t="shared" si="212"/>
        <v>82.62</v>
      </c>
      <c r="Q123" s="99">
        <f t="shared" si="212"/>
        <v>34.92</v>
      </c>
      <c r="R123" s="98">
        <f t="shared" si="212"/>
        <v>642</v>
      </c>
      <c r="S123" s="99">
        <f t="shared" si="212"/>
        <v>115.56</v>
      </c>
      <c r="T123" s="98">
        <f t="shared" si="212"/>
        <v>11</v>
      </c>
      <c r="U123" s="99">
        <f t="shared" si="212"/>
        <v>2.64</v>
      </c>
      <c r="V123" s="99"/>
      <c r="W123" s="99">
        <f t="shared" ref="W123:Y123" si="213">SUM(W124:W127)</f>
        <v>154.56</v>
      </c>
      <c r="X123" s="99">
        <f t="shared" si="213"/>
        <v>-35.64</v>
      </c>
      <c r="Y123" s="99">
        <f t="shared" si="213"/>
        <v>190.2</v>
      </c>
    </row>
    <row r="124" customHeight="1" spans="1:26">
      <c r="A124" s="160">
        <v>86</v>
      </c>
      <c r="B124" s="161" t="s">
        <v>118</v>
      </c>
      <c r="C124" s="102"/>
      <c r="D124" s="102"/>
      <c r="E124" s="102"/>
      <c r="F124" s="102">
        <v>246</v>
      </c>
      <c r="G124" s="102"/>
      <c r="H124" s="102"/>
      <c r="I124" s="102"/>
      <c r="J124" s="102"/>
      <c r="K124" s="169"/>
      <c r="L124" s="102"/>
      <c r="M124" s="103"/>
      <c r="N124" s="102">
        <f t="shared" si="210"/>
        <v>246</v>
      </c>
      <c r="O124" s="103">
        <f t="shared" ref="O124:O127" si="214">N124*0.3*0.6</f>
        <v>44.28</v>
      </c>
      <c r="P124" s="103">
        <v>9.36</v>
      </c>
      <c r="Q124" s="103">
        <f t="shared" ref="Q124:Q127" si="215">O124-P124</f>
        <v>34.92</v>
      </c>
      <c r="R124" s="102"/>
      <c r="S124" s="103"/>
      <c r="T124" s="102">
        <f t="shared" ref="T124:T127" si="216">F124-H124</f>
        <v>246</v>
      </c>
      <c r="U124" s="103">
        <f t="shared" ref="U124:U127" si="217">T124*0.3*0.4*2</f>
        <v>59.04</v>
      </c>
      <c r="V124" s="103"/>
      <c r="W124" s="103">
        <f t="shared" ref="W124:W127" si="218">K124+M124+Q124+S124+U124+V124</f>
        <v>93.96</v>
      </c>
      <c r="X124" s="103"/>
      <c r="Y124" s="103">
        <v>93.96</v>
      </c>
      <c r="Z124" s="149">
        <v>614001</v>
      </c>
    </row>
    <row r="125" customHeight="1" spans="1:26">
      <c r="A125" s="160">
        <v>87</v>
      </c>
      <c r="B125" s="163" t="s">
        <v>119</v>
      </c>
      <c r="C125" s="102"/>
      <c r="D125" s="102"/>
      <c r="E125" s="102"/>
      <c r="F125" s="102"/>
      <c r="G125" s="102"/>
      <c r="H125" s="102">
        <v>174</v>
      </c>
      <c r="I125" s="102"/>
      <c r="J125" s="102"/>
      <c r="K125" s="169"/>
      <c r="L125" s="102"/>
      <c r="M125" s="103"/>
      <c r="N125" s="102"/>
      <c r="O125" s="103"/>
      <c r="P125" s="103">
        <v>25.2</v>
      </c>
      <c r="Q125" s="103">
        <f t="shared" si="215"/>
        <v>-25.2</v>
      </c>
      <c r="R125" s="102">
        <f t="shared" ref="R125:R127" si="219">G125+H125+I125</f>
        <v>174</v>
      </c>
      <c r="S125" s="103">
        <f t="shared" ref="S125:S127" si="220">R125*0.3*0.6</f>
        <v>31.32</v>
      </c>
      <c r="T125" s="102">
        <f t="shared" si="216"/>
        <v>-174</v>
      </c>
      <c r="U125" s="103">
        <f t="shared" si="217"/>
        <v>-41.76</v>
      </c>
      <c r="V125" s="103"/>
      <c r="W125" s="103">
        <f t="shared" si="218"/>
        <v>-35.64</v>
      </c>
      <c r="X125" s="103">
        <v>-35.64</v>
      </c>
      <c r="Y125" s="103"/>
      <c r="Z125" s="149">
        <v>614002</v>
      </c>
    </row>
    <row r="126" customHeight="1" spans="1:26">
      <c r="A126" s="160">
        <v>88</v>
      </c>
      <c r="B126" s="161" t="s">
        <v>120</v>
      </c>
      <c r="C126" s="102"/>
      <c r="D126" s="102">
        <v>6</v>
      </c>
      <c r="E126" s="102"/>
      <c r="F126" s="102">
        <v>16</v>
      </c>
      <c r="G126" s="102">
        <v>148</v>
      </c>
      <c r="H126" s="102">
        <v>42</v>
      </c>
      <c r="I126" s="102"/>
      <c r="J126" s="102"/>
      <c r="K126" s="169"/>
      <c r="L126" s="102">
        <f t="shared" si="209"/>
        <v>6</v>
      </c>
      <c r="M126" s="103">
        <f t="shared" ref="M126:M129" si="221">L126*0.3*0.6</f>
        <v>1.08</v>
      </c>
      <c r="N126" s="102">
        <f t="shared" si="210"/>
        <v>164</v>
      </c>
      <c r="O126" s="103">
        <f t="shared" si="214"/>
        <v>29.52</v>
      </c>
      <c r="P126" s="103">
        <v>19.62</v>
      </c>
      <c r="Q126" s="103">
        <f t="shared" si="215"/>
        <v>9.9</v>
      </c>
      <c r="R126" s="102">
        <f t="shared" si="219"/>
        <v>190</v>
      </c>
      <c r="S126" s="103">
        <f t="shared" si="220"/>
        <v>34.2</v>
      </c>
      <c r="T126" s="102">
        <f t="shared" si="216"/>
        <v>-26</v>
      </c>
      <c r="U126" s="103">
        <f t="shared" si="217"/>
        <v>-6.24</v>
      </c>
      <c r="V126" s="103"/>
      <c r="W126" s="103">
        <f t="shared" si="218"/>
        <v>38.94</v>
      </c>
      <c r="X126" s="103"/>
      <c r="Y126" s="103">
        <v>38.94</v>
      </c>
      <c r="Z126" s="149">
        <v>614004</v>
      </c>
    </row>
    <row r="127" customHeight="1" spans="1:26">
      <c r="A127" s="160">
        <v>89</v>
      </c>
      <c r="B127" s="161" t="s">
        <v>121</v>
      </c>
      <c r="C127" s="102"/>
      <c r="D127" s="102"/>
      <c r="E127" s="102">
        <v>2</v>
      </c>
      <c r="F127" s="102"/>
      <c r="G127" s="102">
        <v>241</v>
      </c>
      <c r="H127" s="102">
        <v>35</v>
      </c>
      <c r="I127" s="102">
        <v>2</v>
      </c>
      <c r="J127" s="102"/>
      <c r="K127" s="169"/>
      <c r="L127" s="102">
        <f t="shared" si="209"/>
        <v>2</v>
      </c>
      <c r="M127" s="103">
        <f t="shared" si="221"/>
        <v>0.36</v>
      </c>
      <c r="N127" s="102">
        <f t="shared" si="210"/>
        <v>243</v>
      </c>
      <c r="O127" s="103">
        <f t="shared" si="214"/>
        <v>43.74</v>
      </c>
      <c r="P127" s="103">
        <v>28.44</v>
      </c>
      <c r="Q127" s="103">
        <f t="shared" si="215"/>
        <v>15.3</v>
      </c>
      <c r="R127" s="102">
        <f t="shared" si="219"/>
        <v>278</v>
      </c>
      <c r="S127" s="103">
        <f t="shared" si="220"/>
        <v>50.04</v>
      </c>
      <c r="T127" s="102">
        <f t="shared" si="216"/>
        <v>-35</v>
      </c>
      <c r="U127" s="103">
        <f t="shared" si="217"/>
        <v>-8.4</v>
      </c>
      <c r="V127" s="103"/>
      <c r="W127" s="103">
        <f t="shared" si="218"/>
        <v>57.3</v>
      </c>
      <c r="X127" s="103"/>
      <c r="Y127" s="103">
        <v>57.3</v>
      </c>
      <c r="Z127" s="149">
        <v>614005</v>
      </c>
    </row>
    <row r="128" customHeight="1" spans="1:25">
      <c r="A128" s="162"/>
      <c r="B128" s="105" t="s">
        <v>122</v>
      </c>
      <c r="C128" s="98">
        <f t="shared" ref="C128:I128" si="222">SUM(C129)</f>
        <v>0</v>
      </c>
      <c r="D128" s="98">
        <f t="shared" si="222"/>
        <v>5</v>
      </c>
      <c r="E128" s="98">
        <f t="shared" si="222"/>
        <v>0</v>
      </c>
      <c r="F128" s="98">
        <f t="shared" si="222"/>
        <v>2</v>
      </c>
      <c r="G128" s="98">
        <f t="shared" si="222"/>
        <v>548</v>
      </c>
      <c r="H128" s="98">
        <f t="shared" si="222"/>
        <v>24</v>
      </c>
      <c r="I128" s="98">
        <f t="shared" si="222"/>
        <v>1</v>
      </c>
      <c r="J128" s="98"/>
      <c r="K128" s="168"/>
      <c r="L128" s="98">
        <f t="shared" ref="L128:U128" si="223">SUM(L129)</f>
        <v>5</v>
      </c>
      <c r="M128" s="99">
        <f t="shared" si="223"/>
        <v>0.9</v>
      </c>
      <c r="N128" s="98">
        <f t="shared" si="223"/>
        <v>551</v>
      </c>
      <c r="O128" s="99">
        <f t="shared" si="223"/>
        <v>99.18</v>
      </c>
      <c r="P128" s="99">
        <f t="shared" si="223"/>
        <v>61.38</v>
      </c>
      <c r="Q128" s="99">
        <f t="shared" si="223"/>
        <v>37.8</v>
      </c>
      <c r="R128" s="98">
        <f t="shared" si="223"/>
        <v>573</v>
      </c>
      <c r="S128" s="99">
        <f t="shared" si="223"/>
        <v>103.14</v>
      </c>
      <c r="T128" s="98">
        <f t="shared" si="223"/>
        <v>-22</v>
      </c>
      <c r="U128" s="99">
        <f t="shared" si="223"/>
        <v>-5.28</v>
      </c>
      <c r="V128" s="99"/>
      <c r="W128" s="99">
        <f>SUM(W129)</f>
        <v>136.56</v>
      </c>
      <c r="X128" s="99"/>
      <c r="Y128" s="99">
        <f>SUM(Y129)</f>
        <v>136.56</v>
      </c>
    </row>
    <row r="129" customHeight="1" spans="1:26">
      <c r="A129" s="160">
        <v>90</v>
      </c>
      <c r="B129" s="161" t="s">
        <v>122</v>
      </c>
      <c r="C129" s="102"/>
      <c r="D129" s="102">
        <v>5</v>
      </c>
      <c r="E129" s="102"/>
      <c r="F129" s="102">
        <v>2</v>
      </c>
      <c r="G129" s="102">
        <v>548</v>
      </c>
      <c r="H129" s="102">
        <v>24</v>
      </c>
      <c r="I129" s="102">
        <v>1</v>
      </c>
      <c r="J129" s="102"/>
      <c r="K129" s="169"/>
      <c r="L129" s="102">
        <f t="shared" ref="L129:L137" si="224">C129+D129+E129</f>
        <v>5</v>
      </c>
      <c r="M129" s="103">
        <f t="shared" si="221"/>
        <v>0.9</v>
      </c>
      <c r="N129" s="102">
        <f t="shared" ref="N129:N137" si="225">F129+G129+I129</f>
        <v>551</v>
      </c>
      <c r="O129" s="103">
        <f t="shared" ref="O129:O137" si="226">N129*0.3*0.6</f>
        <v>99.18</v>
      </c>
      <c r="P129" s="103">
        <v>61.38</v>
      </c>
      <c r="Q129" s="103">
        <f t="shared" ref="Q129:Q137" si="227">O129-P129</f>
        <v>37.8</v>
      </c>
      <c r="R129" s="102">
        <f t="shared" ref="R129:R137" si="228">G129+H129+I129</f>
        <v>573</v>
      </c>
      <c r="S129" s="103">
        <f t="shared" ref="S129:S137" si="229">R129*0.3*0.6</f>
        <v>103.14</v>
      </c>
      <c r="T129" s="102">
        <f t="shared" ref="T129:T137" si="230">F129-H129</f>
        <v>-22</v>
      </c>
      <c r="U129" s="103">
        <f t="shared" ref="U129:U137" si="231">T129*0.3*0.4*2</f>
        <v>-5.28</v>
      </c>
      <c r="V129" s="103"/>
      <c r="W129" s="103">
        <f t="shared" ref="W129:W137" si="232">K129+M129+Q129+S129+U129+V129</f>
        <v>136.56</v>
      </c>
      <c r="X129" s="103"/>
      <c r="Y129" s="103">
        <v>136.56</v>
      </c>
      <c r="Z129" s="149">
        <v>614003</v>
      </c>
    </row>
    <row r="130" customHeight="1" spans="1:25">
      <c r="A130" s="162"/>
      <c r="B130" s="105" t="s">
        <v>123</v>
      </c>
      <c r="C130" s="98">
        <f t="shared" ref="C130:I130" si="233">SUM(C131:C137)</f>
        <v>236</v>
      </c>
      <c r="D130" s="98">
        <f t="shared" si="233"/>
        <v>101</v>
      </c>
      <c r="E130" s="98">
        <f t="shared" si="233"/>
        <v>3</v>
      </c>
      <c r="F130" s="98">
        <f t="shared" si="233"/>
        <v>779</v>
      </c>
      <c r="G130" s="98">
        <f t="shared" si="233"/>
        <v>1403</v>
      </c>
      <c r="H130" s="98">
        <f t="shared" si="233"/>
        <v>395</v>
      </c>
      <c r="I130" s="98">
        <f t="shared" si="233"/>
        <v>3</v>
      </c>
      <c r="J130" s="98"/>
      <c r="K130" s="168"/>
      <c r="L130" s="98">
        <f t="shared" ref="L130:U130" si="234">SUM(L131:L137)</f>
        <v>340</v>
      </c>
      <c r="M130" s="99">
        <f t="shared" si="234"/>
        <v>61.2</v>
      </c>
      <c r="N130" s="98">
        <f t="shared" si="234"/>
        <v>2185</v>
      </c>
      <c r="O130" s="99">
        <f t="shared" si="234"/>
        <v>393.3</v>
      </c>
      <c r="P130" s="99">
        <f t="shared" si="234"/>
        <v>212.04</v>
      </c>
      <c r="Q130" s="99">
        <f t="shared" si="234"/>
        <v>181.26</v>
      </c>
      <c r="R130" s="98">
        <f t="shared" si="234"/>
        <v>1801</v>
      </c>
      <c r="S130" s="99">
        <f t="shared" si="234"/>
        <v>324.18</v>
      </c>
      <c r="T130" s="98">
        <f t="shared" si="234"/>
        <v>384</v>
      </c>
      <c r="U130" s="99">
        <f t="shared" si="234"/>
        <v>92.16</v>
      </c>
      <c r="V130" s="99"/>
      <c r="W130" s="99">
        <f t="shared" ref="W130:Y130" si="235">SUM(W131:W137)</f>
        <v>658.8</v>
      </c>
      <c r="X130" s="99">
        <f t="shared" si="235"/>
        <v>0</v>
      </c>
      <c r="Y130" s="99">
        <f t="shared" si="235"/>
        <v>658.8</v>
      </c>
    </row>
    <row r="131" customHeight="1" spans="1:26">
      <c r="A131" s="160">
        <v>91</v>
      </c>
      <c r="B131" s="161" t="s">
        <v>124</v>
      </c>
      <c r="C131" s="102">
        <v>84</v>
      </c>
      <c r="D131" s="102"/>
      <c r="E131" s="102"/>
      <c r="F131" s="102">
        <v>324</v>
      </c>
      <c r="G131" s="102"/>
      <c r="H131" s="102">
        <v>2</v>
      </c>
      <c r="I131" s="102"/>
      <c r="J131" s="102"/>
      <c r="K131" s="169"/>
      <c r="L131" s="102">
        <f t="shared" si="224"/>
        <v>84</v>
      </c>
      <c r="M131" s="103">
        <f t="shared" ref="M131:M137" si="236">L131*0.3*0.6</f>
        <v>15.12</v>
      </c>
      <c r="N131" s="102">
        <f t="shared" si="225"/>
        <v>324</v>
      </c>
      <c r="O131" s="103">
        <f t="shared" si="226"/>
        <v>58.32</v>
      </c>
      <c r="P131" s="103">
        <v>25.02</v>
      </c>
      <c r="Q131" s="103">
        <f t="shared" si="227"/>
        <v>33.3</v>
      </c>
      <c r="R131" s="102">
        <f t="shared" si="228"/>
        <v>2</v>
      </c>
      <c r="S131" s="103">
        <f t="shared" si="229"/>
        <v>0.36</v>
      </c>
      <c r="T131" s="102">
        <f t="shared" si="230"/>
        <v>322</v>
      </c>
      <c r="U131" s="103">
        <f t="shared" si="231"/>
        <v>77.28</v>
      </c>
      <c r="V131" s="103"/>
      <c r="W131" s="103">
        <f t="shared" si="232"/>
        <v>126.06</v>
      </c>
      <c r="X131" s="103"/>
      <c r="Y131" s="103">
        <v>126.06</v>
      </c>
      <c r="Z131" s="149">
        <v>615001</v>
      </c>
    </row>
    <row r="132" customHeight="1" spans="1:26">
      <c r="A132" s="160">
        <v>92</v>
      </c>
      <c r="B132" s="161" t="s">
        <v>125</v>
      </c>
      <c r="C132" s="102">
        <v>9</v>
      </c>
      <c r="D132" s="102"/>
      <c r="E132" s="102"/>
      <c r="F132" s="102">
        <v>44</v>
      </c>
      <c r="G132" s="102">
        <v>8</v>
      </c>
      <c r="H132" s="102">
        <v>8</v>
      </c>
      <c r="I132" s="102"/>
      <c r="J132" s="102"/>
      <c r="K132" s="169"/>
      <c r="L132" s="102">
        <f t="shared" si="224"/>
        <v>9</v>
      </c>
      <c r="M132" s="103">
        <f t="shared" si="236"/>
        <v>1.62</v>
      </c>
      <c r="N132" s="102">
        <f t="shared" si="225"/>
        <v>52</v>
      </c>
      <c r="O132" s="103">
        <f t="shared" si="226"/>
        <v>9.36</v>
      </c>
      <c r="P132" s="103">
        <v>8.82</v>
      </c>
      <c r="Q132" s="103">
        <f t="shared" si="227"/>
        <v>0.539999999999999</v>
      </c>
      <c r="R132" s="102">
        <f t="shared" si="228"/>
        <v>16</v>
      </c>
      <c r="S132" s="103">
        <f t="shared" si="229"/>
        <v>2.88</v>
      </c>
      <c r="T132" s="102">
        <f t="shared" si="230"/>
        <v>36</v>
      </c>
      <c r="U132" s="103">
        <f t="shared" si="231"/>
        <v>8.64</v>
      </c>
      <c r="V132" s="103"/>
      <c r="W132" s="103">
        <f t="shared" si="232"/>
        <v>13.68</v>
      </c>
      <c r="X132" s="103"/>
      <c r="Y132" s="103">
        <v>13.68</v>
      </c>
      <c r="Z132" s="149">
        <v>615002</v>
      </c>
    </row>
    <row r="133" customHeight="1" spans="1:26">
      <c r="A133" s="160">
        <v>93</v>
      </c>
      <c r="B133" s="163" t="s">
        <v>126</v>
      </c>
      <c r="C133" s="102">
        <v>98</v>
      </c>
      <c r="D133" s="102">
        <v>2</v>
      </c>
      <c r="E133" s="102"/>
      <c r="F133" s="102">
        <v>283</v>
      </c>
      <c r="G133" s="102">
        <v>90</v>
      </c>
      <c r="H133" s="102">
        <v>28</v>
      </c>
      <c r="I133" s="102"/>
      <c r="J133" s="102"/>
      <c r="K133" s="169"/>
      <c r="L133" s="102">
        <f t="shared" si="224"/>
        <v>100</v>
      </c>
      <c r="M133" s="103">
        <f t="shared" si="236"/>
        <v>18</v>
      </c>
      <c r="N133" s="102">
        <f t="shared" si="225"/>
        <v>373</v>
      </c>
      <c r="O133" s="103">
        <f t="shared" si="226"/>
        <v>67.14</v>
      </c>
      <c r="P133" s="103">
        <v>25.02</v>
      </c>
      <c r="Q133" s="103">
        <f t="shared" si="227"/>
        <v>42.12</v>
      </c>
      <c r="R133" s="102">
        <f t="shared" si="228"/>
        <v>118</v>
      </c>
      <c r="S133" s="103">
        <f t="shared" si="229"/>
        <v>21.24</v>
      </c>
      <c r="T133" s="102">
        <f t="shared" si="230"/>
        <v>255</v>
      </c>
      <c r="U133" s="103">
        <f t="shared" si="231"/>
        <v>61.2</v>
      </c>
      <c r="V133" s="103"/>
      <c r="W133" s="103">
        <f t="shared" si="232"/>
        <v>142.56</v>
      </c>
      <c r="X133" s="103"/>
      <c r="Y133" s="103">
        <v>142.56</v>
      </c>
      <c r="Z133" s="149">
        <v>615003</v>
      </c>
    </row>
    <row r="134" customHeight="1" spans="1:26">
      <c r="A134" s="160">
        <v>94</v>
      </c>
      <c r="B134" s="161" t="s">
        <v>127</v>
      </c>
      <c r="C134" s="102">
        <v>11</v>
      </c>
      <c r="D134" s="102">
        <v>3</v>
      </c>
      <c r="E134" s="102"/>
      <c r="F134" s="102">
        <v>31</v>
      </c>
      <c r="G134" s="102">
        <v>86</v>
      </c>
      <c r="H134" s="102">
        <v>123</v>
      </c>
      <c r="I134" s="102"/>
      <c r="J134" s="102"/>
      <c r="K134" s="169"/>
      <c r="L134" s="102">
        <f t="shared" si="224"/>
        <v>14</v>
      </c>
      <c r="M134" s="103">
        <f t="shared" si="236"/>
        <v>2.52</v>
      </c>
      <c r="N134" s="102">
        <f t="shared" si="225"/>
        <v>117</v>
      </c>
      <c r="O134" s="103">
        <f t="shared" si="226"/>
        <v>21.06</v>
      </c>
      <c r="P134" s="103">
        <v>19.44</v>
      </c>
      <c r="Q134" s="103">
        <f t="shared" si="227"/>
        <v>1.62</v>
      </c>
      <c r="R134" s="102">
        <f t="shared" si="228"/>
        <v>209</v>
      </c>
      <c r="S134" s="103">
        <f t="shared" si="229"/>
        <v>37.62</v>
      </c>
      <c r="T134" s="102">
        <f t="shared" si="230"/>
        <v>-92</v>
      </c>
      <c r="U134" s="103">
        <f t="shared" si="231"/>
        <v>-22.08</v>
      </c>
      <c r="V134" s="103"/>
      <c r="W134" s="103">
        <f t="shared" si="232"/>
        <v>19.68</v>
      </c>
      <c r="X134" s="103"/>
      <c r="Y134" s="103">
        <v>19.68</v>
      </c>
      <c r="Z134" s="149">
        <v>615004</v>
      </c>
    </row>
    <row r="135" customHeight="1" spans="1:26">
      <c r="A135" s="160">
        <v>95</v>
      </c>
      <c r="B135" s="163" t="s">
        <v>128</v>
      </c>
      <c r="C135" s="102">
        <v>25</v>
      </c>
      <c r="D135" s="102">
        <v>4</v>
      </c>
      <c r="E135" s="102">
        <v>2</v>
      </c>
      <c r="F135" s="102">
        <v>63</v>
      </c>
      <c r="G135" s="102">
        <v>178</v>
      </c>
      <c r="H135" s="102">
        <v>120</v>
      </c>
      <c r="I135" s="102">
        <v>1</v>
      </c>
      <c r="J135" s="102"/>
      <c r="K135" s="169"/>
      <c r="L135" s="102">
        <f t="shared" si="224"/>
        <v>31</v>
      </c>
      <c r="M135" s="103">
        <f t="shared" si="236"/>
        <v>5.58</v>
      </c>
      <c r="N135" s="102">
        <f t="shared" si="225"/>
        <v>242</v>
      </c>
      <c r="O135" s="103">
        <f t="shared" si="226"/>
        <v>43.56</v>
      </c>
      <c r="P135" s="103">
        <v>30.78</v>
      </c>
      <c r="Q135" s="103">
        <f t="shared" si="227"/>
        <v>12.78</v>
      </c>
      <c r="R135" s="102">
        <f t="shared" si="228"/>
        <v>299</v>
      </c>
      <c r="S135" s="103">
        <f t="shared" si="229"/>
        <v>53.82</v>
      </c>
      <c r="T135" s="102">
        <f t="shared" si="230"/>
        <v>-57</v>
      </c>
      <c r="U135" s="103">
        <f t="shared" si="231"/>
        <v>-13.68</v>
      </c>
      <c r="V135" s="103"/>
      <c r="W135" s="103">
        <f t="shared" si="232"/>
        <v>58.5</v>
      </c>
      <c r="X135" s="103"/>
      <c r="Y135" s="103">
        <v>58.5</v>
      </c>
      <c r="Z135" s="149">
        <v>615005</v>
      </c>
    </row>
    <row r="136" customHeight="1" spans="1:26">
      <c r="A136" s="160">
        <v>96</v>
      </c>
      <c r="B136" s="161" t="s">
        <v>129</v>
      </c>
      <c r="C136" s="102">
        <v>5</v>
      </c>
      <c r="D136" s="102">
        <v>41</v>
      </c>
      <c r="E136" s="102">
        <v>1</v>
      </c>
      <c r="F136" s="102">
        <v>9</v>
      </c>
      <c r="G136" s="102">
        <v>687</v>
      </c>
      <c r="H136" s="102">
        <v>40</v>
      </c>
      <c r="I136" s="102">
        <v>1</v>
      </c>
      <c r="J136" s="102"/>
      <c r="K136" s="169"/>
      <c r="L136" s="102">
        <f t="shared" si="224"/>
        <v>47</v>
      </c>
      <c r="M136" s="103">
        <f t="shared" si="236"/>
        <v>8.46</v>
      </c>
      <c r="N136" s="102">
        <f t="shared" si="225"/>
        <v>697</v>
      </c>
      <c r="O136" s="103">
        <f t="shared" si="226"/>
        <v>125.46</v>
      </c>
      <c r="P136" s="103">
        <v>55.98</v>
      </c>
      <c r="Q136" s="103">
        <f t="shared" si="227"/>
        <v>69.48</v>
      </c>
      <c r="R136" s="102">
        <f t="shared" si="228"/>
        <v>728</v>
      </c>
      <c r="S136" s="103">
        <f t="shared" si="229"/>
        <v>131.04</v>
      </c>
      <c r="T136" s="102">
        <f t="shared" si="230"/>
        <v>-31</v>
      </c>
      <c r="U136" s="103">
        <f t="shared" si="231"/>
        <v>-7.44</v>
      </c>
      <c r="V136" s="103"/>
      <c r="W136" s="103">
        <f t="shared" si="232"/>
        <v>201.54</v>
      </c>
      <c r="X136" s="103"/>
      <c r="Y136" s="103">
        <v>201.54</v>
      </c>
      <c r="Z136" s="149">
        <v>615008</v>
      </c>
    </row>
    <row r="137" customHeight="1" spans="1:26">
      <c r="A137" s="160">
        <v>97</v>
      </c>
      <c r="B137" s="161" t="s">
        <v>130</v>
      </c>
      <c r="C137" s="102">
        <v>4</v>
      </c>
      <c r="D137" s="102">
        <v>51</v>
      </c>
      <c r="E137" s="102"/>
      <c r="F137" s="102">
        <v>25</v>
      </c>
      <c r="G137" s="102">
        <v>354</v>
      </c>
      <c r="H137" s="102">
        <v>74</v>
      </c>
      <c r="I137" s="102">
        <v>1</v>
      </c>
      <c r="J137" s="102"/>
      <c r="K137" s="169"/>
      <c r="L137" s="102">
        <f t="shared" si="224"/>
        <v>55</v>
      </c>
      <c r="M137" s="103">
        <f t="shared" si="236"/>
        <v>9.9</v>
      </c>
      <c r="N137" s="102">
        <f t="shared" si="225"/>
        <v>380</v>
      </c>
      <c r="O137" s="103">
        <f t="shared" si="226"/>
        <v>68.4</v>
      </c>
      <c r="P137" s="103">
        <v>46.98</v>
      </c>
      <c r="Q137" s="103">
        <f t="shared" si="227"/>
        <v>21.42</v>
      </c>
      <c r="R137" s="102">
        <f t="shared" si="228"/>
        <v>429</v>
      </c>
      <c r="S137" s="103">
        <f t="shared" si="229"/>
        <v>77.22</v>
      </c>
      <c r="T137" s="102">
        <f t="shared" si="230"/>
        <v>-49</v>
      </c>
      <c r="U137" s="103">
        <f t="shared" si="231"/>
        <v>-11.76</v>
      </c>
      <c r="V137" s="103"/>
      <c r="W137" s="103">
        <f t="shared" si="232"/>
        <v>96.78</v>
      </c>
      <c r="X137" s="103"/>
      <c r="Y137" s="103">
        <v>96.78</v>
      </c>
      <c r="Z137" s="149">
        <v>615009</v>
      </c>
    </row>
    <row r="138" customHeight="1" spans="1:25">
      <c r="A138" s="162"/>
      <c r="B138" s="105" t="s">
        <v>131</v>
      </c>
      <c r="C138" s="98">
        <f t="shared" ref="C138:I138" si="237">SUM(C139)</f>
        <v>0</v>
      </c>
      <c r="D138" s="98">
        <f t="shared" si="237"/>
        <v>158</v>
      </c>
      <c r="E138" s="98">
        <f t="shared" si="237"/>
        <v>5</v>
      </c>
      <c r="F138" s="98">
        <f t="shared" si="237"/>
        <v>8</v>
      </c>
      <c r="G138" s="98">
        <f t="shared" si="237"/>
        <v>1498</v>
      </c>
      <c r="H138" s="98">
        <f t="shared" si="237"/>
        <v>387</v>
      </c>
      <c r="I138" s="98">
        <f t="shared" si="237"/>
        <v>8</v>
      </c>
      <c r="J138" s="98"/>
      <c r="K138" s="168"/>
      <c r="L138" s="98">
        <f t="shared" ref="L138:U138" si="238">SUM(L139)</f>
        <v>163</v>
      </c>
      <c r="M138" s="99">
        <f t="shared" si="238"/>
        <v>29.34</v>
      </c>
      <c r="N138" s="98">
        <f t="shared" si="238"/>
        <v>1514</v>
      </c>
      <c r="O138" s="99">
        <f t="shared" si="238"/>
        <v>272.52</v>
      </c>
      <c r="P138" s="99">
        <f t="shared" si="238"/>
        <v>189.54</v>
      </c>
      <c r="Q138" s="99">
        <f t="shared" si="238"/>
        <v>82.98</v>
      </c>
      <c r="R138" s="98">
        <f t="shared" si="238"/>
        <v>1893</v>
      </c>
      <c r="S138" s="99">
        <f t="shared" si="238"/>
        <v>340.74</v>
      </c>
      <c r="T138" s="98">
        <f t="shared" si="238"/>
        <v>-379</v>
      </c>
      <c r="U138" s="99">
        <f t="shared" si="238"/>
        <v>-90.96</v>
      </c>
      <c r="V138" s="99"/>
      <c r="W138" s="99">
        <f t="shared" ref="W138:W142" si="239">SUM(W139)</f>
        <v>362.1</v>
      </c>
      <c r="X138" s="99"/>
      <c r="Y138" s="99">
        <f t="shared" ref="Y138:Y142" si="240">SUM(Y139)</f>
        <v>362.1</v>
      </c>
    </row>
    <row r="139" customHeight="1" spans="1:26">
      <c r="A139" s="160">
        <v>98</v>
      </c>
      <c r="B139" s="161" t="s">
        <v>131</v>
      </c>
      <c r="C139" s="102"/>
      <c r="D139" s="102">
        <v>158</v>
      </c>
      <c r="E139" s="102">
        <v>5</v>
      </c>
      <c r="F139" s="102">
        <v>8</v>
      </c>
      <c r="G139" s="102">
        <v>1498</v>
      </c>
      <c r="H139" s="102">
        <v>387</v>
      </c>
      <c r="I139" s="102">
        <v>8</v>
      </c>
      <c r="J139" s="102"/>
      <c r="K139" s="169"/>
      <c r="L139" s="102">
        <f t="shared" ref="L139:L143" si="241">C139+D139+E139</f>
        <v>163</v>
      </c>
      <c r="M139" s="103">
        <f t="shared" ref="M139:M143" si="242">L139*0.3*0.6</f>
        <v>29.34</v>
      </c>
      <c r="N139" s="102">
        <f t="shared" ref="N139:N143" si="243">F139+G139+I139</f>
        <v>1514</v>
      </c>
      <c r="O139" s="103">
        <f t="shared" ref="O139:O143" si="244">N139*0.3*0.6</f>
        <v>272.52</v>
      </c>
      <c r="P139" s="103">
        <v>189.54</v>
      </c>
      <c r="Q139" s="103">
        <f t="shared" ref="Q139:Q143" si="245">O139-P139</f>
        <v>82.98</v>
      </c>
      <c r="R139" s="102">
        <f t="shared" ref="R139:R143" si="246">G139+H139+I139</f>
        <v>1893</v>
      </c>
      <c r="S139" s="103">
        <f t="shared" ref="S139:S143" si="247">R139*0.3*0.6</f>
        <v>340.74</v>
      </c>
      <c r="T139" s="102">
        <f t="shared" ref="T139:T143" si="248">F139-H139</f>
        <v>-379</v>
      </c>
      <c r="U139" s="103">
        <f t="shared" ref="U139:U143" si="249">T139*0.3*0.4*2</f>
        <v>-90.96</v>
      </c>
      <c r="V139" s="103"/>
      <c r="W139" s="103">
        <f t="shared" ref="W139:W143" si="250">K139+M139+Q139+S139+U139+V139</f>
        <v>362.1</v>
      </c>
      <c r="X139" s="103"/>
      <c r="Y139" s="103">
        <v>362.1</v>
      </c>
      <c r="Z139" s="149">
        <v>615006</v>
      </c>
    </row>
    <row r="140" customHeight="1" spans="1:25">
      <c r="A140" s="162"/>
      <c r="B140" s="105" t="s">
        <v>132</v>
      </c>
      <c r="C140" s="98">
        <f t="shared" ref="C140:I140" si="251">SUM(C141)</f>
        <v>0</v>
      </c>
      <c r="D140" s="98">
        <f t="shared" si="251"/>
        <v>80</v>
      </c>
      <c r="E140" s="98">
        <f t="shared" si="251"/>
        <v>5</v>
      </c>
      <c r="F140" s="98">
        <f t="shared" si="251"/>
        <v>0</v>
      </c>
      <c r="G140" s="98">
        <f t="shared" si="251"/>
        <v>650</v>
      </c>
      <c r="H140" s="98">
        <f t="shared" si="251"/>
        <v>42</v>
      </c>
      <c r="I140" s="98">
        <f t="shared" si="251"/>
        <v>10</v>
      </c>
      <c r="J140" s="98"/>
      <c r="K140" s="168"/>
      <c r="L140" s="98">
        <f t="shared" ref="L140:U140" si="252">SUM(L141)</f>
        <v>85</v>
      </c>
      <c r="M140" s="99">
        <f t="shared" si="252"/>
        <v>15.3</v>
      </c>
      <c r="N140" s="98">
        <f t="shared" si="252"/>
        <v>660</v>
      </c>
      <c r="O140" s="99">
        <f t="shared" si="252"/>
        <v>118.8</v>
      </c>
      <c r="P140" s="99">
        <f t="shared" si="252"/>
        <v>37.08</v>
      </c>
      <c r="Q140" s="99">
        <f t="shared" si="252"/>
        <v>81.72</v>
      </c>
      <c r="R140" s="98">
        <f t="shared" si="252"/>
        <v>702</v>
      </c>
      <c r="S140" s="99">
        <f t="shared" si="252"/>
        <v>126.36</v>
      </c>
      <c r="T140" s="98">
        <f t="shared" si="252"/>
        <v>-42</v>
      </c>
      <c r="U140" s="99">
        <f t="shared" si="252"/>
        <v>-10.08</v>
      </c>
      <c r="V140" s="99"/>
      <c r="W140" s="99">
        <f t="shared" si="239"/>
        <v>213.3</v>
      </c>
      <c r="X140" s="99"/>
      <c r="Y140" s="99">
        <f t="shared" si="240"/>
        <v>213.3</v>
      </c>
    </row>
    <row r="141" customHeight="1" spans="1:26">
      <c r="A141" s="160">
        <v>99</v>
      </c>
      <c r="B141" s="161" t="s">
        <v>132</v>
      </c>
      <c r="C141" s="102"/>
      <c r="D141" s="102">
        <v>80</v>
      </c>
      <c r="E141" s="102">
        <v>5</v>
      </c>
      <c r="F141" s="102"/>
      <c r="G141" s="102">
        <v>650</v>
      </c>
      <c r="H141" s="102">
        <v>42</v>
      </c>
      <c r="I141" s="102">
        <v>10</v>
      </c>
      <c r="J141" s="102"/>
      <c r="K141" s="169"/>
      <c r="L141" s="102">
        <f t="shared" si="241"/>
        <v>85</v>
      </c>
      <c r="M141" s="103">
        <f t="shared" si="242"/>
        <v>15.3</v>
      </c>
      <c r="N141" s="102">
        <f t="shared" si="243"/>
        <v>660</v>
      </c>
      <c r="O141" s="103">
        <f t="shared" si="244"/>
        <v>118.8</v>
      </c>
      <c r="P141" s="103">
        <v>37.08</v>
      </c>
      <c r="Q141" s="103">
        <f t="shared" si="245"/>
        <v>81.72</v>
      </c>
      <c r="R141" s="102">
        <f t="shared" si="246"/>
        <v>702</v>
      </c>
      <c r="S141" s="103">
        <f t="shared" si="247"/>
        <v>126.36</v>
      </c>
      <c r="T141" s="102">
        <f t="shared" si="248"/>
        <v>-42</v>
      </c>
      <c r="U141" s="103">
        <f t="shared" si="249"/>
        <v>-10.08</v>
      </c>
      <c r="V141" s="103"/>
      <c r="W141" s="103">
        <f t="shared" si="250"/>
        <v>213.3</v>
      </c>
      <c r="X141" s="103"/>
      <c r="Y141" s="103">
        <v>213.3</v>
      </c>
      <c r="Z141" s="149">
        <v>615007</v>
      </c>
    </row>
    <row r="142" customHeight="1" spans="1:25">
      <c r="A142" s="162"/>
      <c r="B142" s="105" t="s">
        <v>133</v>
      </c>
      <c r="C142" s="98">
        <f t="shared" ref="C142:I142" si="253">SUM(C143)</f>
        <v>10</v>
      </c>
      <c r="D142" s="98">
        <f t="shared" si="253"/>
        <v>50</v>
      </c>
      <c r="E142" s="98">
        <f t="shared" si="253"/>
        <v>1</v>
      </c>
      <c r="F142" s="98">
        <f t="shared" si="253"/>
        <v>32</v>
      </c>
      <c r="G142" s="98">
        <f t="shared" si="253"/>
        <v>658</v>
      </c>
      <c r="H142" s="98">
        <f t="shared" si="253"/>
        <v>28</v>
      </c>
      <c r="I142" s="98">
        <f t="shared" si="253"/>
        <v>2</v>
      </c>
      <c r="J142" s="98"/>
      <c r="K142" s="168"/>
      <c r="L142" s="98">
        <f t="shared" ref="L142:U142" si="254">SUM(L143)</f>
        <v>61</v>
      </c>
      <c r="M142" s="99">
        <f t="shared" si="254"/>
        <v>10.98</v>
      </c>
      <c r="N142" s="98">
        <f t="shared" si="254"/>
        <v>692</v>
      </c>
      <c r="O142" s="99">
        <f t="shared" si="254"/>
        <v>124.56</v>
      </c>
      <c r="P142" s="99">
        <f t="shared" si="254"/>
        <v>67.68</v>
      </c>
      <c r="Q142" s="99">
        <f t="shared" si="254"/>
        <v>56.88</v>
      </c>
      <c r="R142" s="98">
        <f t="shared" si="254"/>
        <v>688</v>
      </c>
      <c r="S142" s="99">
        <f t="shared" si="254"/>
        <v>123.84</v>
      </c>
      <c r="T142" s="98">
        <f t="shared" si="254"/>
        <v>4</v>
      </c>
      <c r="U142" s="99">
        <f t="shared" si="254"/>
        <v>0.96</v>
      </c>
      <c r="V142" s="99"/>
      <c r="W142" s="99">
        <f t="shared" si="239"/>
        <v>192.66</v>
      </c>
      <c r="X142" s="99"/>
      <c r="Y142" s="99">
        <f t="shared" si="240"/>
        <v>192.66</v>
      </c>
    </row>
    <row r="143" customHeight="1" spans="1:26">
      <c r="A143" s="160">
        <v>100</v>
      </c>
      <c r="B143" s="161" t="s">
        <v>133</v>
      </c>
      <c r="C143" s="102">
        <v>10</v>
      </c>
      <c r="D143" s="102">
        <v>50</v>
      </c>
      <c r="E143" s="102">
        <v>1</v>
      </c>
      <c r="F143" s="102">
        <v>32</v>
      </c>
      <c r="G143" s="102">
        <v>658</v>
      </c>
      <c r="H143" s="102">
        <v>28</v>
      </c>
      <c r="I143" s="102">
        <v>2</v>
      </c>
      <c r="J143" s="102"/>
      <c r="K143" s="169"/>
      <c r="L143" s="102">
        <f t="shared" si="241"/>
        <v>61</v>
      </c>
      <c r="M143" s="103">
        <f t="shared" si="242"/>
        <v>10.98</v>
      </c>
      <c r="N143" s="102">
        <f t="shared" si="243"/>
        <v>692</v>
      </c>
      <c r="O143" s="103">
        <f t="shared" si="244"/>
        <v>124.56</v>
      </c>
      <c r="P143" s="103">
        <v>67.68</v>
      </c>
      <c r="Q143" s="103">
        <f t="shared" si="245"/>
        <v>56.88</v>
      </c>
      <c r="R143" s="102">
        <f t="shared" si="246"/>
        <v>688</v>
      </c>
      <c r="S143" s="103">
        <f t="shared" si="247"/>
        <v>123.84</v>
      </c>
      <c r="T143" s="102">
        <f t="shared" si="248"/>
        <v>4</v>
      </c>
      <c r="U143" s="103">
        <f t="shared" si="249"/>
        <v>0.96</v>
      </c>
      <c r="V143" s="103"/>
      <c r="W143" s="103">
        <f t="shared" si="250"/>
        <v>192.66</v>
      </c>
      <c r="X143" s="103"/>
      <c r="Y143" s="103">
        <v>192.66</v>
      </c>
      <c r="Z143" s="149">
        <v>615010</v>
      </c>
    </row>
    <row r="144" customHeight="1" spans="1:25">
      <c r="A144" s="162"/>
      <c r="B144" s="105" t="s">
        <v>134</v>
      </c>
      <c r="C144" s="98">
        <f t="shared" ref="C144:I144" si="255">SUM(C145:C148)</f>
        <v>17</v>
      </c>
      <c r="D144" s="98">
        <f t="shared" si="255"/>
        <v>22</v>
      </c>
      <c r="E144" s="98">
        <f t="shared" si="255"/>
        <v>0</v>
      </c>
      <c r="F144" s="98">
        <f t="shared" si="255"/>
        <v>169</v>
      </c>
      <c r="G144" s="98">
        <f t="shared" si="255"/>
        <v>1879</v>
      </c>
      <c r="H144" s="98">
        <f t="shared" si="255"/>
        <v>186</v>
      </c>
      <c r="I144" s="98">
        <f t="shared" si="255"/>
        <v>3</v>
      </c>
      <c r="J144" s="98"/>
      <c r="K144" s="168"/>
      <c r="L144" s="98">
        <f t="shared" ref="L144:U144" si="256">SUM(L145:L148)</f>
        <v>39</v>
      </c>
      <c r="M144" s="99">
        <f t="shared" si="256"/>
        <v>7.02</v>
      </c>
      <c r="N144" s="98">
        <f t="shared" si="256"/>
        <v>2051</v>
      </c>
      <c r="O144" s="99">
        <f t="shared" si="256"/>
        <v>369.18</v>
      </c>
      <c r="P144" s="99">
        <f t="shared" si="256"/>
        <v>236.16</v>
      </c>
      <c r="Q144" s="99">
        <f t="shared" si="256"/>
        <v>133.02</v>
      </c>
      <c r="R144" s="98">
        <f t="shared" si="256"/>
        <v>2068</v>
      </c>
      <c r="S144" s="99">
        <f t="shared" si="256"/>
        <v>372.24</v>
      </c>
      <c r="T144" s="98">
        <f t="shared" si="256"/>
        <v>-17</v>
      </c>
      <c r="U144" s="99">
        <f t="shared" si="256"/>
        <v>-4.08</v>
      </c>
      <c r="V144" s="99"/>
      <c r="W144" s="99">
        <f>SUM(W145:W148)</f>
        <v>508.2</v>
      </c>
      <c r="X144" s="99"/>
      <c r="Y144" s="99">
        <f>SUM(Y145:Y148)</f>
        <v>508.2</v>
      </c>
    </row>
    <row r="145" customHeight="1" spans="1:26">
      <c r="A145" s="160">
        <v>101</v>
      </c>
      <c r="B145" s="161" t="s">
        <v>135</v>
      </c>
      <c r="C145" s="102">
        <v>3</v>
      </c>
      <c r="D145" s="102"/>
      <c r="E145" s="102"/>
      <c r="F145" s="102">
        <v>136</v>
      </c>
      <c r="G145" s="102"/>
      <c r="H145" s="102"/>
      <c r="I145" s="102"/>
      <c r="J145" s="102"/>
      <c r="K145" s="169"/>
      <c r="L145" s="102">
        <f t="shared" ref="L145:L148" si="257">C145+D145+E145</f>
        <v>3</v>
      </c>
      <c r="M145" s="103">
        <f t="shared" ref="M145:M148" si="258">L145*0.3*0.6</f>
        <v>0.54</v>
      </c>
      <c r="N145" s="102">
        <f t="shared" ref="N145:N148" si="259">F145+G145+I145</f>
        <v>136</v>
      </c>
      <c r="O145" s="103">
        <f t="shared" ref="O145:O148" si="260">N145*0.3*0.6</f>
        <v>24.48</v>
      </c>
      <c r="P145" s="103">
        <v>16.02</v>
      </c>
      <c r="Q145" s="103">
        <f t="shared" ref="Q145:Q148" si="261">O145-P145</f>
        <v>8.46</v>
      </c>
      <c r="R145" s="102"/>
      <c r="S145" s="103"/>
      <c r="T145" s="102">
        <f t="shared" ref="T145:T148" si="262">F145-H145</f>
        <v>136</v>
      </c>
      <c r="U145" s="103">
        <f t="shared" ref="U145:U148" si="263">T145*0.3*0.4*2</f>
        <v>32.64</v>
      </c>
      <c r="V145" s="103"/>
      <c r="W145" s="103">
        <f t="shared" ref="W145:W148" si="264">K145+M145+Q145+S145+U145+V145</f>
        <v>41.64</v>
      </c>
      <c r="X145" s="103"/>
      <c r="Y145" s="103">
        <v>41.64</v>
      </c>
      <c r="Z145" s="149">
        <v>616001</v>
      </c>
    </row>
    <row r="146" customHeight="1" spans="1:26">
      <c r="A146" s="160">
        <v>102</v>
      </c>
      <c r="B146" s="161" t="s">
        <v>136</v>
      </c>
      <c r="C146" s="102">
        <v>7</v>
      </c>
      <c r="D146" s="102"/>
      <c r="E146" s="102"/>
      <c r="F146" s="102">
        <v>18</v>
      </c>
      <c r="G146" s="102">
        <v>219</v>
      </c>
      <c r="H146" s="102">
        <v>95</v>
      </c>
      <c r="I146" s="102"/>
      <c r="J146" s="102"/>
      <c r="K146" s="169"/>
      <c r="L146" s="102">
        <f t="shared" si="257"/>
        <v>7</v>
      </c>
      <c r="M146" s="103">
        <f t="shared" si="258"/>
        <v>1.26</v>
      </c>
      <c r="N146" s="102">
        <f t="shared" si="259"/>
        <v>237</v>
      </c>
      <c r="O146" s="103">
        <f t="shared" si="260"/>
        <v>42.66</v>
      </c>
      <c r="P146" s="103">
        <v>31.14</v>
      </c>
      <c r="Q146" s="103">
        <f t="shared" si="261"/>
        <v>11.52</v>
      </c>
      <c r="R146" s="102">
        <f t="shared" ref="R146:R148" si="265">G146+H146+I146</f>
        <v>314</v>
      </c>
      <c r="S146" s="103">
        <f t="shared" ref="S146:S148" si="266">R146*0.3*0.6</f>
        <v>56.52</v>
      </c>
      <c r="T146" s="102">
        <f t="shared" si="262"/>
        <v>-77</v>
      </c>
      <c r="U146" s="103">
        <f t="shared" si="263"/>
        <v>-18.48</v>
      </c>
      <c r="V146" s="103"/>
      <c r="W146" s="103">
        <f t="shared" si="264"/>
        <v>50.82</v>
      </c>
      <c r="X146" s="103"/>
      <c r="Y146" s="103">
        <v>50.82</v>
      </c>
      <c r="Z146" s="149">
        <v>616002</v>
      </c>
    </row>
    <row r="147" customHeight="1" spans="1:26">
      <c r="A147" s="160">
        <v>103</v>
      </c>
      <c r="B147" s="161" t="s">
        <v>137</v>
      </c>
      <c r="C147" s="102"/>
      <c r="D147" s="102">
        <v>22</v>
      </c>
      <c r="E147" s="102"/>
      <c r="F147" s="102">
        <v>7</v>
      </c>
      <c r="G147" s="102">
        <v>1183</v>
      </c>
      <c r="H147" s="102">
        <v>13</v>
      </c>
      <c r="I147" s="102"/>
      <c r="J147" s="102"/>
      <c r="K147" s="169"/>
      <c r="L147" s="102">
        <f t="shared" si="257"/>
        <v>22</v>
      </c>
      <c r="M147" s="103">
        <f t="shared" si="258"/>
        <v>3.96</v>
      </c>
      <c r="N147" s="102">
        <f t="shared" si="259"/>
        <v>1190</v>
      </c>
      <c r="O147" s="103">
        <f t="shared" si="260"/>
        <v>214.2</v>
      </c>
      <c r="P147" s="103">
        <v>125.1</v>
      </c>
      <c r="Q147" s="103">
        <f t="shared" si="261"/>
        <v>89.1</v>
      </c>
      <c r="R147" s="102">
        <f t="shared" si="265"/>
        <v>1196</v>
      </c>
      <c r="S147" s="103">
        <f t="shared" si="266"/>
        <v>215.28</v>
      </c>
      <c r="T147" s="102">
        <f t="shared" si="262"/>
        <v>-6</v>
      </c>
      <c r="U147" s="103">
        <f t="shared" si="263"/>
        <v>-1.44</v>
      </c>
      <c r="V147" s="103"/>
      <c r="W147" s="103">
        <f t="shared" si="264"/>
        <v>306.9</v>
      </c>
      <c r="X147" s="103"/>
      <c r="Y147" s="103">
        <v>306.9</v>
      </c>
      <c r="Z147" s="149">
        <v>616004</v>
      </c>
    </row>
    <row r="148" customHeight="1" spans="1:26">
      <c r="A148" s="160">
        <v>104</v>
      </c>
      <c r="B148" s="163" t="s">
        <v>138</v>
      </c>
      <c r="C148" s="102">
        <v>7</v>
      </c>
      <c r="D148" s="102"/>
      <c r="E148" s="102"/>
      <c r="F148" s="102">
        <v>8</v>
      </c>
      <c r="G148" s="102">
        <v>477</v>
      </c>
      <c r="H148" s="102">
        <v>78</v>
      </c>
      <c r="I148" s="102">
        <v>3</v>
      </c>
      <c r="J148" s="102"/>
      <c r="K148" s="169"/>
      <c r="L148" s="102">
        <f t="shared" si="257"/>
        <v>7</v>
      </c>
      <c r="M148" s="103">
        <f t="shared" si="258"/>
        <v>1.26</v>
      </c>
      <c r="N148" s="102">
        <f t="shared" si="259"/>
        <v>488</v>
      </c>
      <c r="O148" s="103">
        <f t="shared" si="260"/>
        <v>87.84</v>
      </c>
      <c r="P148" s="103">
        <v>63.9</v>
      </c>
      <c r="Q148" s="103">
        <f t="shared" si="261"/>
        <v>23.94</v>
      </c>
      <c r="R148" s="102">
        <f t="shared" si="265"/>
        <v>558</v>
      </c>
      <c r="S148" s="103">
        <f t="shared" si="266"/>
        <v>100.44</v>
      </c>
      <c r="T148" s="102">
        <f t="shared" si="262"/>
        <v>-70</v>
      </c>
      <c r="U148" s="103">
        <f t="shared" si="263"/>
        <v>-16.8</v>
      </c>
      <c r="V148" s="103"/>
      <c r="W148" s="103">
        <f t="shared" si="264"/>
        <v>108.84</v>
      </c>
      <c r="X148" s="103"/>
      <c r="Y148" s="103">
        <v>108.84</v>
      </c>
      <c r="Z148" s="149">
        <v>616007</v>
      </c>
    </row>
    <row r="149" customHeight="1" spans="1:25">
      <c r="A149" s="162"/>
      <c r="B149" s="105" t="s">
        <v>139</v>
      </c>
      <c r="C149" s="98">
        <f t="shared" ref="C149:H149" si="267">SUM(C150)</f>
        <v>1</v>
      </c>
      <c r="D149" s="98">
        <f t="shared" si="267"/>
        <v>0</v>
      </c>
      <c r="E149" s="98">
        <f t="shared" si="267"/>
        <v>0</v>
      </c>
      <c r="F149" s="98">
        <f t="shared" si="267"/>
        <v>35</v>
      </c>
      <c r="G149" s="98">
        <f t="shared" si="267"/>
        <v>687</v>
      </c>
      <c r="H149" s="98">
        <f t="shared" si="267"/>
        <v>16</v>
      </c>
      <c r="I149" s="98"/>
      <c r="J149" s="98"/>
      <c r="K149" s="168"/>
      <c r="L149" s="98">
        <f t="shared" ref="L149:U149" si="268">SUM(L150)</f>
        <v>1</v>
      </c>
      <c r="M149" s="99">
        <f t="shared" si="268"/>
        <v>0.18</v>
      </c>
      <c r="N149" s="98">
        <f t="shared" si="268"/>
        <v>722</v>
      </c>
      <c r="O149" s="99">
        <f t="shared" si="268"/>
        <v>129.96</v>
      </c>
      <c r="P149" s="99">
        <f t="shared" si="268"/>
        <v>95.58</v>
      </c>
      <c r="Q149" s="99">
        <f t="shared" si="268"/>
        <v>34.38</v>
      </c>
      <c r="R149" s="98">
        <f t="shared" si="268"/>
        <v>703</v>
      </c>
      <c r="S149" s="99">
        <f t="shared" si="268"/>
        <v>126.54</v>
      </c>
      <c r="T149" s="98">
        <f t="shared" si="268"/>
        <v>19</v>
      </c>
      <c r="U149" s="99">
        <f t="shared" si="268"/>
        <v>4.56</v>
      </c>
      <c r="V149" s="99"/>
      <c r="W149" s="99">
        <f>SUM(W150)</f>
        <v>165.66</v>
      </c>
      <c r="X149" s="99"/>
      <c r="Y149" s="99">
        <f>SUM(Y150)</f>
        <v>165.66</v>
      </c>
    </row>
    <row r="150" customHeight="1" spans="1:26">
      <c r="A150" s="160">
        <v>105</v>
      </c>
      <c r="B150" s="161" t="s">
        <v>139</v>
      </c>
      <c r="C150" s="102">
        <v>1</v>
      </c>
      <c r="D150" s="102"/>
      <c r="E150" s="102"/>
      <c r="F150" s="102">
        <v>35</v>
      </c>
      <c r="G150" s="102">
        <v>687</v>
      </c>
      <c r="H150" s="102">
        <v>16</v>
      </c>
      <c r="I150" s="102"/>
      <c r="J150" s="102"/>
      <c r="K150" s="169"/>
      <c r="L150" s="102">
        <f t="shared" ref="L150:L157" si="269">C150+D150+E150</f>
        <v>1</v>
      </c>
      <c r="M150" s="103">
        <f t="shared" ref="M150:M157" si="270">L150*0.3*0.6</f>
        <v>0.18</v>
      </c>
      <c r="N150" s="102">
        <f t="shared" ref="N150:N158" si="271">F150+G150+I150</f>
        <v>722</v>
      </c>
      <c r="O150" s="103">
        <f t="shared" ref="O150:O158" si="272">N150*0.3*0.6</f>
        <v>129.96</v>
      </c>
      <c r="P150" s="103">
        <v>95.58</v>
      </c>
      <c r="Q150" s="103">
        <f t="shared" ref="Q150:Q158" si="273">O150-P150</f>
        <v>34.38</v>
      </c>
      <c r="R150" s="102">
        <f t="shared" ref="R150:R158" si="274">G150+H150+I150</f>
        <v>703</v>
      </c>
      <c r="S150" s="103">
        <f t="shared" ref="S150:S158" si="275">R150*0.3*0.6</f>
        <v>126.54</v>
      </c>
      <c r="T150" s="102">
        <f t="shared" ref="T150:T158" si="276">F150-H150</f>
        <v>19</v>
      </c>
      <c r="U150" s="103">
        <f t="shared" ref="U150:U158" si="277">T150*0.3*0.4*2</f>
        <v>4.56</v>
      </c>
      <c r="V150" s="103"/>
      <c r="W150" s="103">
        <f t="shared" ref="W150:W158" si="278">K150+M150+Q150+S150+U150+V150</f>
        <v>165.66</v>
      </c>
      <c r="X150" s="103"/>
      <c r="Y150" s="103">
        <v>165.66</v>
      </c>
      <c r="Z150" s="149">
        <v>616005</v>
      </c>
    </row>
    <row r="151" customHeight="1" spans="1:25">
      <c r="A151" s="162"/>
      <c r="B151" s="105" t="s">
        <v>140</v>
      </c>
      <c r="C151" s="98">
        <f t="shared" ref="C151:I151" si="279">SUM(C152)</f>
        <v>1</v>
      </c>
      <c r="D151" s="98">
        <f t="shared" si="279"/>
        <v>1</v>
      </c>
      <c r="E151" s="98">
        <f t="shared" si="279"/>
        <v>0</v>
      </c>
      <c r="F151" s="98">
        <f t="shared" si="279"/>
        <v>10</v>
      </c>
      <c r="G151" s="98">
        <f t="shared" si="279"/>
        <v>653</v>
      </c>
      <c r="H151" s="98">
        <f t="shared" si="279"/>
        <v>20</v>
      </c>
      <c r="I151" s="98">
        <f t="shared" si="279"/>
        <v>3</v>
      </c>
      <c r="J151" s="98"/>
      <c r="K151" s="168"/>
      <c r="L151" s="98">
        <f t="shared" ref="L151:U151" si="280">SUM(L152)</f>
        <v>2</v>
      </c>
      <c r="M151" s="99">
        <f t="shared" si="280"/>
        <v>0.36</v>
      </c>
      <c r="N151" s="98">
        <f t="shared" si="280"/>
        <v>666</v>
      </c>
      <c r="O151" s="99">
        <f t="shared" si="280"/>
        <v>119.88</v>
      </c>
      <c r="P151" s="99">
        <f t="shared" si="280"/>
        <v>88.02</v>
      </c>
      <c r="Q151" s="99">
        <f t="shared" si="280"/>
        <v>31.86</v>
      </c>
      <c r="R151" s="98">
        <f t="shared" si="280"/>
        <v>676</v>
      </c>
      <c r="S151" s="99">
        <f t="shared" si="280"/>
        <v>121.68</v>
      </c>
      <c r="T151" s="98">
        <f t="shared" si="280"/>
        <v>-10</v>
      </c>
      <c r="U151" s="99">
        <f t="shared" si="280"/>
        <v>-2.4</v>
      </c>
      <c r="V151" s="99"/>
      <c r="W151" s="99">
        <f>SUM(W152)</f>
        <v>151.5</v>
      </c>
      <c r="X151" s="99"/>
      <c r="Y151" s="99">
        <f>SUM(Y152)</f>
        <v>151.5</v>
      </c>
    </row>
    <row r="152" customHeight="1" spans="1:26">
      <c r="A152" s="160">
        <v>106</v>
      </c>
      <c r="B152" s="161" t="s">
        <v>140</v>
      </c>
      <c r="C152" s="102">
        <v>1</v>
      </c>
      <c r="D152" s="102">
        <v>1</v>
      </c>
      <c r="E152" s="102"/>
      <c r="F152" s="102">
        <v>10</v>
      </c>
      <c r="G152" s="102">
        <v>653</v>
      </c>
      <c r="H152" s="102">
        <v>20</v>
      </c>
      <c r="I152" s="102">
        <v>3</v>
      </c>
      <c r="J152" s="102"/>
      <c r="K152" s="169"/>
      <c r="L152" s="102">
        <f t="shared" si="269"/>
        <v>2</v>
      </c>
      <c r="M152" s="103">
        <f t="shared" si="270"/>
        <v>0.36</v>
      </c>
      <c r="N152" s="102">
        <f t="shared" si="271"/>
        <v>666</v>
      </c>
      <c r="O152" s="103">
        <f t="shared" si="272"/>
        <v>119.88</v>
      </c>
      <c r="P152" s="103">
        <v>88.02</v>
      </c>
      <c r="Q152" s="103">
        <f t="shared" si="273"/>
        <v>31.86</v>
      </c>
      <c r="R152" s="102">
        <f t="shared" si="274"/>
        <v>676</v>
      </c>
      <c r="S152" s="103">
        <f t="shared" si="275"/>
        <v>121.68</v>
      </c>
      <c r="T152" s="102">
        <f t="shared" si="276"/>
        <v>-10</v>
      </c>
      <c r="U152" s="103">
        <f t="shared" si="277"/>
        <v>-2.4</v>
      </c>
      <c r="V152" s="103"/>
      <c r="W152" s="103">
        <f t="shared" si="278"/>
        <v>151.5</v>
      </c>
      <c r="X152" s="103"/>
      <c r="Y152" s="103">
        <v>151.5</v>
      </c>
      <c r="Z152" s="149">
        <v>616006</v>
      </c>
    </row>
    <row r="153" customHeight="1" spans="1:25">
      <c r="A153" s="162"/>
      <c r="B153" s="105" t="s">
        <v>141</v>
      </c>
      <c r="C153" s="98">
        <f t="shared" ref="C153:I153" si="281">SUM(C154:C158)</f>
        <v>2</v>
      </c>
      <c r="D153" s="98">
        <f t="shared" si="281"/>
        <v>13</v>
      </c>
      <c r="E153" s="98">
        <f t="shared" si="281"/>
        <v>0</v>
      </c>
      <c r="F153" s="98">
        <f t="shared" si="281"/>
        <v>26</v>
      </c>
      <c r="G153" s="98">
        <f t="shared" si="281"/>
        <v>215</v>
      </c>
      <c r="H153" s="98">
        <f t="shared" si="281"/>
        <v>9</v>
      </c>
      <c r="I153" s="98">
        <f t="shared" si="281"/>
        <v>2</v>
      </c>
      <c r="J153" s="98"/>
      <c r="K153" s="168"/>
      <c r="L153" s="98">
        <f t="shared" ref="L153:U153" si="282">SUM(L154:L158)</f>
        <v>15</v>
      </c>
      <c r="M153" s="99">
        <f t="shared" si="282"/>
        <v>2.7</v>
      </c>
      <c r="N153" s="98">
        <f t="shared" si="282"/>
        <v>243</v>
      </c>
      <c r="O153" s="99">
        <f t="shared" si="282"/>
        <v>43.74</v>
      </c>
      <c r="P153" s="99">
        <f t="shared" si="282"/>
        <v>30.6</v>
      </c>
      <c r="Q153" s="99">
        <f t="shared" si="282"/>
        <v>13.14</v>
      </c>
      <c r="R153" s="98">
        <f t="shared" si="282"/>
        <v>226</v>
      </c>
      <c r="S153" s="99">
        <f t="shared" si="282"/>
        <v>40.68</v>
      </c>
      <c r="T153" s="98">
        <f t="shared" si="282"/>
        <v>17</v>
      </c>
      <c r="U153" s="99">
        <f t="shared" si="282"/>
        <v>4.08</v>
      </c>
      <c r="V153" s="99"/>
      <c r="W153" s="99">
        <f>SUM(W154:W158)</f>
        <v>60.6</v>
      </c>
      <c r="X153" s="99"/>
      <c r="Y153" s="99">
        <f>SUM(Y154:Y158)</f>
        <v>60.6</v>
      </c>
    </row>
    <row r="154" customHeight="1" spans="1:26">
      <c r="A154" s="160">
        <v>107</v>
      </c>
      <c r="B154" s="161" t="s">
        <v>142</v>
      </c>
      <c r="C154" s="102"/>
      <c r="D154" s="102"/>
      <c r="E154" s="102"/>
      <c r="F154" s="102"/>
      <c r="G154" s="102"/>
      <c r="H154" s="102"/>
      <c r="I154" s="102"/>
      <c r="J154" s="102"/>
      <c r="K154" s="169"/>
      <c r="L154" s="102"/>
      <c r="M154" s="103"/>
      <c r="N154" s="102"/>
      <c r="O154" s="103"/>
      <c r="P154" s="103"/>
      <c r="Q154" s="103"/>
      <c r="R154" s="102"/>
      <c r="S154" s="103"/>
      <c r="T154" s="102"/>
      <c r="U154" s="103"/>
      <c r="V154" s="103"/>
      <c r="W154" s="103"/>
      <c r="X154" s="103"/>
      <c r="Y154" s="103"/>
      <c r="Z154" s="149">
        <v>617001</v>
      </c>
    </row>
    <row r="155" customHeight="1" spans="1:26">
      <c r="A155" s="160">
        <v>108</v>
      </c>
      <c r="B155" s="161" t="s">
        <v>143</v>
      </c>
      <c r="C155" s="102">
        <v>2</v>
      </c>
      <c r="D155" s="102"/>
      <c r="E155" s="102"/>
      <c r="F155" s="102">
        <v>25</v>
      </c>
      <c r="G155" s="102"/>
      <c r="H155" s="102">
        <v>1</v>
      </c>
      <c r="I155" s="102"/>
      <c r="J155" s="102"/>
      <c r="K155" s="169"/>
      <c r="L155" s="102">
        <f t="shared" si="269"/>
        <v>2</v>
      </c>
      <c r="M155" s="103">
        <f t="shared" si="270"/>
        <v>0.36</v>
      </c>
      <c r="N155" s="102">
        <f t="shared" si="271"/>
        <v>25</v>
      </c>
      <c r="O155" s="103">
        <f t="shared" si="272"/>
        <v>4.5</v>
      </c>
      <c r="P155" s="103">
        <v>3.06</v>
      </c>
      <c r="Q155" s="103">
        <f t="shared" si="273"/>
        <v>1.44</v>
      </c>
      <c r="R155" s="102">
        <f t="shared" si="274"/>
        <v>1</v>
      </c>
      <c r="S155" s="103">
        <f t="shared" si="275"/>
        <v>0.18</v>
      </c>
      <c r="T155" s="102">
        <f t="shared" si="276"/>
        <v>24</v>
      </c>
      <c r="U155" s="103">
        <f t="shared" si="277"/>
        <v>5.76</v>
      </c>
      <c r="V155" s="103"/>
      <c r="W155" s="103">
        <f t="shared" si="278"/>
        <v>7.74</v>
      </c>
      <c r="X155" s="103"/>
      <c r="Y155" s="103">
        <v>7.74</v>
      </c>
      <c r="Z155" s="149">
        <v>617002</v>
      </c>
    </row>
    <row r="156" customHeight="1" spans="1:26">
      <c r="A156" s="160">
        <v>109</v>
      </c>
      <c r="B156" s="161" t="s">
        <v>144</v>
      </c>
      <c r="C156" s="102"/>
      <c r="D156" s="102">
        <v>1</v>
      </c>
      <c r="E156" s="102"/>
      <c r="F156" s="102"/>
      <c r="G156" s="102">
        <v>20</v>
      </c>
      <c r="H156" s="102">
        <v>1</v>
      </c>
      <c r="I156" s="102"/>
      <c r="J156" s="102"/>
      <c r="K156" s="169"/>
      <c r="L156" s="102">
        <f t="shared" si="269"/>
        <v>1</v>
      </c>
      <c r="M156" s="103">
        <f t="shared" si="270"/>
        <v>0.18</v>
      </c>
      <c r="N156" s="102">
        <f t="shared" si="271"/>
        <v>20</v>
      </c>
      <c r="O156" s="103">
        <f t="shared" si="272"/>
        <v>3.6</v>
      </c>
      <c r="P156" s="103">
        <v>2.88</v>
      </c>
      <c r="Q156" s="103">
        <f t="shared" si="273"/>
        <v>0.72</v>
      </c>
      <c r="R156" s="102">
        <f t="shared" si="274"/>
        <v>21</v>
      </c>
      <c r="S156" s="103">
        <f t="shared" si="275"/>
        <v>3.78</v>
      </c>
      <c r="T156" s="102">
        <f t="shared" si="276"/>
        <v>-1</v>
      </c>
      <c r="U156" s="103">
        <f t="shared" si="277"/>
        <v>-0.24</v>
      </c>
      <c r="V156" s="103"/>
      <c r="W156" s="103">
        <f t="shared" si="278"/>
        <v>4.44</v>
      </c>
      <c r="X156" s="103"/>
      <c r="Y156" s="103">
        <v>4.44</v>
      </c>
      <c r="Z156" s="149">
        <v>617003</v>
      </c>
    </row>
    <row r="157" customHeight="1" spans="1:26">
      <c r="A157" s="160">
        <v>110</v>
      </c>
      <c r="B157" s="163" t="s">
        <v>145</v>
      </c>
      <c r="C157" s="102"/>
      <c r="D157" s="102">
        <v>12</v>
      </c>
      <c r="E157" s="102"/>
      <c r="F157" s="102">
        <v>1</v>
      </c>
      <c r="G157" s="102">
        <v>49</v>
      </c>
      <c r="H157" s="102"/>
      <c r="I157" s="102"/>
      <c r="J157" s="102"/>
      <c r="K157" s="169"/>
      <c r="L157" s="102">
        <f t="shared" si="269"/>
        <v>12</v>
      </c>
      <c r="M157" s="103">
        <f t="shared" si="270"/>
        <v>2.16</v>
      </c>
      <c r="N157" s="102">
        <f t="shared" si="271"/>
        <v>50</v>
      </c>
      <c r="O157" s="103">
        <f t="shared" si="272"/>
        <v>9</v>
      </c>
      <c r="P157" s="103">
        <v>7.74</v>
      </c>
      <c r="Q157" s="103">
        <f t="shared" si="273"/>
        <v>1.26</v>
      </c>
      <c r="R157" s="102">
        <f t="shared" si="274"/>
        <v>49</v>
      </c>
      <c r="S157" s="103">
        <f t="shared" si="275"/>
        <v>8.82</v>
      </c>
      <c r="T157" s="102">
        <f t="shared" si="276"/>
        <v>1</v>
      </c>
      <c r="U157" s="103">
        <f t="shared" si="277"/>
        <v>0.24</v>
      </c>
      <c r="V157" s="103"/>
      <c r="W157" s="103">
        <f t="shared" si="278"/>
        <v>12.48</v>
      </c>
      <c r="X157" s="103"/>
      <c r="Y157" s="103">
        <v>12.48</v>
      </c>
      <c r="Z157" s="149">
        <v>617004</v>
      </c>
    </row>
    <row r="158" customHeight="1" spans="1:26">
      <c r="A158" s="160">
        <v>111</v>
      </c>
      <c r="B158" s="161" t="s">
        <v>146</v>
      </c>
      <c r="C158" s="102"/>
      <c r="D158" s="102"/>
      <c r="E158" s="102"/>
      <c r="F158" s="102"/>
      <c r="G158" s="102">
        <v>146</v>
      </c>
      <c r="H158" s="102">
        <v>7</v>
      </c>
      <c r="I158" s="102">
        <v>2</v>
      </c>
      <c r="J158" s="102"/>
      <c r="K158" s="169"/>
      <c r="L158" s="102"/>
      <c r="M158" s="103"/>
      <c r="N158" s="102">
        <f t="shared" si="271"/>
        <v>148</v>
      </c>
      <c r="O158" s="103">
        <f t="shared" si="272"/>
        <v>26.64</v>
      </c>
      <c r="P158" s="103">
        <v>16.92</v>
      </c>
      <c r="Q158" s="103">
        <f t="shared" si="273"/>
        <v>9.72</v>
      </c>
      <c r="R158" s="102">
        <f t="shared" si="274"/>
        <v>155</v>
      </c>
      <c r="S158" s="103">
        <f t="shared" si="275"/>
        <v>27.9</v>
      </c>
      <c r="T158" s="102">
        <f t="shared" si="276"/>
        <v>-7</v>
      </c>
      <c r="U158" s="103">
        <f t="shared" si="277"/>
        <v>-1.68</v>
      </c>
      <c r="V158" s="103"/>
      <c r="W158" s="103">
        <f t="shared" si="278"/>
        <v>35.94</v>
      </c>
      <c r="X158" s="103"/>
      <c r="Y158" s="103">
        <v>35.94</v>
      </c>
      <c r="Z158" s="149">
        <v>617005</v>
      </c>
    </row>
    <row r="159" customHeight="1" spans="1:25">
      <c r="A159" s="162"/>
      <c r="B159" s="105" t="s">
        <v>147</v>
      </c>
      <c r="C159" s="98">
        <f t="shared" ref="C159:H159" si="283">SUM(C160)</f>
        <v>0</v>
      </c>
      <c r="D159" s="98">
        <f t="shared" si="283"/>
        <v>0</v>
      </c>
      <c r="E159" s="98">
        <f t="shared" si="283"/>
        <v>0</v>
      </c>
      <c r="F159" s="98">
        <f t="shared" si="283"/>
        <v>0</v>
      </c>
      <c r="G159" s="98">
        <f t="shared" si="283"/>
        <v>237</v>
      </c>
      <c r="H159" s="98">
        <f t="shared" si="283"/>
        <v>7</v>
      </c>
      <c r="I159" s="98"/>
      <c r="J159" s="98"/>
      <c r="K159" s="168"/>
      <c r="L159" s="98"/>
      <c r="M159" s="99"/>
      <c r="N159" s="98">
        <f t="shared" ref="N159:U159" si="284">SUM(N160)</f>
        <v>237</v>
      </c>
      <c r="O159" s="99">
        <f t="shared" si="284"/>
        <v>42.66</v>
      </c>
      <c r="P159" s="99">
        <f t="shared" si="284"/>
        <v>26.46</v>
      </c>
      <c r="Q159" s="99">
        <f t="shared" si="284"/>
        <v>16.2</v>
      </c>
      <c r="R159" s="98">
        <f t="shared" si="284"/>
        <v>244</v>
      </c>
      <c r="S159" s="99">
        <f t="shared" si="284"/>
        <v>43.92</v>
      </c>
      <c r="T159" s="98">
        <f t="shared" si="284"/>
        <v>-7</v>
      </c>
      <c r="U159" s="99">
        <f t="shared" si="284"/>
        <v>-1.68</v>
      </c>
      <c r="V159" s="99"/>
      <c r="W159" s="99">
        <f t="shared" ref="W159:W163" si="285">SUM(W160)</f>
        <v>58.44</v>
      </c>
      <c r="X159" s="99"/>
      <c r="Y159" s="99">
        <f t="shared" ref="Y159:Y163" si="286">SUM(Y160)</f>
        <v>58.44</v>
      </c>
    </row>
    <row r="160" customHeight="1" spans="1:26">
      <c r="A160" s="160">
        <v>112</v>
      </c>
      <c r="B160" s="161" t="s">
        <v>147</v>
      </c>
      <c r="C160" s="102"/>
      <c r="D160" s="102"/>
      <c r="E160" s="102"/>
      <c r="F160" s="102"/>
      <c r="G160" s="102">
        <v>237</v>
      </c>
      <c r="H160" s="102">
        <v>7</v>
      </c>
      <c r="I160" s="102"/>
      <c r="J160" s="102"/>
      <c r="K160" s="169"/>
      <c r="L160" s="102"/>
      <c r="M160" s="103"/>
      <c r="N160" s="102">
        <f t="shared" ref="N160:N164" si="287">F160+G160+I160</f>
        <v>237</v>
      </c>
      <c r="O160" s="103">
        <f t="shared" ref="O160:O164" si="288">N160*0.3*0.6</f>
        <v>42.66</v>
      </c>
      <c r="P160" s="103">
        <v>26.46</v>
      </c>
      <c r="Q160" s="103">
        <f t="shared" ref="Q160:Q164" si="289">O160-P160</f>
        <v>16.2</v>
      </c>
      <c r="R160" s="102">
        <f t="shared" ref="R160:R164" si="290">G160+H160+I160</f>
        <v>244</v>
      </c>
      <c r="S160" s="103">
        <f t="shared" ref="S160:S164" si="291">R160*0.3*0.6</f>
        <v>43.92</v>
      </c>
      <c r="T160" s="102">
        <f t="shared" ref="T160:T164" si="292">F160-H160</f>
        <v>-7</v>
      </c>
      <c r="U160" s="103">
        <f t="shared" ref="U160:U164" si="293">T160*0.3*0.4*2</f>
        <v>-1.68</v>
      </c>
      <c r="V160" s="103"/>
      <c r="W160" s="103">
        <f t="shared" ref="W160:W164" si="294">K160+M160+Q160+S160+U160+V160</f>
        <v>58.44</v>
      </c>
      <c r="X160" s="103"/>
      <c r="Y160" s="103">
        <v>58.44</v>
      </c>
      <c r="Z160" s="149">
        <v>617006</v>
      </c>
    </row>
    <row r="161" customHeight="1" spans="1:25">
      <c r="A161" s="162"/>
      <c r="B161" s="105" t="s">
        <v>148</v>
      </c>
      <c r="C161" s="98">
        <f t="shared" ref="C161:H161" si="295">SUM(C162)</f>
        <v>0</v>
      </c>
      <c r="D161" s="98">
        <f t="shared" si="295"/>
        <v>3</v>
      </c>
      <c r="E161" s="98">
        <f t="shared" si="295"/>
        <v>0</v>
      </c>
      <c r="F161" s="98">
        <f t="shared" si="295"/>
        <v>2</v>
      </c>
      <c r="G161" s="98">
        <f t="shared" si="295"/>
        <v>140</v>
      </c>
      <c r="H161" s="98">
        <f t="shared" si="295"/>
        <v>8</v>
      </c>
      <c r="I161" s="98"/>
      <c r="J161" s="98"/>
      <c r="K161" s="168"/>
      <c r="L161" s="98">
        <f t="shared" ref="L161:U161" si="296">SUM(L162)</f>
        <v>3</v>
      </c>
      <c r="M161" s="99">
        <f t="shared" si="296"/>
        <v>0.54</v>
      </c>
      <c r="N161" s="98">
        <f t="shared" si="296"/>
        <v>142</v>
      </c>
      <c r="O161" s="99">
        <f t="shared" si="296"/>
        <v>25.56</v>
      </c>
      <c r="P161" s="99">
        <f t="shared" si="296"/>
        <v>16.56</v>
      </c>
      <c r="Q161" s="99">
        <f t="shared" si="296"/>
        <v>9</v>
      </c>
      <c r="R161" s="98">
        <f t="shared" si="296"/>
        <v>148</v>
      </c>
      <c r="S161" s="99">
        <f t="shared" si="296"/>
        <v>26.64</v>
      </c>
      <c r="T161" s="98">
        <f t="shared" si="296"/>
        <v>-6</v>
      </c>
      <c r="U161" s="99">
        <f t="shared" si="296"/>
        <v>-1.44</v>
      </c>
      <c r="V161" s="99"/>
      <c r="W161" s="99">
        <f t="shared" si="285"/>
        <v>34.74</v>
      </c>
      <c r="X161" s="99"/>
      <c r="Y161" s="99">
        <f t="shared" si="286"/>
        <v>34.74</v>
      </c>
    </row>
    <row r="162" customHeight="1" spans="1:26">
      <c r="A162" s="160">
        <v>113</v>
      </c>
      <c r="B162" s="161" t="s">
        <v>148</v>
      </c>
      <c r="C162" s="102"/>
      <c r="D162" s="102">
        <v>3</v>
      </c>
      <c r="E162" s="102"/>
      <c r="F162" s="102">
        <v>2</v>
      </c>
      <c r="G162" s="102">
        <v>140</v>
      </c>
      <c r="H162" s="102">
        <v>8</v>
      </c>
      <c r="I162" s="102"/>
      <c r="J162" s="102"/>
      <c r="K162" s="169"/>
      <c r="L162" s="102">
        <f t="shared" ref="L162:L166" si="297">C162+D162+E162</f>
        <v>3</v>
      </c>
      <c r="M162" s="103">
        <f t="shared" ref="M162:M166" si="298">L162*0.3*0.6</f>
        <v>0.54</v>
      </c>
      <c r="N162" s="102">
        <f t="shared" si="287"/>
        <v>142</v>
      </c>
      <c r="O162" s="103">
        <f t="shared" si="288"/>
        <v>25.56</v>
      </c>
      <c r="P162" s="103">
        <v>16.56</v>
      </c>
      <c r="Q162" s="103">
        <f t="shared" si="289"/>
        <v>9</v>
      </c>
      <c r="R162" s="102">
        <f t="shared" si="290"/>
        <v>148</v>
      </c>
      <c r="S162" s="103">
        <f t="shared" si="291"/>
        <v>26.64</v>
      </c>
      <c r="T162" s="102">
        <f t="shared" si="292"/>
        <v>-6</v>
      </c>
      <c r="U162" s="103">
        <f t="shared" si="293"/>
        <v>-1.44</v>
      </c>
      <c r="V162" s="103"/>
      <c r="W162" s="103">
        <f t="shared" si="294"/>
        <v>34.74</v>
      </c>
      <c r="X162" s="103"/>
      <c r="Y162" s="103">
        <v>34.74</v>
      </c>
      <c r="Z162" s="149">
        <v>617007</v>
      </c>
    </row>
    <row r="163" customHeight="1" spans="1:25">
      <c r="A163" s="162"/>
      <c r="B163" s="105" t="s">
        <v>149</v>
      </c>
      <c r="C163" s="98">
        <f t="shared" ref="C163:I163" si="299">SUM(C164)</f>
        <v>0</v>
      </c>
      <c r="D163" s="98">
        <f t="shared" si="299"/>
        <v>12</v>
      </c>
      <c r="E163" s="98">
        <f t="shared" si="299"/>
        <v>0</v>
      </c>
      <c r="F163" s="98">
        <f t="shared" si="299"/>
        <v>3</v>
      </c>
      <c r="G163" s="98">
        <f t="shared" si="299"/>
        <v>275</v>
      </c>
      <c r="H163" s="98">
        <f t="shared" si="299"/>
        <v>5</v>
      </c>
      <c r="I163" s="98">
        <f t="shared" si="299"/>
        <v>2</v>
      </c>
      <c r="J163" s="98"/>
      <c r="K163" s="168"/>
      <c r="L163" s="98">
        <f t="shared" ref="L163:U163" si="300">SUM(L164)</f>
        <v>12</v>
      </c>
      <c r="M163" s="99">
        <f t="shared" si="300"/>
        <v>2.16</v>
      </c>
      <c r="N163" s="98">
        <f t="shared" si="300"/>
        <v>280</v>
      </c>
      <c r="O163" s="99">
        <f t="shared" si="300"/>
        <v>50.4</v>
      </c>
      <c r="P163" s="99">
        <f t="shared" si="300"/>
        <v>29.52</v>
      </c>
      <c r="Q163" s="99">
        <f t="shared" si="300"/>
        <v>20.88</v>
      </c>
      <c r="R163" s="98">
        <f t="shared" si="300"/>
        <v>282</v>
      </c>
      <c r="S163" s="99">
        <f t="shared" si="300"/>
        <v>50.76</v>
      </c>
      <c r="T163" s="98">
        <f t="shared" si="300"/>
        <v>-2</v>
      </c>
      <c r="U163" s="99">
        <f t="shared" si="300"/>
        <v>-0.48</v>
      </c>
      <c r="V163" s="99"/>
      <c r="W163" s="99">
        <f t="shared" si="285"/>
        <v>73.32</v>
      </c>
      <c r="X163" s="99"/>
      <c r="Y163" s="99">
        <f t="shared" si="286"/>
        <v>73.32</v>
      </c>
    </row>
    <row r="164" customHeight="1" spans="1:26">
      <c r="A164" s="160">
        <v>114</v>
      </c>
      <c r="B164" s="161" t="s">
        <v>149</v>
      </c>
      <c r="C164" s="102"/>
      <c r="D164" s="102">
        <v>12</v>
      </c>
      <c r="E164" s="102"/>
      <c r="F164" s="102">
        <v>3</v>
      </c>
      <c r="G164" s="102">
        <v>275</v>
      </c>
      <c r="H164" s="102">
        <v>5</v>
      </c>
      <c r="I164" s="102">
        <v>2</v>
      </c>
      <c r="J164" s="102"/>
      <c r="K164" s="169"/>
      <c r="L164" s="102">
        <f t="shared" si="297"/>
        <v>12</v>
      </c>
      <c r="M164" s="103">
        <f t="shared" si="298"/>
        <v>2.16</v>
      </c>
      <c r="N164" s="102">
        <f t="shared" si="287"/>
        <v>280</v>
      </c>
      <c r="O164" s="103">
        <f t="shared" si="288"/>
        <v>50.4</v>
      </c>
      <c r="P164" s="103">
        <v>29.52</v>
      </c>
      <c r="Q164" s="103">
        <f t="shared" si="289"/>
        <v>20.88</v>
      </c>
      <c r="R164" s="102">
        <f t="shared" si="290"/>
        <v>282</v>
      </c>
      <c r="S164" s="103">
        <f t="shared" si="291"/>
        <v>50.76</v>
      </c>
      <c r="T164" s="102">
        <f t="shared" si="292"/>
        <v>-2</v>
      </c>
      <c r="U164" s="103">
        <f t="shared" si="293"/>
        <v>-0.48</v>
      </c>
      <c r="V164" s="103"/>
      <c r="W164" s="103">
        <f t="shared" si="294"/>
        <v>73.32</v>
      </c>
      <c r="X164" s="103"/>
      <c r="Y164" s="103">
        <v>73.32</v>
      </c>
      <c r="Z164" s="149">
        <v>617008</v>
      </c>
    </row>
    <row r="165" customHeight="1" spans="1:25">
      <c r="A165" s="162"/>
      <c r="B165" s="105" t="s">
        <v>150</v>
      </c>
      <c r="C165" s="98">
        <f t="shared" ref="C165:I165" si="301">SUM(C166)</f>
        <v>0</v>
      </c>
      <c r="D165" s="98">
        <f t="shared" si="301"/>
        <v>105</v>
      </c>
      <c r="E165" s="98">
        <f t="shared" si="301"/>
        <v>0</v>
      </c>
      <c r="F165" s="98">
        <f t="shared" si="301"/>
        <v>0</v>
      </c>
      <c r="G165" s="98">
        <f t="shared" si="301"/>
        <v>451</v>
      </c>
      <c r="H165" s="98">
        <f t="shared" si="301"/>
        <v>8</v>
      </c>
      <c r="I165" s="98">
        <f t="shared" si="301"/>
        <v>2</v>
      </c>
      <c r="J165" s="98"/>
      <c r="K165" s="168"/>
      <c r="L165" s="98">
        <f t="shared" ref="L165:U165" si="302">SUM(L166)</f>
        <v>105</v>
      </c>
      <c r="M165" s="99">
        <f t="shared" si="302"/>
        <v>18.9</v>
      </c>
      <c r="N165" s="98">
        <f t="shared" si="302"/>
        <v>453</v>
      </c>
      <c r="O165" s="99">
        <f t="shared" si="302"/>
        <v>81.54</v>
      </c>
      <c r="P165" s="99">
        <f t="shared" si="302"/>
        <v>26.64</v>
      </c>
      <c r="Q165" s="99">
        <f t="shared" si="302"/>
        <v>54.9</v>
      </c>
      <c r="R165" s="98">
        <f t="shared" si="302"/>
        <v>461</v>
      </c>
      <c r="S165" s="99">
        <f t="shared" si="302"/>
        <v>82.98</v>
      </c>
      <c r="T165" s="98">
        <f t="shared" si="302"/>
        <v>-8</v>
      </c>
      <c r="U165" s="99">
        <f t="shared" si="302"/>
        <v>-1.92</v>
      </c>
      <c r="V165" s="99"/>
      <c r="W165" s="99">
        <f>SUM(W166)</f>
        <v>154.86</v>
      </c>
      <c r="X165" s="99"/>
      <c r="Y165" s="99">
        <f>SUM(Y166)</f>
        <v>154.86</v>
      </c>
    </row>
    <row r="166" customHeight="1" spans="1:26">
      <c r="A166" s="160">
        <v>115</v>
      </c>
      <c r="B166" s="161" t="s">
        <v>150</v>
      </c>
      <c r="C166" s="102"/>
      <c r="D166" s="102">
        <v>105</v>
      </c>
      <c r="E166" s="102"/>
      <c r="F166" s="102"/>
      <c r="G166" s="102">
        <v>451</v>
      </c>
      <c r="H166" s="102">
        <v>8</v>
      </c>
      <c r="I166" s="102">
        <v>2</v>
      </c>
      <c r="J166" s="102"/>
      <c r="K166" s="169"/>
      <c r="L166" s="102">
        <f t="shared" si="297"/>
        <v>105</v>
      </c>
      <c r="M166" s="103">
        <f t="shared" si="298"/>
        <v>18.9</v>
      </c>
      <c r="N166" s="102">
        <f t="shared" ref="N166:N173" si="303">F166+G166+I166</f>
        <v>453</v>
      </c>
      <c r="O166" s="103">
        <f t="shared" ref="O166:O173" si="304">N166*0.3*0.6</f>
        <v>81.54</v>
      </c>
      <c r="P166" s="103">
        <v>26.64</v>
      </c>
      <c r="Q166" s="103">
        <f t="shared" ref="Q166:Q173" si="305">O166-P166</f>
        <v>54.9</v>
      </c>
      <c r="R166" s="102">
        <f t="shared" ref="R166:R173" si="306">G166+H166+I166</f>
        <v>461</v>
      </c>
      <c r="S166" s="103">
        <f t="shared" ref="S166:S173" si="307">R166*0.3*0.6</f>
        <v>82.98</v>
      </c>
      <c r="T166" s="102">
        <f t="shared" ref="T166:T173" si="308">F166-H166</f>
        <v>-8</v>
      </c>
      <c r="U166" s="103">
        <f t="shared" ref="U166:U173" si="309">T166*0.3*0.4*2</f>
        <v>-1.92</v>
      </c>
      <c r="V166" s="103"/>
      <c r="W166" s="103">
        <f t="shared" ref="W166:W173" si="310">K166+M166+Q166+S166+U166+V166</f>
        <v>154.86</v>
      </c>
      <c r="X166" s="103"/>
      <c r="Y166" s="103">
        <v>154.86</v>
      </c>
      <c r="Z166" s="149">
        <v>617009</v>
      </c>
    </row>
    <row r="167" customHeight="1" spans="1:25">
      <c r="A167" s="162"/>
      <c r="B167" s="105" t="s">
        <v>151</v>
      </c>
      <c r="C167" s="98">
        <f t="shared" ref="C167:I167" si="311">SUM(C168:C173)</f>
        <v>1</v>
      </c>
      <c r="D167" s="98">
        <f t="shared" si="311"/>
        <v>40</v>
      </c>
      <c r="E167" s="98">
        <f t="shared" si="311"/>
        <v>0</v>
      </c>
      <c r="F167" s="98">
        <f t="shared" si="311"/>
        <v>232</v>
      </c>
      <c r="G167" s="98">
        <f t="shared" si="311"/>
        <v>972</v>
      </c>
      <c r="H167" s="98">
        <f t="shared" si="311"/>
        <v>204</v>
      </c>
      <c r="I167" s="98">
        <f t="shared" si="311"/>
        <v>3</v>
      </c>
      <c r="J167" s="98"/>
      <c r="K167" s="168"/>
      <c r="L167" s="98">
        <f t="shared" ref="L167:U167" si="312">SUM(L168:L173)</f>
        <v>41</v>
      </c>
      <c r="M167" s="99">
        <f t="shared" si="312"/>
        <v>7.38</v>
      </c>
      <c r="N167" s="98">
        <f t="shared" si="312"/>
        <v>1207</v>
      </c>
      <c r="O167" s="99">
        <f t="shared" si="312"/>
        <v>217.26</v>
      </c>
      <c r="P167" s="99">
        <f t="shared" si="312"/>
        <v>131.22</v>
      </c>
      <c r="Q167" s="99">
        <f t="shared" si="312"/>
        <v>86.04</v>
      </c>
      <c r="R167" s="98">
        <f t="shared" si="312"/>
        <v>1179</v>
      </c>
      <c r="S167" s="99">
        <f t="shared" si="312"/>
        <v>212.22</v>
      </c>
      <c r="T167" s="98">
        <f t="shared" si="312"/>
        <v>28</v>
      </c>
      <c r="U167" s="99">
        <f t="shared" si="312"/>
        <v>6.72</v>
      </c>
      <c r="V167" s="99"/>
      <c r="W167" s="99">
        <f t="shared" ref="W167:Y167" si="313">SUM(W168:W173)</f>
        <v>312.36</v>
      </c>
      <c r="X167" s="99">
        <f t="shared" si="313"/>
        <v>-17.58</v>
      </c>
      <c r="Y167" s="99">
        <f t="shared" si="313"/>
        <v>329.94</v>
      </c>
    </row>
    <row r="168" customHeight="1" spans="1:26">
      <c r="A168" s="160">
        <v>116</v>
      </c>
      <c r="B168" s="161" t="s">
        <v>152</v>
      </c>
      <c r="C168" s="102"/>
      <c r="D168" s="102"/>
      <c r="E168" s="102"/>
      <c r="F168" s="102">
        <v>153</v>
      </c>
      <c r="G168" s="102"/>
      <c r="H168" s="102"/>
      <c r="I168" s="102"/>
      <c r="J168" s="102"/>
      <c r="K168" s="169"/>
      <c r="L168" s="102"/>
      <c r="M168" s="103"/>
      <c r="N168" s="102">
        <f t="shared" si="303"/>
        <v>153</v>
      </c>
      <c r="O168" s="103">
        <f t="shared" si="304"/>
        <v>27.54</v>
      </c>
      <c r="P168" s="103">
        <v>4.68</v>
      </c>
      <c r="Q168" s="103">
        <f t="shared" si="305"/>
        <v>22.86</v>
      </c>
      <c r="R168" s="102"/>
      <c r="S168" s="103"/>
      <c r="T168" s="102">
        <f t="shared" si="308"/>
        <v>153</v>
      </c>
      <c r="U168" s="103">
        <f t="shared" si="309"/>
        <v>36.72</v>
      </c>
      <c r="V168" s="103"/>
      <c r="W168" s="103">
        <f t="shared" si="310"/>
        <v>59.58</v>
      </c>
      <c r="X168" s="103"/>
      <c r="Y168" s="103">
        <v>59.58</v>
      </c>
      <c r="Z168" s="149">
        <v>618001</v>
      </c>
    </row>
    <row r="169" customHeight="1" spans="1:26">
      <c r="A169" s="160">
        <v>117</v>
      </c>
      <c r="B169" s="161" t="s">
        <v>153</v>
      </c>
      <c r="C169" s="102"/>
      <c r="D169" s="102"/>
      <c r="E169" s="102"/>
      <c r="F169" s="102"/>
      <c r="G169" s="102"/>
      <c r="H169" s="102">
        <v>68</v>
      </c>
      <c r="I169" s="102"/>
      <c r="J169" s="102"/>
      <c r="K169" s="169"/>
      <c r="L169" s="102"/>
      <c r="M169" s="103"/>
      <c r="N169" s="102"/>
      <c r="O169" s="103"/>
      <c r="P169" s="103">
        <v>13.5</v>
      </c>
      <c r="Q169" s="103">
        <f t="shared" si="305"/>
        <v>-13.5</v>
      </c>
      <c r="R169" s="102">
        <f t="shared" si="306"/>
        <v>68</v>
      </c>
      <c r="S169" s="103">
        <f t="shared" si="307"/>
        <v>12.24</v>
      </c>
      <c r="T169" s="102">
        <f t="shared" si="308"/>
        <v>-68</v>
      </c>
      <c r="U169" s="103">
        <f t="shared" si="309"/>
        <v>-16.32</v>
      </c>
      <c r="V169" s="103"/>
      <c r="W169" s="103">
        <f t="shared" si="310"/>
        <v>-17.58</v>
      </c>
      <c r="X169" s="103">
        <v>-17.58</v>
      </c>
      <c r="Y169" s="103"/>
      <c r="Z169" s="149">
        <v>618002</v>
      </c>
    </row>
    <row r="170" customHeight="1" spans="1:26">
      <c r="A170" s="160">
        <v>118</v>
      </c>
      <c r="B170" s="161" t="s">
        <v>154</v>
      </c>
      <c r="C170" s="102">
        <v>1</v>
      </c>
      <c r="D170" s="102">
        <v>22</v>
      </c>
      <c r="E170" s="102"/>
      <c r="F170" s="102">
        <v>19</v>
      </c>
      <c r="G170" s="102">
        <v>360</v>
      </c>
      <c r="H170" s="102">
        <v>47</v>
      </c>
      <c r="I170" s="102">
        <v>2</v>
      </c>
      <c r="J170" s="102"/>
      <c r="K170" s="169"/>
      <c r="L170" s="102">
        <f t="shared" ref="L170:L173" si="314">C170+D170+E170</f>
        <v>23</v>
      </c>
      <c r="M170" s="103">
        <f t="shared" ref="M170:M173" si="315">L170*0.3*0.6</f>
        <v>4.14</v>
      </c>
      <c r="N170" s="102">
        <f t="shared" si="303"/>
        <v>381</v>
      </c>
      <c r="O170" s="103">
        <f t="shared" si="304"/>
        <v>68.58</v>
      </c>
      <c r="P170" s="103">
        <v>41.76</v>
      </c>
      <c r="Q170" s="103">
        <f t="shared" si="305"/>
        <v>26.82</v>
      </c>
      <c r="R170" s="102">
        <f t="shared" si="306"/>
        <v>409</v>
      </c>
      <c r="S170" s="103">
        <f t="shared" si="307"/>
        <v>73.62</v>
      </c>
      <c r="T170" s="102">
        <f t="shared" si="308"/>
        <v>-28</v>
      </c>
      <c r="U170" s="103">
        <f t="shared" si="309"/>
        <v>-6.72</v>
      </c>
      <c r="V170" s="103"/>
      <c r="W170" s="103">
        <f t="shared" si="310"/>
        <v>97.86</v>
      </c>
      <c r="X170" s="103"/>
      <c r="Y170" s="103">
        <v>97.86</v>
      </c>
      <c r="Z170" s="149">
        <v>618003</v>
      </c>
    </row>
    <row r="171" customHeight="1" spans="1:26">
      <c r="A171" s="160">
        <v>119</v>
      </c>
      <c r="B171" s="161" t="s">
        <v>155</v>
      </c>
      <c r="C171" s="102"/>
      <c r="D171" s="102"/>
      <c r="E171" s="102"/>
      <c r="F171" s="102">
        <v>3</v>
      </c>
      <c r="G171" s="102">
        <v>225</v>
      </c>
      <c r="H171" s="102">
        <v>13</v>
      </c>
      <c r="I171" s="102">
        <v>1</v>
      </c>
      <c r="J171" s="102"/>
      <c r="K171" s="169"/>
      <c r="L171" s="102"/>
      <c r="M171" s="103"/>
      <c r="N171" s="102">
        <f t="shared" si="303"/>
        <v>229</v>
      </c>
      <c r="O171" s="103">
        <f t="shared" si="304"/>
        <v>41.22</v>
      </c>
      <c r="P171" s="103">
        <v>20.7</v>
      </c>
      <c r="Q171" s="103">
        <f t="shared" si="305"/>
        <v>20.52</v>
      </c>
      <c r="R171" s="102">
        <f t="shared" si="306"/>
        <v>239</v>
      </c>
      <c r="S171" s="103">
        <f t="shared" si="307"/>
        <v>43.02</v>
      </c>
      <c r="T171" s="102">
        <f t="shared" si="308"/>
        <v>-10</v>
      </c>
      <c r="U171" s="103">
        <f t="shared" si="309"/>
        <v>-2.4</v>
      </c>
      <c r="V171" s="103"/>
      <c r="W171" s="103">
        <f t="shared" si="310"/>
        <v>61.14</v>
      </c>
      <c r="X171" s="103"/>
      <c r="Y171" s="103">
        <v>61.14</v>
      </c>
      <c r="Z171" s="149">
        <v>618005</v>
      </c>
    </row>
    <row r="172" customHeight="1" spans="1:26">
      <c r="A172" s="160">
        <v>120</v>
      </c>
      <c r="B172" s="161" t="s">
        <v>156</v>
      </c>
      <c r="C172" s="102"/>
      <c r="D172" s="102">
        <v>10</v>
      </c>
      <c r="E172" s="102"/>
      <c r="F172" s="102">
        <v>2</v>
      </c>
      <c r="G172" s="102">
        <v>179</v>
      </c>
      <c r="H172" s="102">
        <v>6</v>
      </c>
      <c r="I172" s="102"/>
      <c r="J172" s="102"/>
      <c r="K172" s="169"/>
      <c r="L172" s="102">
        <f t="shared" si="314"/>
        <v>10</v>
      </c>
      <c r="M172" s="103">
        <f t="shared" si="315"/>
        <v>1.8</v>
      </c>
      <c r="N172" s="102">
        <f t="shared" si="303"/>
        <v>181</v>
      </c>
      <c r="O172" s="103">
        <f t="shared" si="304"/>
        <v>32.58</v>
      </c>
      <c r="P172" s="103">
        <v>24.12</v>
      </c>
      <c r="Q172" s="103">
        <f t="shared" si="305"/>
        <v>8.46</v>
      </c>
      <c r="R172" s="102">
        <f t="shared" si="306"/>
        <v>185</v>
      </c>
      <c r="S172" s="103">
        <f t="shared" si="307"/>
        <v>33.3</v>
      </c>
      <c r="T172" s="102">
        <f t="shared" si="308"/>
        <v>-4</v>
      </c>
      <c r="U172" s="103">
        <f t="shared" si="309"/>
        <v>-0.96</v>
      </c>
      <c r="V172" s="103"/>
      <c r="W172" s="103">
        <f t="shared" si="310"/>
        <v>42.6</v>
      </c>
      <c r="X172" s="103"/>
      <c r="Y172" s="103">
        <v>42.6</v>
      </c>
      <c r="Z172" s="149">
        <v>618006</v>
      </c>
    </row>
    <row r="173" customHeight="1" spans="1:26">
      <c r="A173" s="160">
        <v>121</v>
      </c>
      <c r="B173" s="161" t="s">
        <v>157</v>
      </c>
      <c r="C173" s="102"/>
      <c r="D173" s="102">
        <v>8</v>
      </c>
      <c r="E173" s="102"/>
      <c r="F173" s="102">
        <v>55</v>
      </c>
      <c r="G173" s="102">
        <v>208</v>
      </c>
      <c r="H173" s="102">
        <v>70</v>
      </c>
      <c r="I173" s="102"/>
      <c r="J173" s="102"/>
      <c r="K173" s="169"/>
      <c r="L173" s="102">
        <f t="shared" si="314"/>
        <v>8</v>
      </c>
      <c r="M173" s="103">
        <f t="shared" si="315"/>
        <v>1.44</v>
      </c>
      <c r="N173" s="102">
        <f t="shared" si="303"/>
        <v>263</v>
      </c>
      <c r="O173" s="103">
        <f t="shared" si="304"/>
        <v>47.34</v>
      </c>
      <c r="P173" s="103">
        <v>26.46</v>
      </c>
      <c r="Q173" s="103">
        <f t="shared" si="305"/>
        <v>20.88</v>
      </c>
      <c r="R173" s="102">
        <f t="shared" si="306"/>
        <v>278</v>
      </c>
      <c r="S173" s="103">
        <f t="shared" si="307"/>
        <v>50.04</v>
      </c>
      <c r="T173" s="102">
        <f t="shared" si="308"/>
        <v>-15</v>
      </c>
      <c r="U173" s="103">
        <f t="shared" si="309"/>
        <v>-3.6</v>
      </c>
      <c r="V173" s="103"/>
      <c r="W173" s="103">
        <f t="shared" si="310"/>
        <v>68.76</v>
      </c>
      <c r="X173" s="103"/>
      <c r="Y173" s="103">
        <v>68.76</v>
      </c>
      <c r="Z173" s="149">
        <v>618009</v>
      </c>
    </row>
    <row r="174" ht="35" customHeight="1" spans="1:25">
      <c r="A174" s="162"/>
      <c r="B174" s="78" t="s">
        <v>158</v>
      </c>
      <c r="C174" s="98">
        <f t="shared" ref="C174:I174" si="316">SUM(C175)</f>
        <v>0</v>
      </c>
      <c r="D174" s="98">
        <f t="shared" si="316"/>
        <v>0</v>
      </c>
      <c r="E174" s="98">
        <f t="shared" si="316"/>
        <v>0</v>
      </c>
      <c r="F174" s="98">
        <f t="shared" si="316"/>
        <v>1</v>
      </c>
      <c r="G174" s="98">
        <f t="shared" si="316"/>
        <v>45</v>
      </c>
      <c r="H174" s="98">
        <f t="shared" si="316"/>
        <v>2</v>
      </c>
      <c r="I174" s="98">
        <f t="shared" si="316"/>
        <v>47</v>
      </c>
      <c r="J174" s="98"/>
      <c r="K174" s="168"/>
      <c r="L174" s="98"/>
      <c r="M174" s="99"/>
      <c r="N174" s="98">
        <f t="shared" ref="N174:U174" si="317">SUM(N175)</f>
        <v>93</v>
      </c>
      <c r="O174" s="99">
        <f t="shared" si="317"/>
        <v>16.74</v>
      </c>
      <c r="P174" s="99">
        <f t="shared" si="317"/>
        <v>5.76</v>
      </c>
      <c r="Q174" s="99">
        <f t="shared" si="317"/>
        <v>10.98</v>
      </c>
      <c r="R174" s="98">
        <f t="shared" si="317"/>
        <v>94</v>
      </c>
      <c r="S174" s="99">
        <f t="shared" si="317"/>
        <v>16.92</v>
      </c>
      <c r="T174" s="98">
        <f t="shared" si="317"/>
        <v>-1</v>
      </c>
      <c r="U174" s="99">
        <f t="shared" si="317"/>
        <v>-0.24</v>
      </c>
      <c r="V174" s="99"/>
      <c r="W174" s="99">
        <f t="shared" ref="W174:W178" si="318">SUM(W175)</f>
        <v>27.66</v>
      </c>
      <c r="X174" s="99"/>
      <c r="Y174" s="99">
        <f t="shared" ref="Y174:Y178" si="319">SUM(Y175)</f>
        <v>27.66</v>
      </c>
    </row>
    <row r="175" ht="35" customHeight="1" spans="1:26">
      <c r="A175" s="160">
        <v>122</v>
      </c>
      <c r="B175" s="173" t="s">
        <v>158</v>
      </c>
      <c r="C175" s="102"/>
      <c r="D175" s="102"/>
      <c r="E175" s="102"/>
      <c r="F175" s="102">
        <v>1</v>
      </c>
      <c r="G175" s="102">
        <v>45</v>
      </c>
      <c r="H175" s="102">
        <v>2</v>
      </c>
      <c r="I175" s="102">
        <v>47</v>
      </c>
      <c r="J175" s="102"/>
      <c r="K175" s="169"/>
      <c r="L175" s="102"/>
      <c r="M175" s="103"/>
      <c r="N175" s="102">
        <f t="shared" ref="N175:N179" si="320">F175+G175+I175</f>
        <v>93</v>
      </c>
      <c r="O175" s="103">
        <f t="shared" ref="O175:O179" si="321">N175*0.3*0.6</f>
        <v>16.74</v>
      </c>
      <c r="P175" s="103">
        <v>5.76</v>
      </c>
      <c r="Q175" s="103">
        <f t="shared" ref="Q175:Q179" si="322">O175-P175</f>
        <v>10.98</v>
      </c>
      <c r="R175" s="102">
        <f t="shared" ref="R175:R179" si="323">G175+H175+I175</f>
        <v>94</v>
      </c>
      <c r="S175" s="103">
        <f t="shared" ref="S175:S179" si="324">R175*0.3*0.6</f>
        <v>16.92</v>
      </c>
      <c r="T175" s="102">
        <f t="shared" ref="T175:T179" si="325">F175-H175</f>
        <v>-1</v>
      </c>
      <c r="U175" s="103">
        <f t="shared" ref="U175:U179" si="326">T175*0.3*0.4*2</f>
        <v>-0.24</v>
      </c>
      <c r="V175" s="103"/>
      <c r="W175" s="103">
        <f t="shared" ref="W175:W179" si="327">K175+M175+Q175+S175+U175+V175</f>
        <v>27.66</v>
      </c>
      <c r="X175" s="103"/>
      <c r="Y175" s="103">
        <v>27.66</v>
      </c>
      <c r="Z175" s="149">
        <v>618007</v>
      </c>
    </row>
    <row r="176" ht="35" customHeight="1" spans="1:25">
      <c r="A176" s="162"/>
      <c r="B176" s="78" t="s">
        <v>159</v>
      </c>
      <c r="C176" s="98">
        <f t="shared" ref="C176:H176" si="328">SUM(C177)</f>
        <v>0</v>
      </c>
      <c r="D176" s="98">
        <f t="shared" si="328"/>
        <v>0</v>
      </c>
      <c r="E176" s="98">
        <f t="shared" si="328"/>
        <v>0</v>
      </c>
      <c r="F176" s="98">
        <f t="shared" si="328"/>
        <v>2</v>
      </c>
      <c r="G176" s="98">
        <f t="shared" si="328"/>
        <v>93</v>
      </c>
      <c r="H176" s="98">
        <f t="shared" si="328"/>
        <v>3</v>
      </c>
      <c r="I176" s="98"/>
      <c r="J176" s="98"/>
      <c r="K176" s="168"/>
      <c r="L176" s="98"/>
      <c r="M176" s="99"/>
      <c r="N176" s="98">
        <f t="shared" ref="N176:U176" si="329">SUM(N177)</f>
        <v>95</v>
      </c>
      <c r="O176" s="99">
        <f t="shared" si="329"/>
        <v>17.1</v>
      </c>
      <c r="P176" s="99">
        <f t="shared" si="329"/>
        <v>9.18</v>
      </c>
      <c r="Q176" s="99">
        <f t="shared" si="329"/>
        <v>7.92</v>
      </c>
      <c r="R176" s="98">
        <f t="shared" si="329"/>
        <v>96</v>
      </c>
      <c r="S176" s="99">
        <f t="shared" si="329"/>
        <v>17.28</v>
      </c>
      <c r="T176" s="98">
        <f t="shared" si="329"/>
        <v>-1</v>
      </c>
      <c r="U176" s="99">
        <f t="shared" si="329"/>
        <v>-0.24</v>
      </c>
      <c r="V176" s="99"/>
      <c r="W176" s="99">
        <f t="shared" si="318"/>
        <v>24.96</v>
      </c>
      <c r="X176" s="99"/>
      <c r="Y176" s="99">
        <f t="shared" si="319"/>
        <v>24.96</v>
      </c>
    </row>
    <row r="177" ht="35" customHeight="1" spans="1:26">
      <c r="A177" s="160">
        <v>123</v>
      </c>
      <c r="B177" s="173" t="s">
        <v>159</v>
      </c>
      <c r="C177" s="102"/>
      <c r="D177" s="102"/>
      <c r="E177" s="102"/>
      <c r="F177" s="102">
        <v>2</v>
      </c>
      <c r="G177" s="102">
        <v>93</v>
      </c>
      <c r="H177" s="102">
        <v>3</v>
      </c>
      <c r="I177" s="102"/>
      <c r="J177" s="102"/>
      <c r="K177" s="169"/>
      <c r="L177" s="102"/>
      <c r="M177" s="103"/>
      <c r="N177" s="102">
        <f t="shared" si="320"/>
        <v>95</v>
      </c>
      <c r="O177" s="103">
        <f t="shared" si="321"/>
        <v>17.1</v>
      </c>
      <c r="P177" s="103">
        <v>9.18</v>
      </c>
      <c r="Q177" s="103">
        <f t="shared" si="322"/>
        <v>7.92</v>
      </c>
      <c r="R177" s="102">
        <f t="shared" si="323"/>
        <v>96</v>
      </c>
      <c r="S177" s="103">
        <f t="shared" si="324"/>
        <v>17.28</v>
      </c>
      <c r="T177" s="102">
        <f t="shared" si="325"/>
        <v>-1</v>
      </c>
      <c r="U177" s="103">
        <f t="shared" si="326"/>
        <v>-0.24</v>
      </c>
      <c r="V177" s="103"/>
      <c r="W177" s="103">
        <f t="shared" si="327"/>
        <v>24.96</v>
      </c>
      <c r="X177" s="103"/>
      <c r="Y177" s="103">
        <v>24.96</v>
      </c>
      <c r="Z177" s="149">
        <v>618008</v>
      </c>
    </row>
    <row r="178" customHeight="1" spans="1:25">
      <c r="A178" s="162"/>
      <c r="B178" s="105" t="s">
        <v>160</v>
      </c>
      <c r="C178" s="98">
        <f t="shared" ref="C178:I178" si="330">SUM(C179)</f>
        <v>0</v>
      </c>
      <c r="D178" s="98">
        <f t="shared" si="330"/>
        <v>10</v>
      </c>
      <c r="E178" s="98">
        <f t="shared" si="330"/>
        <v>0</v>
      </c>
      <c r="F178" s="98">
        <f t="shared" si="330"/>
        <v>3</v>
      </c>
      <c r="G178" s="98">
        <f t="shared" si="330"/>
        <v>618</v>
      </c>
      <c r="H178" s="98">
        <f t="shared" si="330"/>
        <v>34</v>
      </c>
      <c r="I178" s="98">
        <f t="shared" si="330"/>
        <v>2</v>
      </c>
      <c r="J178" s="98"/>
      <c r="K178" s="168"/>
      <c r="L178" s="98">
        <f t="shared" ref="L178:U178" si="331">SUM(L179)</f>
        <v>10</v>
      </c>
      <c r="M178" s="99">
        <f t="shared" si="331"/>
        <v>1.8</v>
      </c>
      <c r="N178" s="98">
        <f t="shared" si="331"/>
        <v>623</v>
      </c>
      <c r="O178" s="99">
        <f t="shared" si="331"/>
        <v>112.14</v>
      </c>
      <c r="P178" s="99">
        <f t="shared" si="331"/>
        <v>68.04</v>
      </c>
      <c r="Q178" s="99">
        <f t="shared" si="331"/>
        <v>44.1</v>
      </c>
      <c r="R178" s="98">
        <f t="shared" si="331"/>
        <v>654</v>
      </c>
      <c r="S178" s="99">
        <f t="shared" si="331"/>
        <v>117.72</v>
      </c>
      <c r="T178" s="98">
        <f t="shared" si="331"/>
        <v>-31</v>
      </c>
      <c r="U178" s="99">
        <f t="shared" si="331"/>
        <v>-7.44</v>
      </c>
      <c r="V178" s="99"/>
      <c r="W178" s="99">
        <f t="shared" si="318"/>
        <v>156.18</v>
      </c>
      <c r="X178" s="99"/>
      <c r="Y178" s="99">
        <f t="shared" si="319"/>
        <v>156.18</v>
      </c>
    </row>
    <row r="179" customHeight="1" spans="1:26">
      <c r="A179" s="160">
        <v>124</v>
      </c>
      <c r="B179" s="161" t="s">
        <v>160</v>
      </c>
      <c r="C179" s="102"/>
      <c r="D179" s="102">
        <v>10</v>
      </c>
      <c r="E179" s="102"/>
      <c r="F179" s="102">
        <v>3</v>
      </c>
      <c r="G179" s="102">
        <v>618</v>
      </c>
      <c r="H179" s="102">
        <v>34</v>
      </c>
      <c r="I179" s="102">
        <v>2</v>
      </c>
      <c r="J179" s="102"/>
      <c r="K179" s="169"/>
      <c r="L179" s="102">
        <f t="shared" ref="L179:L183" si="332">C179+D179+E179</f>
        <v>10</v>
      </c>
      <c r="M179" s="103">
        <f t="shared" ref="M179:M183" si="333">L179*0.3*0.6</f>
        <v>1.8</v>
      </c>
      <c r="N179" s="102">
        <f t="shared" si="320"/>
        <v>623</v>
      </c>
      <c r="O179" s="103">
        <f t="shared" si="321"/>
        <v>112.14</v>
      </c>
      <c r="P179" s="103">
        <v>68.04</v>
      </c>
      <c r="Q179" s="103">
        <f t="shared" si="322"/>
        <v>44.1</v>
      </c>
      <c r="R179" s="102">
        <f t="shared" si="323"/>
        <v>654</v>
      </c>
      <c r="S179" s="103">
        <f t="shared" si="324"/>
        <v>117.72</v>
      </c>
      <c r="T179" s="102">
        <f t="shared" si="325"/>
        <v>-31</v>
      </c>
      <c r="U179" s="103">
        <f t="shared" si="326"/>
        <v>-7.44</v>
      </c>
      <c r="V179" s="103"/>
      <c r="W179" s="103">
        <f t="shared" si="327"/>
        <v>156.18</v>
      </c>
      <c r="X179" s="103"/>
      <c r="Y179" s="103">
        <v>156.18</v>
      </c>
      <c r="Z179" s="149">
        <v>618004</v>
      </c>
    </row>
    <row r="180" customHeight="1" spans="1:25">
      <c r="A180" s="162"/>
      <c r="B180" s="105" t="s">
        <v>161</v>
      </c>
      <c r="C180" s="98">
        <f t="shared" ref="C180:I180" si="334">SUM(C181:C183)</f>
        <v>7</v>
      </c>
      <c r="D180" s="98">
        <f t="shared" si="334"/>
        <v>41</v>
      </c>
      <c r="E180" s="98">
        <f t="shared" si="334"/>
        <v>4</v>
      </c>
      <c r="F180" s="98">
        <f t="shared" si="334"/>
        <v>100</v>
      </c>
      <c r="G180" s="98">
        <f t="shared" si="334"/>
        <v>439</v>
      </c>
      <c r="H180" s="98">
        <f t="shared" si="334"/>
        <v>90</v>
      </c>
      <c r="I180" s="98">
        <f t="shared" si="334"/>
        <v>29</v>
      </c>
      <c r="J180" s="98"/>
      <c r="K180" s="168"/>
      <c r="L180" s="98">
        <f t="shared" ref="L180:U180" si="335">SUM(L181:L183)</f>
        <v>52</v>
      </c>
      <c r="M180" s="99">
        <f t="shared" si="335"/>
        <v>9.36</v>
      </c>
      <c r="N180" s="98">
        <f t="shared" si="335"/>
        <v>568</v>
      </c>
      <c r="O180" s="99">
        <f t="shared" si="335"/>
        <v>102.24</v>
      </c>
      <c r="P180" s="99">
        <f t="shared" si="335"/>
        <v>47.88</v>
      </c>
      <c r="Q180" s="99">
        <f t="shared" si="335"/>
        <v>54.36</v>
      </c>
      <c r="R180" s="98">
        <f t="shared" si="335"/>
        <v>558</v>
      </c>
      <c r="S180" s="99">
        <f t="shared" si="335"/>
        <v>100.44</v>
      </c>
      <c r="T180" s="98">
        <f t="shared" si="335"/>
        <v>10</v>
      </c>
      <c r="U180" s="99">
        <f t="shared" si="335"/>
        <v>2.4</v>
      </c>
      <c r="V180" s="99"/>
      <c r="W180" s="99">
        <f>SUM(W181:W183)</f>
        <v>166.56</v>
      </c>
      <c r="X180" s="99"/>
      <c r="Y180" s="99">
        <f>SUM(Y181:Y183)</f>
        <v>166.56</v>
      </c>
    </row>
    <row r="181" customHeight="1" spans="1:26">
      <c r="A181" s="160">
        <v>125</v>
      </c>
      <c r="B181" s="161" t="s">
        <v>162</v>
      </c>
      <c r="C181" s="102">
        <v>1</v>
      </c>
      <c r="D181" s="102"/>
      <c r="E181" s="102"/>
      <c r="F181" s="102">
        <v>87</v>
      </c>
      <c r="G181" s="102"/>
      <c r="H181" s="102"/>
      <c r="I181" s="102"/>
      <c r="J181" s="102"/>
      <c r="K181" s="169"/>
      <c r="L181" s="102">
        <f t="shared" si="332"/>
        <v>1</v>
      </c>
      <c r="M181" s="103">
        <f t="shared" si="333"/>
        <v>0.18</v>
      </c>
      <c r="N181" s="102">
        <f t="shared" ref="N181:N183" si="336">F181+G181+I181</f>
        <v>87</v>
      </c>
      <c r="O181" s="103">
        <f t="shared" ref="O181:O183" si="337">N181*0.3*0.6</f>
        <v>15.66</v>
      </c>
      <c r="P181" s="103">
        <v>1.62</v>
      </c>
      <c r="Q181" s="103">
        <f t="shared" ref="Q181:Q183" si="338">O181-P181</f>
        <v>14.04</v>
      </c>
      <c r="R181" s="102"/>
      <c r="S181" s="103"/>
      <c r="T181" s="102">
        <f t="shared" ref="T181:T183" si="339">F181-H181</f>
        <v>87</v>
      </c>
      <c r="U181" s="103">
        <f t="shared" ref="U181:U183" si="340">T181*0.3*0.4*2</f>
        <v>20.88</v>
      </c>
      <c r="V181" s="103"/>
      <c r="W181" s="103">
        <f t="shared" ref="W181:W183" si="341">K181+M181+Q181+S181+U181+V181</f>
        <v>35.1</v>
      </c>
      <c r="X181" s="103"/>
      <c r="Y181" s="103">
        <v>35.1</v>
      </c>
      <c r="Z181" s="149">
        <v>619001</v>
      </c>
    </row>
    <row r="182" customHeight="1" spans="1:26">
      <c r="A182" s="160">
        <v>126</v>
      </c>
      <c r="B182" s="161" t="s">
        <v>163</v>
      </c>
      <c r="C182" s="102">
        <v>6</v>
      </c>
      <c r="D182" s="102"/>
      <c r="E182" s="102"/>
      <c r="F182" s="102">
        <v>9</v>
      </c>
      <c r="G182" s="102">
        <v>52</v>
      </c>
      <c r="H182" s="102">
        <v>20</v>
      </c>
      <c r="I182" s="102"/>
      <c r="J182" s="102"/>
      <c r="K182" s="169"/>
      <c r="L182" s="102">
        <f t="shared" si="332"/>
        <v>6</v>
      </c>
      <c r="M182" s="103">
        <f t="shared" si="333"/>
        <v>1.08</v>
      </c>
      <c r="N182" s="102">
        <f t="shared" si="336"/>
        <v>61</v>
      </c>
      <c r="O182" s="103">
        <f t="shared" si="337"/>
        <v>10.98</v>
      </c>
      <c r="P182" s="103">
        <v>12.42</v>
      </c>
      <c r="Q182" s="103">
        <f t="shared" si="338"/>
        <v>-1.44</v>
      </c>
      <c r="R182" s="102">
        <f t="shared" ref="R182:R185" si="342">G182+H182+I182</f>
        <v>72</v>
      </c>
      <c r="S182" s="103">
        <f t="shared" ref="S182:S185" si="343">R182*0.3*0.6</f>
        <v>12.96</v>
      </c>
      <c r="T182" s="102">
        <f t="shared" si="339"/>
        <v>-11</v>
      </c>
      <c r="U182" s="103">
        <f t="shared" si="340"/>
        <v>-2.64</v>
      </c>
      <c r="V182" s="103"/>
      <c r="W182" s="103">
        <f t="shared" si="341"/>
        <v>9.96</v>
      </c>
      <c r="X182" s="103"/>
      <c r="Y182" s="103">
        <v>9.96</v>
      </c>
      <c r="Z182" s="149">
        <v>619002</v>
      </c>
    </row>
    <row r="183" customHeight="1" spans="1:26">
      <c r="A183" s="160">
        <v>127</v>
      </c>
      <c r="B183" s="161" t="s">
        <v>164</v>
      </c>
      <c r="C183" s="102"/>
      <c r="D183" s="102">
        <v>41</v>
      </c>
      <c r="E183" s="102">
        <v>4</v>
      </c>
      <c r="F183" s="102">
        <v>4</v>
      </c>
      <c r="G183" s="102">
        <v>387</v>
      </c>
      <c r="H183" s="102">
        <v>70</v>
      </c>
      <c r="I183" s="102">
        <v>29</v>
      </c>
      <c r="J183" s="102"/>
      <c r="K183" s="169"/>
      <c r="L183" s="102">
        <f t="shared" si="332"/>
        <v>45</v>
      </c>
      <c r="M183" s="103">
        <f t="shared" si="333"/>
        <v>8.1</v>
      </c>
      <c r="N183" s="102">
        <f t="shared" si="336"/>
        <v>420</v>
      </c>
      <c r="O183" s="103">
        <f t="shared" si="337"/>
        <v>75.6</v>
      </c>
      <c r="P183" s="103">
        <v>33.84</v>
      </c>
      <c r="Q183" s="103">
        <f t="shared" si="338"/>
        <v>41.76</v>
      </c>
      <c r="R183" s="102">
        <f t="shared" si="342"/>
        <v>486</v>
      </c>
      <c r="S183" s="103">
        <f t="shared" si="343"/>
        <v>87.48</v>
      </c>
      <c r="T183" s="102">
        <f t="shared" si="339"/>
        <v>-66</v>
      </c>
      <c r="U183" s="103">
        <f t="shared" si="340"/>
        <v>-15.84</v>
      </c>
      <c r="V183" s="103"/>
      <c r="W183" s="103">
        <f t="shared" si="341"/>
        <v>121.5</v>
      </c>
      <c r="X183" s="103"/>
      <c r="Y183" s="103">
        <v>121.5</v>
      </c>
      <c r="Z183" s="149">
        <v>619004</v>
      </c>
    </row>
    <row r="184" customHeight="1" spans="1:25">
      <c r="A184" s="162"/>
      <c r="B184" s="105" t="s">
        <v>165</v>
      </c>
      <c r="C184" s="98">
        <f t="shared" ref="C184:H184" si="344">SUM(C185)</f>
        <v>0</v>
      </c>
      <c r="D184" s="98">
        <f t="shared" si="344"/>
        <v>20</v>
      </c>
      <c r="E184" s="98">
        <f t="shared" si="344"/>
        <v>0</v>
      </c>
      <c r="F184" s="98">
        <f t="shared" si="344"/>
        <v>1</v>
      </c>
      <c r="G184" s="98">
        <f t="shared" si="344"/>
        <v>227</v>
      </c>
      <c r="H184" s="98">
        <f t="shared" si="344"/>
        <v>24</v>
      </c>
      <c r="I184" s="98"/>
      <c r="J184" s="98"/>
      <c r="K184" s="168"/>
      <c r="L184" s="98">
        <f t="shared" ref="L184:U184" si="345">SUM(L185)</f>
        <v>20</v>
      </c>
      <c r="M184" s="99">
        <f t="shared" si="345"/>
        <v>3.6</v>
      </c>
      <c r="N184" s="98">
        <f t="shared" si="345"/>
        <v>228</v>
      </c>
      <c r="O184" s="99">
        <f t="shared" si="345"/>
        <v>41.04</v>
      </c>
      <c r="P184" s="99">
        <f t="shared" si="345"/>
        <v>22.14</v>
      </c>
      <c r="Q184" s="99">
        <f t="shared" si="345"/>
        <v>18.9</v>
      </c>
      <c r="R184" s="98">
        <f t="shared" si="345"/>
        <v>251</v>
      </c>
      <c r="S184" s="99">
        <f t="shared" si="345"/>
        <v>45.18</v>
      </c>
      <c r="T184" s="98">
        <f t="shared" si="345"/>
        <v>-23</v>
      </c>
      <c r="U184" s="99">
        <f t="shared" si="345"/>
        <v>-5.52</v>
      </c>
      <c r="V184" s="99"/>
      <c r="W184" s="99">
        <f>SUM(W185)</f>
        <v>62.16</v>
      </c>
      <c r="X184" s="99"/>
      <c r="Y184" s="99">
        <f>SUM(Y185)</f>
        <v>62.16</v>
      </c>
    </row>
    <row r="185" customHeight="1" spans="1:26">
      <c r="A185" s="160">
        <v>128</v>
      </c>
      <c r="B185" s="161" t="s">
        <v>165</v>
      </c>
      <c r="C185" s="102"/>
      <c r="D185" s="102">
        <v>20</v>
      </c>
      <c r="E185" s="102"/>
      <c r="F185" s="102">
        <v>1</v>
      </c>
      <c r="G185" s="102">
        <v>227</v>
      </c>
      <c r="H185" s="102">
        <v>24</v>
      </c>
      <c r="I185" s="102"/>
      <c r="J185" s="102"/>
      <c r="K185" s="169"/>
      <c r="L185" s="102">
        <f t="shared" ref="L185:L189" si="346">C185+D185+E185</f>
        <v>20</v>
      </c>
      <c r="M185" s="103">
        <f t="shared" ref="M185:M189" si="347">L185*0.3*0.6</f>
        <v>3.6</v>
      </c>
      <c r="N185" s="102">
        <f t="shared" ref="N185:N189" si="348">F185+G185+I185</f>
        <v>228</v>
      </c>
      <c r="O185" s="103">
        <f t="shared" ref="O185:O189" si="349">N185*0.3*0.6</f>
        <v>41.04</v>
      </c>
      <c r="P185" s="103">
        <v>22.14</v>
      </c>
      <c r="Q185" s="103">
        <f t="shared" ref="Q185:Q189" si="350">O185-P185</f>
        <v>18.9</v>
      </c>
      <c r="R185" s="102">
        <f t="shared" si="342"/>
        <v>251</v>
      </c>
      <c r="S185" s="103">
        <f t="shared" si="343"/>
        <v>45.18</v>
      </c>
      <c r="T185" s="102">
        <f t="shared" ref="T185:T189" si="351">F185-H185</f>
        <v>-23</v>
      </c>
      <c r="U185" s="103">
        <f t="shared" ref="U185:U189" si="352">T185*0.3*0.4*2</f>
        <v>-5.52</v>
      </c>
      <c r="V185" s="103"/>
      <c r="W185" s="103">
        <f t="shared" ref="W185:W189" si="353">K185+M185+Q185+S185+U185+V185</f>
        <v>62.16</v>
      </c>
      <c r="X185" s="103"/>
      <c r="Y185" s="103">
        <v>62.16</v>
      </c>
      <c r="Z185" s="149">
        <v>619003</v>
      </c>
    </row>
    <row r="186" customHeight="1" spans="1:25">
      <c r="A186" s="162"/>
      <c r="B186" s="105" t="s">
        <v>166</v>
      </c>
      <c r="C186" s="98">
        <f t="shared" ref="C186:I186" si="354">SUM(C187:C189)</f>
        <v>56</v>
      </c>
      <c r="D186" s="98">
        <f t="shared" si="354"/>
        <v>26</v>
      </c>
      <c r="E186" s="98">
        <f t="shared" si="354"/>
        <v>1</v>
      </c>
      <c r="F186" s="98">
        <f t="shared" si="354"/>
        <v>86</v>
      </c>
      <c r="G186" s="98">
        <f t="shared" si="354"/>
        <v>402</v>
      </c>
      <c r="H186" s="98">
        <f t="shared" si="354"/>
        <v>61</v>
      </c>
      <c r="I186" s="98">
        <f t="shared" si="354"/>
        <v>2</v>
      </c>
      <c r="J186" s="98"/>
      <c r="K186" s="168"/>
      <c r="L186" s="98">
        <f t="shared" ref="L186:U186" si="355">SUM(L187:L189)</f>
        <v>83</v>
      </c>
      <c r="M186" s="99">
        <f t="shared" si="355"/>
        <v>14.94</v>
      </c>
      <c r="N186" s="98">
        <f t="shared" si="355"/>
        <v>490</v>
      </c>
      <c r="O186" s="99">
        <f t="shared" si="355"/>
        <v>88.2</v>
      </c>
      <c r="P186" s="99">
        <f t="shared" si="355"/>
        <v>48.42</v>
      </c>
      <c r="Q186" s="99">
        <f t="shared" si="355"/>
        <v>39.78</v>
      </c>
      <c r="R186" s="98">
        <f t="shared" si="355"/>
        <v>465</v>
      </c>
      <c r="S186" s="99">
        <f t="shared" si="355"/>
        <v>83.7</v>
      </c>
      <c r="T186" s="98">
        <f t="shared" si="355"/>
        <v>25</v>
      </c>
      <c r="U186" s="99">
        <f t="shared" si="355"/>
        <v>6</v>
      </c>
      <c r="V186" s="99"/>
      <c r="W186" s="99">
        <f>SUM(W187:W189)</f>
        <v>144.42</v>
      </c>
      <c r="X186" s="99"/>
      <c r="Y186" s="99">
        <f>SUM(Y187:Y189)</f>
        <v>144.42</v>
      </c>
    </row>
    <row r="187" customHeight="1" spans="1:26">
      <c r="A187" s="160">
        <v>129</v>
      </c>
      <c r="B187" s="161" t="s">
        <v>167</v>
      </c>
      <c r="C187" s="102">
        <v>7</v>
      </c>
      <c r="D187" s="102"/>
      <c r="E187" s="102"/>
      <c r="F187" s="102">
        <v>45</v>
      </c>
      <c r="G187" s="102"/>
      <c r="H187" s="102"/>
      <c r="I187" s="102"/>
      <c r="J187" s="102"/>
      <c r="K187" s="169"/>
      <c r="L187" s="102">
        <f t="shared" si="346"/>
        <v>7</v>
      </c>
      <c r="M187" s="103">
        <f t="shared" si="347"/>
        <v>1.26</v>
      </c>
      <c r="N187" s="102">
        <f t="shared" si="348"/>
        <v>45</v>
      </c>
      <c r="O187" s="103">
        <f t="shared" si="349"/>
        <v>8.1</v>
      </c>
      <c r="P187" s="103">
        <v>15.3</v>
      </c>
      <c r="Q187" s="103">
        <f t="shared" si="350"/>
        <v>-7.2</v>
      </c>
      <c r="R187" s="102"/>
      <c r="S187" s="103"/>
      <c r="T187" s="102">
        <f t="shared" si="351"/>
        <v>45</v>
      </c>
      <c r="U187" s="103">
        <f t="shared" si="352"/>
        <v>10.8</v>
      </c>
      <c r="V187" s="103"/>
      <c r="W187" s="103">
        <f t="shared" si="353"/>
        <v>4.86</v>
      </c>
      <c r="X187" s="103"/>
      <c r="Y187" s="103">
        <v>4.86</v>
      </c>
      <c r="Z187" s="149">
        <v>620001</v>
      </c>
    </row>
    <row r="188" ht="35" customHeight="1" spans="1:26">
      <c r="A188" s="160">
        <v>130</v>
      </c>
      <c r="B188" s="173" t="s">
        <v>168</v>
      </c>
      <c r="C188" s="102">
        <v>44</v>
      </c>
      <c r="D188" s="102">
        <v>19</v>
      </c>
      <c r="E188" s="102">
        <v>1</v>
      </c>
      <c r="F188" s="102">
        <v>23</v>
      </c>
      <c r="G188" s="102">
        <v>176</v>
      </c>
      <c r="H188" s="102">
        <v>36</v>
      </c>
      <c r="I188" s="102">
        <v>2</v>
      </c>
      <c r="J188" s="102"/>
      <c r="K188" s="169"/>
      <c r="L188" s="102">
        <f t="shared" si="346"/>
        <v>64</v>
      </c>
      <c r="M188" s="103">
        <f t="shared" si="347"/>
        <v>11.52</v>
      </c>
      <c r="N188" s="102">
        <f t="shared" si="348"/>
        <v>201</v>
      </c>
      <c r="O188" s="103">
        <f t="shared" si="349"/>
        <v>36.18</v>
      </c>
      <c r="P188" s="103">
        <v>10.44</v>
      </c>
      <c r="Q188" s="103">
        <f t="shared" si="350"/>
        <v>25.74</v>
      </c>
      <c r="R188" s="102">
        <f t="shared" ref="R188:R191" si="356">G188+H188+I188</f>
        <v>214</v>
      </c>
      <c r="S188" s="103">
        <f t="shared" ref="S188:S191" si="357">R188*0.3*0.6</f>
        <v>38.52</v>
      </c>
      <c r="T188" s="102">
        <f t="shared" si="351"/>
        <v>-13</v>
      </c>
      <c r="U188" s="103">
        <f t="shared" si="352"/>
        <v>-3.12</v>
      </c>
      <c r="V188" s="103"/>
      <c r="W188" s="103">
        <f t="shared" si="353"/>
        <v>72.66</v>
      </c>
      <c r="X188" s="103"/>
      <c r="Y188" s="103">
        <v>72.66</v>
      </c>
      <c r="Z188" s="149">
        <v>620002</v>
      </c>
    </row>
    <row r="189" ht="35" customHeight="1" spans="1:26">
      <c r="A189" s="160">
        <v>131</v>
      </c>
      <c r="B189" s="230" t="s">
        <v>169</v>
      </c>
      <c r="C189" s="102">
        <v>5</v>
      </c>
      <c r="D189" s="102">
        <v>7</v>
      </c>
      <c r="E189" s="102"/>
      <c r="F189" s="102">
        <v>18</v>
      </c>
      <c r="G189" s="102">
        <v>226</v>
      </c>
      <c r="H189" s="102">
        <v>25</v>
      </c>
      <c r="I189" s="102"/>
      <c r="J189" s="102"/>
      <c r="K189" s="169"/>
      <c r="L189" s="102">
        <f t="shared" si="346"/>
        <v>12</v>
      </c>
      <c r="M189" s="103">
        <f t="shared" si="347"/>
        <v>2.16</v>
      </c>
      <c r="N189" s="102">
        <f t="shared" si="348"/>
        <v>244</v>
      </c>
      <c r="O189" s="103">
        <f t="shared" si="349"/>
        <v>43.92</v>
      </c>
      <c r="P189" s="103">
        <v>22.68</v>
      </c>
      <c r="Q189" s="103">
        <f t="shared" si="350"/>
        <v>21.24</v>
      </c>
      <c r="R189" s="102">
        <f t="shared" si="356"/>
        <v>251</v>
      </c>
      <c r="S189" s="103">
        <f t="shared" si="357"/>
        <v>45.18</v>
      </c>
      <c r="T189" s="102">
        <f t="shared" si="351"/>
        <v>-7</v>
      </c>
      <c r="U189" s="103">
        <f t="shared" si="352"/>
        <v>-1.68</v>
      </c>
      <c r="V189" s="103"/>
      <c r="W189" s="103">
        <f t="shared" si="353"/>
        <v>66.9</v>
      </c>
      <c r="X189" s="103"/>
      <c r="Y189" s="103">
        <v>66.9</v>
      </c>
      <c r="Z189" s="149">
        <v>620003</v>
      </c>
    </row>
    <row r="190" customHeight="1" spans="1:25">
      <c r="A190" s="162"/>
      <c r="B190" s="105" t="s">
        <v>170</v>
      </c>
      <c r="C190" s="98">
        <f t="shared" ref="C190:H190" si="358">SUM(C191)</f>
        <v>6</v>
      </c>
      <c r="D190" s="98">
        <f t="shared" si="358"/>
        <v>7</v>
      </c>
      <c r="E190" s="98">
        <f t="shared" si="358"/>
        <v>0</v>
      </c>
      <c r="F190" s="98">
        <f t="shared" si="358"/>
        <v>28</v>
      </c>
      <c r="G190" s="98">
        <f t="shared" si="358"/>
        <v>92</v>
      </c>
      <c r="H190" s="98">
        <f t="shared" si="358"/>
        <v>5</v>
      </c>
      <c r="I190" s="98"/>
      <c r="J190" s="98"/>
      <c r="K190" s="168"/>
      <c r="L190" s="98">
        <f t="shared" ref="L190:U190" si="359">SUM(L191)</f>
        <v>13</v>
      </c>
      <c r="M190" s="99">
        <f t="shared" si="359"/>
        <v>2.34</v>
      </c>
      <c r="N190" s="98">
        <f t="shared" si="359"/>
        <v>120</v>
      </c>
      <c r="O190" s="99">
        <f t="shared" si="359"/>
        <v>21.6</v>
      </c>
      <c r="P190" s="99">
        <f t="shared" si="359"/>
        <v>17.1</v>
      </c>
      <c r="Q190" s="99">
        <f t="shared" si="359"/>
        <v>4.5</v>
      </c>
      <c r="R190" s="98">
        <f t="shared" si="359"/>
        <v>97</v>
      </c>
      <c r="S190" s="99">
        <f t="shared" si="359"/>
        <v>17.46</v>
      </c>
      <c r="T190" s="98">
        <f t="shared" si="359"/>
        <v>23</v>
      </c>
      <c r="U190" s="99">
        <f t="shared" si="359"/>
        <v>5.52</v>
      </c>
      <c r="V190" s="99"/>
      <c r="W190" s="99">
        <f t="shared" ref="W190:W194" si="360">SUM(W191)</f>
        <v>29.82</v>
      </c>
      <c r="X190" s="99"/>
      <c r="Y190" s="99">
        <f t="shared" ref="Y190:Y194" si="361">SUM(Y191)</f>
        <v>29.82</v>
      </c>
    </row>
    <row r="191" ht="35" customHeight="1" spans="1:26">
      <c r="A191" s="160">
        <v>132</v>
      </c>
      <c r="B191" s="173" t="s">
        <v>171</v>
      </c>
      <c r="C191" s="102">
        <v>6</v>
      </c>
      <c r="D191" s="102">
        <v>7</v>
      </c>
      <c r="E191" s="102"/>
      <c r="F191" s="102">
        <v>28</v>
      </c>
      <c r="G191" s="102">
        <v>92</v>
      </c>
      <c r="H191" s="102">
        <v>5</v>
      </c>
      <c r="I191" s="102"/>
      <c r="J191" s="102"/>
      <c r="K191" s="169"/>
      <c r="L191" s="102">
        <f t="shared" ref="L191:L195" si="362">C191+D191+E191</f>
        <v>13</v>
      </c>
      <c r="M191" s="103">
        <f t="shared" ref="M191:M195" si="363">L191*0.3*0.6</f>
        <v>2.34</v>
      </c>
      <c r="N191" s="102">
        <f t="shared" ref="N191:N195" si="364">F191+G191+I191</f>
        <v>120</v>
      </c>
      <c r="O191" s="103">
        <f t="shared" ref="O191:O195" si="365">N191*0.3*0.6</f>
        <v>21.6</v>
      </c>
      <c r="P191" s="103">
        <v>17.1</v>
      </c>
      <c r="Q191" s="103">
        <f t="shared" ref="Q191:Q195" si="366">O191-P191</f>
        <v>4.5</v>
      </c>
      <c r="R191" s="102">
        <f t="shared" si="356"/>
        <v>97</v>
      </c>
      <c r="S191" s="103">
        <f t="shared" si="357"/>
        <v>17.46</v>
      </c>
      <c r="T191" s="102">
        <f t="shared" ref="T191:T195" si="367">F191-H191</f>
        <v>23</v>
      </c>
      <c r="U191" s="103">
        <f t="shared" ref="U191:U195" si="368">T191*0.3*0.4*2</f>
        <v>5.52</v>
      </c>
      <c r="V191" s="103"/>
      <c r="W191" s="103">
        <f t="shared" ref="W191:W195" si="369">K191+M191+Q191+S191+U191+V191</f>
        <v>29.82</v>
      </c>
      <c r="X191" s="103"/>
      <c r="Y191" s="103">
        <v>29.82</v>
      </c>
      <c r="Z191" s="149">
        <v>620004</v>
      </c>
    </row>
    <row r="192" customHeight="1" spans="1:25">
      <c r="A192" s="162"/>
      <c r="B192" s="105" t="s">
        <v>172</v>
      </c>
      <c r="C192" s="98">
        <f t="shared" ref="C192:I192" si="370">SUM(C193)</f>
        <v>1</v>
      </c>
      <c r="D192" s="98">
        <f t="shared" si="370"/>
        <v>72</v>
      </c>
      <c r="E192" s="98">
        <f t="shared" si="370"/>
        <v>0</v>
      </c>
      <c r="F192" s="98">
        <f t="shared" si="370"/>
        <v>3</v>
      </c>
      <c r="G192" s="98">
        <f t="shared" si="370"/>
        <v>611</v>
      </c>
      <c r="H192" s="98">
        <f t="shared" si="370"/>
        <v>26</v>
      </c>
      <c r="I192" s="98">
        <f t="shared" si="370"/>
        <v>3</v>
      </c>
      <c r="J192" s="98"/>
      <c r="K192" s="168"/>
      <c r="L192" s="98">
        <f t="shared" ref="L192:U192" si="371">SUM(L193)</f>
        <v>73</v>
      </c>
      <c r="M192" s="99">
        <f t="shared" si="371"/>
        <v>13.14</v>
      </c>
      <c r="N192" s="98">
        <f t="shared" si="371"/>
        <v>617</v>
      </c>
      <c r="O192" s="99">
        <f t="shared" si="371"/>
        <v>111.06</v>
      </c>
      <c r="P192" s="99">
        <f t="shared" si="371"/>
        <v>72.18</v>
      </c>
      <c r="Q192" s="99">
        <f t="shared" si="371"/>
        <v>38.88</v>
      </c>
      <c r="R192" s="98">
        <f t="shared" si="371"/>
        <v>640</v>
      </c>
      <c r="S192" s="99">
        <f t="shared" si="371"/>
        <v>115.2</v>
      </c>
      <c r="T192" s="98">
        <f t="shared" si="371"/>
        <v>-23</v>
      </c>
      <c r="U192" s="99">
        <f t="shared" si="371"/>
        <v>-5.52</v>
      </c>
      <c r="V192" s="99"/>
      <c r="W192" s="99">
        <f t="shared" si="360"/>
        <v>161.7</v>
      </c>
      <c r="X192" s="99"/>
      <c r="Y192" s="99">
        <f t="shared" si="361"/>
        <v>161.7</v>
      </c>
    </row>
    <row r="193" customHeight="1" spans="1:26">
      <c r="A193" s="160">
        <v>133</v>
      </c>
      <c r="B193" s="161" t="s">
        <v>172</v>
      </c>
      <c r="C193" s="102">
        <v>1</v>
      </c>
      <c r="D193" s="102">
        <v>72</v>
      </c>
      <c r="E193" s="102"/>
      <c r="F193" s="102">
        <v>3</v>
      </c>
      <c r="G193" s="102">
        <v>611</v>
      </c>
      <c r="H193" s="102">
        <v>26</v>
      </c>
      <c r="I193" s="102">
        <v>3</v>
      </c>
      <c r="J193" s="102"/>
      <c r="K193" s="169"/>
      <c r="L193" s="102">
        <f t="shared" si="362"/>
        <v>73</v>
      </c>
      <c r="M193" s="103">
        <f t="shared" si="363"/>
        <v>13.14</v>
      </c>
      <c r="N193" s="102">
        <f t="shared" si="364"/>
        <v>617</v>
      </c>
      <c r="O193" s="103">
        <f t="shared" si="365"/>
        <v>111.06</v>
      </c>
      <c r="P193" s="103">
        <v>72.18</v>
      </c>
      <c r="Q193" s="103">
        <f t="shared" si="366"/>
        <v>38.88</v>
      </c>
      <c r="R193" s="102">
        <f t="shared" ref="R193:R200" si="372">G193+H193+I193</f>
        <v>640</v>
      </c>
      <c r="S193" s="103">
        <f t="shared" ref="S193:S200" si="373">R193*0.3*0.6</f>
        <v>115.2</v>
      </c>
      <c r="T193" s="102">
        <f t="shared" si="367"/>
        <v>-23</v>
      </c>
      <c r="U193" s="103">
        <f t="shared" si="368"/>
        <v>-5.52</v>
      </c>
      <c r="V193" s="103"/>
      <c r="W193" s="103">
        <f t="shared" si="369"/>
        <v>161.7</v>
      </c>
      <c r="X193" s="103"/>
      <c r="Y193" s="103">
        <v>161.7</v>
      </c>
      <c r="Z193" s="149">
        <v>620005</v>
      </c>
    </row>
    <row r="194" customHeight="1" spans="1:25">
      <c r="A194" s="162"/>
      <c r="B194" s="105" t="s">
        <v>173</v>
      </c>
      <c r="C194" s="98">
        <f t="shared" ref="C194:I194" si="374">SUM(C195)</f>
        <v>2</v>
      </c>
      <c r="D194" s="98">
        <f t="shared" si="374"/>
        <v>12</v>
      </c>
      <c r="E194" s="98">
        <f t="shared" si="374"/>
        <v>1</v>
      </c>
      <c r="F194" s="98">
        <f t="shared" si="374"/>
        <v>0</v>
      </c>
      <c r="G194" s="98">
        <f t="shared" si="374"/>
        <v>390</v>
      </c>
      <c r="H194" s="98">
        <f t="shared" si="374"/>
        <v>30</v>
      </c>
      <c r="I194" s="98">
        <f t="shared" si="374"/>
        <v>5</v>
      </c>
      <c r="J194" s="98"/>
      <c r="K194" s="168"/>
      <c r="L194" s="98">
        <f t="shared" ref="L194:U194" si="375">SUM(L195)</f>
        <v>15</v>
      </c>
      <c r="M194" s="99">
        <f t="shared" si="375"/>
        <v>2.7</v>
      </c>
      <c r="N194" s="98">
        <f t="shared" si="375"/>
        <v>395</v>
      </c>
      <c r="O194" s="99">
        <f t="shared" si="375"/>
        <v>71.1</v>
      </c>
      <c r="P194" s="99">
        <f t="shared" si="375"/>
        <v>43.2</v>
      </c>
      <c r="Q194" s="99">
        <f t="shared" si="375"/>
        <v>27.9</v>
      </c>
      <c r="R194" s="98">
        <f t="shared" si="375"/>
        <v>425</v>
      </c>
      <c r="S194" s="99">
        <f t="shared" si="375"/>
        <v>76.5</v>
      </c>
      <c r="T194" s="98">
        <f t="shared" si="375"/>
        <v>-30</v>
      </c>
      <c r="U194" s="99">
        <f t="shared" si="375"/>
        <v>-7.2</v>
      </c>
      <c r="V194" s="99"/>
      <c r="W194" s="99">
        <f t="shared" si="360"/>
        <v>99.9</v>
      </c>
      <c r="X194" s="99"/>
      <c r="Y194" s="99">
        <f t="shared" si="361"/>
        <v>99.9</v>
      </c>
    </row>
    <row r="195" ht="35" customHeight="1" spans="1:26">
      <c r="A195" s="160">
        <v>134</v>
      </c>
      <c r="B195" s="173" t="s">
        <v>174</v>
      </c>
      <c r="C195" s="102">
        <v>2</v>
      </c>
      <c r="D195" s="102">
        <v>12</v>
      </c>
      <c r="E195" s="102">
        <v>1</v>
      </c>
      <c r="F195" s="102"/>
      <c r="G195" s="102">
        <v>390</v>
      </c>
      <c r="H195" s="102">
        <v>30</v>
      </c>
      <c r="I195" s="102">
        <v>5</v>
      </c>
      <c r="J195" s="102"/>
      <c r="K195" s="169"/>
      <c r="L195" s="102">
        <f t="shared" si="362"/>
        <v>15</v>
      </c>
      <c r="M195" s="103">
        <f t="shared" si="363"/>
        <v>2.7</v>
      </c>
      <c r="N195" s="102">
        <f t="shared" si="364"/>
        <v>395</v>
      </c>
      <c r="O195" s="103">
        <f t="shared" si="365"/>
        <v>71.1</v>
      </c>
      <c r="P195" s="103">
        <v>43.2</v>
      </c>
      <c r="Q195" s="103">
        <f t="shared" si="366"/>
        <v>27.9</v>
      </c>
      <c r="R195" s="102">
        <f t="shared" si="372"/>
        <v>425</v>
      </c>
      <c r="S195" s="103">
        <f t="shared" si="373"/>
        <v>76.5</v>
      </c>
      <c r="T195" s="102">
        <f t="shared" si="367"/>
        <v>-30</v>
      </c>
      <c r="U195" s="103">
        <f t="shared" si="368"/>
        <v>-7.2</v>
      </c>
      <c r="V195" s="103"/>
      <c r="W195" s="103">
        <f t="shared" si="369"/>
        <v>99.9</v>
      </c>
      <c r="X195" s="103"/>
      <c r="Y195" s="103">
        <v>99.9</v>
      </c>
      <c r="Z195" s="149">
        <v>620006</v>
      </c>
    </row>
    <row r="196" customHeight="1" spans="1:25">
      <c r="A196" s="162"/>
      <c r="B196" s="105" t="s">
        <v>175</v>
      </c>
      <c r="C196" s="98">
        <f t="shared" ref="C196:I196" si="376">SUM(C197:C200)</f>
        <v>6</v>
      </c>
      <c r="D196" s="98">
        <f t="shared" si="376"/>
        <v>10</v>
      </c>
      <c r="E196" s="98">
        <f t="shared" si="376"/>
        <v>0</v>
      </c>
      <c r="F196" s="98">
        <f t="shared" si="376"/>
        <v>98</v>
      </c>
      <c r="G196" s="98">
        <f t="shared" si="376"/>
        <v>562</v>
      </c>
      <c r="H196" s="98">
        <f t="shared" si="376"/>
        <v>99</v>
      </c>
      <c r="I196" s="98">
        <f t="shared" si="376"/>
        <v>1</v>
      </c>
      <c r="J196" s="98"/>
      <c r="K196" s="168"/>
      <c r="L196" s="98">
        <f t="shared" ref="L196:U196" si="377">SUM(L197:L200)</f>
        <v>16</v>
      </c>
      <c r="M196" s="99">
        <f t="shared" si="377"/>
        <v>2.88</v>
      </c>
      <c r="N196" s="98">
        <f t="shared" si="377"/>
        <v>661</v>
      </c>
      <c r="O196" s="99">
        <f t="shared" si="377"/>
        <v>118.98</v>
      </c>
      <c r="P196" s="99">
        <f t="shared" si="377"/>
        <v>70.02</v>
      </c>
      <c r="Q196" s="99">
        <f t="shared" si="377"/>
        <v>48.96</v>
      </c>
      <c r="R196" s="98">
        <f t="shared" si="377"/>
        <v>662</v>
      </c>
      <c r="S196" s="99">
        <f t="shared" si="377"/>
        <v>119.16</v>
      </c>
      <c r="T196" s="98">
        <f t="shared" si="377"/>
        <v>-1</v>
      </c>
      <c r="U196" s="99">
        <f t="shared" si="377"/>
        <v>-0.240000000000002</v>
      </c>
      <c r="V196" s="99"/>
      <c r="W196" s="99">
        <f>SUM(W197:W200)</f>
        <v>170.76</v>
      </c>
      <c r="X196" s="99"/>
      <c r="Y196" s="99">
        <f>SUM(Y197:Y200)</f>
        <v>170.76</v>
      </c>
    </row>
    <row r="197" customHeight="1" spans="1:26">
      <c r="A197" s="160">
        <v>135</v>
      </c>
      <c r="B197" s="161" t="s">
        <v>176</v>
      </c>
      <c r="C197" s="102">
        <v>2</v>
      </c>
      <c r="D197" s="102"/>
      <c r="E197" s="102"/>
      <c r="F197" s="102">
        <v>45</v>
      </c>
      <c r="G197" s="102"/>
      <c r="H197" s="102">
        <v>1</v>
      </c>
      <c r="I197" s="102"/>
      <c r="J197" s="102"/>
      <c r="K197" s="169"/>
      <c r="L197" s="102">
        <f t="shared" ref="L197:L199" si="378">C197+D197+E197</f>
        <v>2</v>
      </c>
      <c r="M197" s="103">
        <f t="shared" ref="M197:M199" si="379">L197*0.3*0.6</f>
        <v>0.36</v>
      </c>
      <c r="N197" s="102">
        <f t="shared" ref="N197:N200" si="380">F197+G197+I197</f>
        <v>45</v>
      </c>
      <c r="O197" s="103">
        <f t="shared" ref="O197:O200" si="381">N197*0.3*0.6</f>
        <v>8.1</v>
      </c>
      <c r="P197" s="103"/>
      <c r="Q197" s="103">
        <f t="shared" ref="Q197:Q200" si="382">O197-P197</f>
        <v>8.1</v>
      </c>
      <c r="R197" s="102">
        <f t="shared" si="372"/>
        <v>1</v>
      </c>
      <c r="S197" s="103">
        <f t="shared" si="373"/>
        <v>0.18</v>
      </c>
      <c r="T197" s="102">
        <f t="shared" ref="T197:T200" si="383">F197-H197</f>
        <v>44</v>
      </c>
      <c r="U197" s="103">
        <f t="shared" ref="U197:U200" si="384">T197*0.3*0.4*2</f>
        <v>10.56</v>
      </c>
      <c r="V197" s="103"/>
      <c r="W197" s="103">
        <f t="shared" ref="W197:W200" si="385">K197+M197+Q197+S197+U197+V197</f>
        <v>19.2</v>
      </c>
      <c r="X197" s="103"/>
      <c r="Y197" s="103">
        <v>19.2</v>
      </c>
      <c r="Z197" s="149">
        <v>621001</v>
      </c>
    </row>
    <row r="198" customHeight="1" spans="1:26">
      <c r="A198" s="160">
        <v>136</v>
      </c>
      <c r="B198" s="161" t="s">
        <v>177</v>
      </c>
      <c r="C198" s="102">
        <v>4</v>
      </c>
      <c r="D198" s="102">
        <v>8</v>
      </c>
      <c r="E198" s="102"/>
      <c r="F198" s="102">
        <v>41</v>
      </c>
      <c r="G198" s="102">
        <v>78</v>
      </c>
      <c r="H198" s="102">
        <v>18</v>
      </c>
      <c r="I198" s="102"/>
      <c r="J198" s="102"/>
      <c r="K198" s="169"/>
      <c r="L198" s="102">
        <f t="shared" si="378"/>
        <v>12</v>
      </c>
      <c r="M198" s="103">
        <f t="shared" si="379"/>
        <v>2.16</v>
      </c>
      <c r="N198" s="102">
        <f t="shared" si="380"/>
        <v>119</v>
      </c>
      <c r="O198" s="103">
        <f t="shared" si="381"/>
        <v>21.42</v>
      </c>
      <c r="P198" s="103">
        <v>17.46</v>
      </c>
      <c r="Q198" s="103">
        <f t="shared" si="382"/>
        <v>3.96</v>
      </c>
      <c r="R198" s="102">
        <f t="shared" si="372"/>
        <v>96</v>
      </c>
      <c r="S198" s="103">
        <f t="shared" si="373"/>
        <v>17.28</v>
      </c>
      <c r="T198" s="102">
        <f t="shared" si="383"/>
        <v>23</v>
      </c>
      <c r="U198" s="103">
        <f t="shared" si="384"/>
        <v>5.52</v>
      </c>
      <c r="V198" s="103"/>
      <c r="W198" s="103">
        <f t="shared" si="385"/>
        <v>28.92</v>
      </c>
      <c r="X198" s="103"/>
      <c r="Y198" s="103">
        <v>28.92</v>
      </c>
      <c r="Z198" s="149">
        <v>621002</v>
      </c>
    </row>
    <row r="199" customHeight="1" spans="1:26">
      <c r="A199" s="160">
        <v>137</v>
      </c>
      <c r="B199" s="161" t="s">
        <v>179</v>
      </c>
      <c r="C199" s="102"/>
      <c r="D199" s="102">
        <v>2</v>
      </c>
      <c r="E199" s="102"/>
      <c r="F199" s="102">
        <v>1</v>
      </c>
      <c r="G199" s="102">
        <v>304</v>
      </c>
      <c r="H199" s="102">
        <v>17</v>
      </c>
      <c r="I199" s="102"/>
      <c r="J199" s="102"/>
      <c r="K199" s="169"/>
      <c r="L199" s="102">
        <f t="shared" si="378"/>
        <v>2</v>
      </c>
      <c r="M199" s="103">
        <f t="shared" si="379"/>
        <v>0.36</v>
      </c>
      <c r="N199" s="102">
        <f t="shared" si="380"/>
        <v>305</v>
      </c>
      <c r="O199" s="103">
        <f t="shared" si="381"/>
        <v>54.9</v>
      </c>
      <c r="P199" s="103">
        <v>29.88</v>
      </c>
      <c r="Q199" s="103">
        <f t="shared" si="382"/>
        <v>25.02</v>
      </c>
      <c r="R199" s="102">
        <f t="shared" si="372"/>
        <v>321</v>
      </c>
      <c r="S199" s="103">
        <f t="shared" si="373"/>
        <v>57.78</v>
      </c>
      <c r="T199" s="102">
        <f t="shared" si="383"/>
        <v>-16</v>
      </c>
      <c r="U199" s="103">
        <f t="shared" si="384"/>
        <v>-3.84</v>
      </c>
      <c r="V199" s="103"/>
      <c r="W199" s="103">
        <f t="shared" si="385"/>
        <v>79.32</v>
      </c>
      <c r="X199" s="103"/>
      <c r="Y199" s="103">
        <v>79.32</v>
      </c>
      <c r="Z199" s="149">
        <v>621005</v>
      </c>
    </row>
    <row r="200" customHeight="1" spans="1:26">
      <c r="A200" s="160">
        <v>138</v>
      </c>
      <c r="B200" s="161" t="s">
        <v>178</v>
      </c>
      <c r="C200" s="102"/>
      <c r="D200" s="102"/>
      <c r="E200" s="102"/>
      <c r="F200" s="102">
        <v>11</v>
      </c>
      <c r="G200" s="102">
        <v>180</v>
      </c>
      <c r="H200" s="102">
        <v>63</v>
      </c>
      <c r="I200" s="102">
        <v>1</v>
      </c>
      <c r="J200" s="102"/>
      <c r="K200" s="169"/>
      <c r="L200" s="102"/>
      <c r="M200" s="103"/>
      <c r="N200" s="102">
        <f t="shared" si="380"/>
        <v>192</v>
      </c>
      <c r="O200" s="103">
        <f t="shared" si="381"/>
        <v>34.56</v>
      </c>
      <c r="P200" s="103">
        <v>22.68</v>
      </c>
      <c r="Q200" s="103">
        <f t="shared" si="382"/>
        <v>11.88</v>
      </c>
      <c r="R200" s="102">
        <f t="shared" si="372"/>
        <v>244</v>
      </c>
      <c r="S200" s="103">
        <f t="shared" si="373"/>
        <v>43.92</v>
      </c>
      <c r="T200" s="102">
        <f t="shared" si="383"/>
        <v>-52</v>
      </c>
      <c r="U200" s="103">
        <f t="shared" si="384"/>
        <v>-12.48</v>
      </c>
      <c r="V200" s="103"/>
      <c r="W200" s="103">
        <f t="shared" si="385"/>
        <v>43.32</v>
      </c>
      <c r="X200" s="103"/>
      <c r="Y200" s="103">
        <v>43.32</v>
      </c>
      <c r="Z200" s="149">
        <v>621006</v>
      </c>
    </row>
    <row r="201" customHeight="1" spans="1:25">
      <c r="A201" s="162"/>
      <c r="B201" s="105" t="s">
        <v>181</v>
      </c>
      <c r="C201" s="98">
        <f t="shared" ref="C201:I201" si="386">SUM(C202)</f>
        <v>1</v>
      </c>
      <c r="D201" s="98">
        <f t="shared" si="386"/>
        <v>14</v>
      </c>
      <c r="E201" s="98">
        <f t="shared" si="386"/>
        <v>0</v>
      </c>
      <c r="F201" s="98">
        <f t="shared" si="386"/>
        <v>13</v>
      </c>
      <c r="G201" s="98">
        <f t="shared" si="386"/>
        <v>1023</v>
      </c>
      <c r="H201" s="98">
        <f t="shared" si="386"/>
        <v>16</v>
      </c>
      <c r="I201" s="98">
        <f t="shared" si="386"/>
        <v>1</v>
      </c>
      <c r="J201" s="98"/>
      <c r="K201" s="168"/>
      <c r="L201" s="98">
        <f t="shared" ref="L201:U201" si="387">SUM(L202)</f>
        <v>15</v>
      </c>
      <c r="M201" s="99">
        <f t="shared" si="387"/>
        <v>2.7</v>
      </c>
      <c r="N201" s="98">
        <f t="shared" si="387"/>
        <v>1037</v>
      </c>
      <c r="O201" s="99">
        <f t="shared" si="387"/>
        <v>186.66</v>
      </c>
      <c r="P201" s="99">
        <f t="shared" si="387"/>
        <v>114.3</v>
      </c>
      <c r="Q201" s="99">
        <f t="shared" si="387"/>
        <v>72.36</v>
      </c>
      <c r="R201" s="98">
        <f t="shared" si="387"/>
        <v>1040</v>
      </c>
      <c r="S201" s="99">
        <f t="shared" si="387"/>
        <v>187.2</v>
      </c>
      <c r="T201" s="98">
        <f t="shared" si="387"/>
        <v>-3</v>
      </c>
      <c r="U201" s="99">
        <f t="shared" si="387"/>
        <v>-0.72</v>
      </c>
      <c r="V201" s="99"/>
      <c r="W201" s="99">
        <f>SUM(W202)</f>
        <v>261.54</v>
      </c>
      <c r="X201" s="99"/>
      <c r="Y201" s="99">
        <f>SUM(Y202)</f>
        <v>261.54</v>
      </c>
    </row>
    <row r="202" customHeight="1" spans="1:26">
      <c r="A202" s="160">
        <v>139</v>
      </c>
      <c r="B202" s="161" t="s">
        <v>181</v>
      </c>
      <c r="C202" s="102">
        <v>1</v>
      </c>
      <c r="D202" s="102">
        <v>14</v>
      </c>
      <c r="E202" s="102"/>
      <c r="F202" s="102">
        <v>13</v>
      </c>
      <c r="G202" s="102">
        <v>1023</v>
      </c>
      <c r="H202" s="102">
        <v>16</v>
      </c>
      <c r="I202" s="102">
        <v>1</v>
      </c>
      <c r="J202" s="102"/>
      <c r="K202" s="169"/>
      <c r="L202" s="102">
        <f>C202+D202+E202</f>
        <v>15</v>
      </c>
      <c r="M202" s="103">
        <f>L202*0.3*0.6</f>
        <v>2.7</v>
      </c>
      <c r="N202" s="102">
        <f>F202+G202+I202</f>
        <v>1037</v>
      </c>
      <c r="O202" s="103">
        <f>N202*0.3*0.6</f>
        <v>186.66</v>
      </c>
      <c r="P202" s="103">
        <v>114.3</v>
      </c>
      <c r="Q202" s="103">
        <f>O202-P202</f>
        <v>72.36</v>
      </c>
      <c r="R202" s="102">
        <f>G202+H202+I202</f>
        <v>1040</v>
      </c>
      <c r="S202" s="103">
        <f>R202*0.3*0.6</f>
        <v>187.2</v>
      </c>
      <c r="T202" s="102">
        <f>F202-H202</f>
        <v>-3</v>
      </c>
      <c r="U202" s="103">
        <f>T202*0.3*0.4*2</f>
        <v>-0.72</v>
      </c>
      <c r="V202" s="103"/>
      <c r="W202" s="103">
        <f>K202+M202+Q202+S202+U202+V202</f>
        <v>261.54</v>
      </c>
      <c r="X202" s="103"/>
      <c r="Y202" s="103">
        <v>261.54</v>
      </c>
      <c r="Z202" s="149">
        <v>621003</v>
      </c>
    </row>
    <row r="203" customHeight="1" spans="1:25">
      <c r="A203" s="162"/>
      <c r="B203" s="105" t="s">
        <v>180</v>
      </c>
      <c r="C203" s="98">
        <f t="shared" ref="C203:H203" si="388">SUM(C204)</f>
        <v>0</v>
      </c>
      <c r="D203" s="135">
        <f t="shared" si="388"/>
        <v>92</v>
      </c>
      <c r="E203" s="98">
        <f t="shared" si="388"/>
        <v>0</v>
      </c>
      <c r="F203" s="98">
        <f t="shared" si="388"/>
        <v>3</v>
      </c>
      <c r="G203" s="98">
        <f t="shared" si="388"/>
        <v>327</v>
      </c>
      <c r="H203" s="98">
        <f t="shared" si="388"/>
        <v>9</v>
      </c>
      <c r="I203" s="98"/>
      <c r="J203" s="98"/>
      <c r="K203" s="168"/>
      <c r="L203" s="98">
        <f t="shared" ref="L203:U203" si="389">SUM(L204)</f>
        <v>92</v>
      </c>
      <c r="M203" s="99">
        <f t="shared" si="389"/>
        <v>16.56</v>
      </c>
      <c r="N203" s="98">
        <f t="shared" si="389"/>
        <v>330</v>
      </c>
      <c r="O203" s="99">
        <f t="shared" si="389"/>
        <v>59.4</v>
      </c>
      <c r="P203" s="99">
        <f t="shared" si="389"/>
        <v>33.12</v>
      </c>
      <c r="Q203" s="99">
        <f t="shared" si="389"/>
        <v>26.28</v>
      </c>
      <c r="R203" s="98">
        <f t="shared" si="389"/>
        <v>336</v>
      </c>
      <c r="S203" s="99">
        <f t="shared" si="389"/>
        <v>60.48</v>
      </c>
      <c r="T203" s="98">
        <f t="shared" si="389"/>
        <v>-6</v>
      </c>
      <c r="U203" s="99">
        <f t="shared" si="389"/>
        <v>-1.44</v>
      </c>
      <c r="V203" s="99"/>
      <c r="W203" s="99">
        <f>SUM(W204)</f>
        <v>101.88</v>
      </c>
      <c r="X203" s="99"/>
      <c r="Y203" s="99">
        <f>SUM(Y204)</f>
        <v>101.88</v>
      </c>
    </row>
    <row r="204" customHeight="1" spans="1:26">
      <c r="A204" s="160">
        <v>140</v>
      </c>
      <c r="B204" s="161" t="s">
        <v>180</v>
      </c>
      <c r="C204" s="102"/>
      <c r="D204" s="231">
        <v>92</v>
      </c>
      <c r="E204" s="102"/>
      <c r="F204" s="102">
        <v>3</v>
      </c>
      <c r="G204" s="102">
        <v>327</v>
      </c>
      <c r="H204" s="102">
        <v>9</v>
      </c>
      <c r="I204" s="102"/>
      <c r="J204" s="102"/>
      <c r="K204" s="169"/>
      <c r="L204" s="102">
        <f>C204+D204+E204</f>
        <v>92</v>
      </c>
      <c r="M204" s="103">
        <f>L204*0.3*0.6</f>
        <v>16.56</v>
      </c>
      <c r="N204" s="102">
        <f>F204+G204+I204</f>
        <v>330</v>
      </c>
      <c r="O204" s="103">
        <f>N204*0.3*0.6</f>
        <v>59.4</v>
      </c>
      <c r="P204" s="103">
        <v>33.12</v>
      </c>
      <c r="Q204" s="103">
        <f>O204-P204</f>
        <v>26.28</v>
      </c>
      <c r="R204" s="102">
        <f>G204+H204+I204</f>
        <v>336</v>
      </c>
      <c r="S204" s="103">
        <f>R204*0.3*0.6</f>
        <v>60.48</v>
      </c>
      <c r="T204" s="102">
        <f>F204-H204</f>
        <v>-6</v>
      </c>
      <c r="U204" s="103">
        <f>T204*0.3*0.4*2</f>
        <v>-1.44</v>
      </c>
      <c r="V204" s="103"/>
      <c r="W204" s="103">
        <f>K204+M204+Q204+S204+U204+V204</f>
        <v>101.88</v>
      </c>
      <c r="X204" s="103"/>
      <c r="Y204" s="103">
        <v>101.88</v>
      </c>
      <c r="Z204" s="149">
        <v>621004</v>
      </c>
    </row>
    <row r="205" customHeight="1" spans="1:17">
      <c r="A205" s="174" t="s">
        <v>240</v>
      </c>
      <c r="B205" s="174"/>
      <c r="C205" s="174"/>
      <c r="D205" s="174"/>
      <c r="E205" s="174"/>
      <c r="F205" s="174"/>
      <c r="G205" s="174"/>
      <c r="H205" s="174"/>
      <c r="I205" s="174"/>
      <c r="J205" s="174"/>
      <c r="K205" s="174"/>
      <c r="L205" s="174"/>
      <c r="M205" s="174"/>
      <c r="N205" s="174"/>
      <c r="O205" s="174"/>
      <c r="P205" s="174"/>
      <c r="Q205" s="174"/>
    </row>
  </sheetData>
  <autoFilter ref="A6:Z205"/>
  <mergeCells count="15">
    <mergeCell ref="A1:B1"/>
    <mergeCell ref="A2:Y2"/>
    <mergeCell ref="C4:E4"/>
    <mergeCell ref="F4:I4"/>
    <mergeCell ref="J4:K4"/>
    <mergeCell ref="L4:M4"/>
    <mergeCell ref="N4:Q4"/>
    <mergeCell ref="R4:S4"/>
    <mergeCell ref="T4:U4"/>
    <mergeCell ref="X4:Y4"/>
    <mergeCell ref="A205:Q205"/>
    <mergeCell ref="A4:A6"/>
    <mergeCell ref="B4:B6"/>
    <mergeCell ref="V4:V5"/>
    <mergeCell ref="W4:W5"/>
  </mergeCells>
  <conditionalFormatting sqref="B4">
    <cfRule type="duplicateValues" dxfId="0" priority="1"/>
  </conditionalFormatting>
  <conditionalFormatting sqref="D199:E199">
    <cfRule type="duplicateValues" dxfId="0" priority="3"/>
  </conditionalFormatting>
  <conditionalFormatting sqref="E200">
    <cfRule type="duplicateValues" dxfId="0" priority="2"/>
  </conditionalFormatting>
  <conditionalFormatting sqref="C198 D199:E199 E203:E204 E200 C202:E202">
    <cfRule type="duplicateValues" dxfId="0" priority="5"/>
  </conditionalFormatting>
  <conditionalFormatting sqref="C198 E203:E204 C202:E202">
    <cfRule type="duplicateValues" dxfId="0" priority="4"/>
  </conditionalFormatting>
  <printOptions horizontalCentered="1"/>
  <pageMargins left="0.196527777777778" right="0.196527777777778" top="0.313888888888889" bottom="0.313888888888889" header="0.196527777777778" footer="0.15625"/>
  <pageSetup paperSize="9" scale="58" fitToHeight="11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R206"/>
  <sheetViews>
    <sheetView view="pageBreakPreview" zoomScale="85" zoomScaleNormal="85" zoomScaleSheetLayoutView="85" workbookViewId="0">
      <pane xSplit="2" ySplit="8" topLeftCell="C29" activePane="bottomRight" state="frozen"/>
      <selection/>
      <selection pane="topRight"/>
      <selection pane="bottomLeft"/>
      <selection pane="bottomRight" activeCell="A1" sqref="A1:B1"/>
    </sheetView>
  </sheetViews>
  <sheetFormatPr defaultColWidth="7.375" defaultRowHeight="13.5"/>
  <cols>
    <col min="1" max="1" width="5.625" style="93" customWidth="1"/>
    <col min="2" max="2" width="10.25" style="149" customWidth="1"/>
    <col min="3" max="3" width="5.625" style="93" customWidth="1"/>
    <col min="4" max="4" width="6.25" style="93" customWidth="1"/>
    <col min="5" max="7" width="5.625" style="93" customWidth="1"/>
    <col min="8" max="8" width="5.125" style="93" customWidth="1"/>
    <col min="9" max="10" width="5.625" style="93" customWidth="1"/>
    <col min="11" max="11" width="4.375" style="93" customWidth="1"/>
    <col min="12" max="12" width="6.625" style="93" customWidth="1"/>
    <col min="13" max="13" width="7.375" style="93" customWidth="1"/>
    <col min="14" max="14" width="6.625" style="93" customWidth="1"/>
    <col min="15" max="15" width="5.625" style="93" customWidth="1"/>
    <col min="16" max="18" width="6.625" style="93" customWidth="1"/>
    <col min="19" max="19" width="4.625" style="177" customWidth="1"/>
    <col min="20" max="20" width="4.5" style="93" customWidth="1"/>
    <col min="21" max="21" width="4.875" style="93" customWidth="1"/>
    <col min="22" max="22" width="4.875" style="177" customWidth="1"/>
    <col min="23" max="23" width="4.375" style="93" customWidth="1"/>
    <col min="24" max="24" width="4.875" style="93" customWidth="1"/>
    <col min="25" max="25" width="7" style="178" customWidth="1"/>
    <col min="26" max="26" width="6.75" style="93" customWidth="1"/>
    <col min="27" max="27" width="6.5" style="93" customWidth="1"/>
    <col min="28" max="28" width="8.625" style="93" customWidth="1"/>
    <col min="29" max="29" width="7.5" style="93" customWidth="1"/>
    <col min="30" max="30" width="7.25" style="93" customWidth="1"/>
    <col min="31" max="31" width="7.75" style="93" customWidth="1"/>
    <col min="32" max="32" width="9.25" style="93" customWidth="1"/>
    <col min="33" max="33" width="9.5" style="93" customWidth="1"/>
    <col min="34" max="34" width="10" style="93" customWidth="1"/>
    <col min="35" max="35" width="6.5" style="177" customWidth="1"/>
    <col min="36" max="36" width="9.375" style="93" customWidth="1"/>
    <col min="37" max="37" width="8.125" style="93" customWidth="1"/>
    <col min="38" max="38" width="7.625" style="93" customWidth="1"/>
    <col min="39" max="39" width="7.75" style="93" customWidth="1"/>
    <col min="40" max="40" width="10" style="93" customWidth="1"/>
    <col min="41" max="41" width="8.75" style="93" customWidth="1"/>
    <col min="42" max="42" width="9.375" style="93" customWidth="1"/>
    <col min="43" max="43" width="5.875" style="177" customWidth="1"/>
    <col min="44" max="16384" width="7.375" style="93"/>
  </cols>
  <sheetData>
    <row r="1" ht="21" customHeight="1" spans="1:2">
      <c r="A1" s="95" t="s">
        <v>241</v>
      </c>
      <c r="B1" s="95"/>
    </row>
    <row r="2" ht="30" customHeight="1" spans="1:43">
      <c r="A2" s="96" t="s">
        <v>242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198"/>
      <c r="T2" s="96"/>
      <c r="U2" s="96"/>
      <c r="V2" s="198"/>
      <c r="W2" s="96"/>
      <c r="X2" s="96"/>
      <c r="Y2" s="207"/>
      <c r="Z2" s="96"/>
      <c r="AA2" s="96"/>
      <c r="AB2" s="96"/>
      <c r="AC2" s="96"/>
      <c r="AD2" s="96"/>
      <c r="AE2" s="96"/>
      <c r="AF2" s="96"/>
      <c r="AG2" s="96"/>
      <c r="AH2" s="96"/>
      <c r="AI2" s="198"/>
      <c r="AJ2" s="96"/>
      <c r="AK2" s="96"/>
      <c r="AL2" s="96"/>
      <c r="AM2" s="96"/>
      <c r="AN2" s="96"/>
      <c r="AO2" s="96"/>
      <c r="AP2" s="96"/>
      <c r="AQ2" s="198"/>
    </row>
    <row r="3" ht="21" customHeight="1" spans="41:43">
      <c r="AO3" s="108"/>
      <c r="AP3" s="108" t="s">
        <v>2</v>
      </c>
      <c r="AQ3" s="220"/>
    </row>
    <row r="4" s="175" customFormat="1" ht="39" customHeight="1" spans="1:43">
      <c r="A4" s="179" t="s">
        <v>3</v>
      </c>
      <c r="B4" s="153" t="s">
        <v>4</v>
      </c>
      <c r="C4" s="180" t="s">
        <v>243</v>
      </c>
      <c r="D4" s="181"/>
      <c r="E4" s="181"/>
      <c r="F4" s="181"/>
      <c r="G4" s="181"/>
      <c r="H4" s="181"/>
      <c r="I4" s="181"/>
      <c r="J4" s="181"/>
      <c r="K4" s="181"/>
      <c r="L4" s="180" t="s">
        <v>244</v>
      </c>
      <c r="M4" s="181"/>
      <c r="N4" s="181"/>
      <c r="O4" s="181"/>
      <c r="P4" s="181"/>
      <c r="Q4" s="181"/>
      <c r="R4" s="181"/>
      <c r="S4" s="199"/>
      <c r="T4" s="181"/>
      <c r="U4" s="181"/>
      <c r="V4" s="199"/>
      <c r="W4" s="181"/>
      <c r="X4" s="154" t="s">
        <v>186</v>
      </c>
      <c r="Y4" s="165"/>
      <c r="Z4" s="72" t="s">
        <v>245</v>
      </c>
      <c r="AA4" s="72"/>
      <c r="AB4" s="72"/>
      <c r="AC4" s="154" t="s">
        <v>246</v>
      </c>
      <c r="AD4" s="155"/>
      <c r="AE4" s="155"/>
      <c r="AF4" s="155"/>
      <c r="AG4" s="156"/>
      <c r="AH4" s="170" t="s">
        <v>247</v>
      </c>
      <c r="AI4" s="214"/>
      <c r="AJ4" s="215"/>
      <c r="AK4" s="170" t="s">
        <v>190</v>
      </c>
      <c r="AL4" s="171"/>
      <c r="AM4" s="72" t="s">
        <v>236</v>
      </c>
      <c r="AN4" s="72" t="s">
        <v>231</v>
      </c>
      <c r="AO4" s="72" t="s">
        <v>192</v>
      </c>
      <c r="AP4" s="72"/>
      <c r="AQ4" s="202"/>
    </row>
    <row r="5" s="175" customFormat="1" ht="36" customHeight="1" spans="1:43">
      <c r="A5" s="182"/>
      <c r="B5" s="157"/>
      <c r="C5" s="154" t="s">
        <v>248</v>
      </c>
      <c r="D5" s="155"/>
      <c r="E5" s="156"/>
      <c r="F5" s="154" t="s">
        <v>249</v>
      </c>
      <c r="G5" s="155"/>
      <c r="H5" s="156"/>
      <c r="I5" s="154" t="s">
        <v>250</v>
      </c>
      <c r="J5" s="155"/>
      <c r="K5" s="156"/>
      <c r="L5" s="192" t="s">
        <v>248</v>
      </c>
      <c r="M5" s="193"/>
      <c r="N5" s="193"/>
      <c r="O5" s="194"/>
      <c r="P5" s="192" t="s">
        <v>249</v>
      </c>
      <c r="Q5" s="193"/>
      <c r="R5" s="193"/>
      <c r="S5" s="200"/>
      <c r="T5" s="192" t="s">
        <v>250</v>
      </c>
      <c r="U5" s="193"/>
      <c r="V5" s="201"/>
      <c r="W5" s="194"/>
      <c r="X5" s="72" t="s">
        <v>197</v>
      </c>
      <c r="Y5" s="167" t="s">
        <v>198</v>
      </c>
      <c r="Z5" s="153" t="s">
        <v>251</v>
      </c>
      <c r="AA5" s="153" t="s">
        <v>252</v>
      </c>
      <c r="AB5" s="153" t="s">
        <v>200</v>
      </c>
      <c r="AC5" s="153" t="s">
        <v>251</v>
      </c>
      <c r="AD5" s="153" t="s">
        <v>252</v>
      </c>
      <c r="AE5" s="153" t="s">
        <v>201</v>
      </c>
      <c r="AF5" s="153" t="s">
        <v>202</v>
      </c>
      <c r="AG5" s="153" t="s">
        <v>203</v>
      </c>
      <c r="AH5" s="153" t="s">
        <v>253</v>
      </c>
      <c r="AI5" s="204" t="s">
        <v>254</v>
      </c>
      <c r="AJ5" s="72" t="s">
        <v>255</v>
      </c>
      <c r="AK5" s="72" t="s">
        <v>256</v>
      </c>
      <c r="AL5" s="154" t="s">
        <v>205</v>
      </c>
      <c r="AM5" s="72"/>
      <c r="AN5" s="72"/>
      <c r="AO5" s="72" t="s">
        <v>13</v>
      </c>
      <c r="AP5" s="154" t="s">
        <v>14</v>
      </c>
      <c r="AQ5" s="221"/>
    </row>
    <row r="6" s="175" customFormat="1" ht="53" customHeight="1" spans="1:43">
      <c r="A6" s="182"/>
      <c r="B6" s="157"/>
      <c r="C6" s="154" t="s">
        <v>193</v>
      </c>
      <c r="D6" s="154" t="s">
        <v>194</v>
      </c>
      <c r="E6" s="72" t="s">
        <v>195</v>
      </c>
      <c r="F6" s="154" t="s">
        <v>193</v>
      </c>
      <c r="G6" s="154" t="s">
        <v>194</v>
      </c>
      <c r="H6" s="72" t="s">
        <v>195</v>
      </c>
      <c r="I6" s="154" t="s">
        <v>193</v>
      </c>
      <c r="J6" s="154" t="s">
        <v>194</v>
      </c>
      <c r="K6" s="72" t="s">
        <v>195</v>
      </c>
      <c r="L6" s="154" t="s">
        <v>196</v>
      </c>
      <c r="M6" s="154" t="s">
        <v>194</v>
      </c>
      <c r="N6" s="154" t="s">
        <v>193</v>
      </c>
      <c r="O6" s="72" t="s">
        <v>195</v>
      </c>
      <c r="P6" s="154" t="s">
        <v>196</v>
      </c>
      <c r="Q6" s="154" t="s">
        <v>194</v>
      </c>
      <c r="R6" s="154" t="s">
        <v>193</v>
      </c>
      <c r="S6" s="202" t="s">
        <v>195</v>
      </c>
      <c r="T6" s="154" t="s">
        <v>196</v>
      </c>
      <c r="U6" s="154" t="s">
        <v>194</v>
      </c>
      <c r="V6" s="202" t="s">
        <v>193</v>
      </c>
      <c r="W6" s="72" t="s">
        <v>195</v>
      </c>
      <c r="X6" s="72"/>
      <c r="Y6" s="167"/>
      <c r="Z6" s="159"/>
      <c r="AA6" s="159"/>
      <c r="AB6" s="159"/>
      <c r="AC6" s="159"/>
      <c r="AD6" s="159"/>
      <c r="AE6" s="159"/>
      <c r="AF6" s="159"/>
      <c r="AG6" s="159"/>
      <c r="AH6" s="159"/>
      <c r="AI6" s="216"/>
      <c r="AJ6" s="72"/>
      <c r="AK6" s="72"/>
      <c r="AL6" s="154"/>
      <c r="AM6" s="72"/>
      <c r="AN6" s="72"/>
      <c r="AO6" s="72"/>
      <c r="AP6" s="72" t="s">
        <v>257</v>
      </c>
      <c r="AQ6" s="202" t="s">
        <v>15</v>
      </c>
    </row>
    <row r="7" s="175" customFormat="1" ht="84" spans="1:43">
      <c r="A7" s="183"/>
      <c r="B7" s="159"/>
      <c r="C7" s="170" t="s">
        <v>206</v>
      </c>
      <c r="D7" s="170" t="s">
        <v>207</v>
      </c>
      <c r="E7" s="170" t="s">
        <v>208</v>
      </c>
      <c r="F7" s="170" t="s">
        <v>209</v>
      </c>
      <c r="G7" s="170" t="s">
        <v>210</v>
      </c>
      <c r="H7" s="170" t="s">
        <v>211</v>
      </c>
      <c r="I7" s="170" t="s">
        <v>212</v>
      </c>
      <c r="J7" s="170" t="s">
        <v>213</v>
      </c>
      <c r="K7" s="170" t="s">
        <v>258</v>
      </c>
      <c r="L7" s="170" t="s">
        <v>259</v>
      </c>
      <c r="M7" s="170" t="s">
        <v>260</v>
      </c>
      <c r="N7" s="170" t="s">
        <v>261</v>
      </c>
      <c r="O7" s="170" t="s">
        <v>262</v>
      </c>
      <c r="P7" s="170" t="s">
        <v>219</v>
      </c>
      <c r="Q7" s="170" t="s">
        <v>263</v>
      </c>
      <c r="R7" s="170" t="s">
        <v>264</v>
      </c>
      <c r="S7" s="203" t="s">
        <v>265</v>
      </c>
      <c r="T7" s="170" t="s">
        <v>266</v>
      </c>
      <c r="U7" s="170" t="s">
        <v>267</v>
      </c>
      <c r="V7" s="204" t="s">
        <v>238</v>
      </c>
      <c r="W7" s="153" t="s">
        <v>226</v>
      </c>
      <c r="X7" s="153" t="s">
        <v>227</v>
      </c>
      <c r="Y7" s="208" t="s">
        <v>268</v>
      </c>
      <c r="Z7" s="72" t="s">
        <v>269</v>
      </c>
      <c r="AA7" s="72" t="s">
        <v>270</v>
      </c>
      <c r="AB7" s="72" t="s">
        <v>271</v>
      </c>
      <c r="AC7" s="72" t="s">
        <v>272</v>
      </c>
      <c r="AD7" s="72" t="s">
        <v>273</v>
      </c>
      <c r="AE7" s="72" t="s">
        <v>274</v>
      </c>
      <c r="AF7" s="209" t="s">
        <v>275</v>
      </c>
      <c r="AG7" s="217" t="s">
        <v>276</v>
      </c>
      <c r="AH7" s="217" t="s">
        <v>277</v>
      </c>
      <c r="AI7" s="218" t="s">
        <v>278</v>
      </c>
      <c r="AJ7" s="217" t="s">
        <v>279</v>
      </c>
      <c r="AK7" s="72" t="s">
        <v>280</v>
      </c>
      <c r="AL7" s="72" t="s">
        <v>281</v>
      </c>
      <c r="AM7" s="72" t="s">
        <v>282</v>
      </c>
      <c r="AN7" s="72" t="s">
        <v>283</v>
      </c>
      <c r="AO7" s="72" t="s">
        <v>284</v>
      </c>
      <c r="AP7" s="72" t="s">
        <v>285</v>
      </c>
      <c r="AQ7" s="202" t="s">
        <v>286</v>
      </c>
    </row>
    <row r="8" customFormat="1" ht="20.1" customHeight="1" spans="1:44">
      <c r="A8" s="184"/>
      <c r="B8" s="185" t="s">
        <v>18</v>
      </c>
      <c r="C8" s="186">
        <f t="shared" ref="C8:AQ8" si="0">C9+C22+C30+C35+C43+C45+C51+C53+C61+C63+C65+C67+C69+C74+C76+C78+C80+C86+C88+C90+C92+C94+C100+C102+C105+C107+C109+C111+C113+C115+C124+C129+C131+C139+C141+C143+C145+C150+C152+C154+C160+C162+C164+C166+C168+C175+C177+C179+C181+C185+C187+C191+C193+C195+C197+C202+C204</f>
        <v>428</v>
      </c>
      <c r="D8" s="186">
        <f t="shared" si="0"/>
        <v>1540</v>
      </c>
      <c r="E8" s="186">
        <f t="shared" si="0"/>
        <v>39</v>
      </c>
      <c r="F8" s="186">
        <f t="shared" si="0"/>
        <v>137</v>
      </c>
      <c r="G8" s="186">
        <f t="shared" si="0"/>
        <v>454</v>
      </c>
      <c r="H8" s="186">
        <f t="shared" si="0"/>
        <v>0</v>
      </c>
      <c r="I8" s="186">
        <f t="shared" si="0"/>
        <v>4</v>
      </c>
      <c r="J8" s="186">
        <f t="shared" si="0"/>
        <v>5</v>
      </c>
      <c r="K8" s="186">
        <f t="shared" si="0"/>
        <v>0</v>
      </c>
      <c r="L8" s="195">
        <f t="shared" si="0"/>
        <v>2703</v>
      </c>
      <c r="M8" s="195">
        <f t="shared" si="0"/>
        <v>25166</v>
      </c>
      <c r="N8" s="195">
        <f t="shared" si="0"/>
        <v>2703</v>
      </c>
      <c r="O8" s="195">
        <f t="shared" si="0"/>
        <v>152</v>
      </c>
      <c r="P8" s="195">
        <f t="shared" si="0"/>
        <v>1265</v>
      </c>
      <c r="Q8" s="195">
        <f t="shared" si="0"/>
        <v>9427</v>
      </c>
      <c r="R8" s="195">
        <f t="shared" si="0"/>
        <v>1265</v>
      </c>
      <c r="S8" s="205">
        <f t="shared" si="0"/>
        <v>68</v>
      </c>
      <c r="T8" s="195">
        <f t="shared" si="0"/>
        <v>51</v>
      </c>
      <c r="U8" s="195">
        <f t="shared" si="0"/>
        <v>537</v>
      </c>
      <c r="V8" s="205">
        <f t="shared" si="0"/>
        <v>51</v>
      </c>
      <c r="W8" s="195">
        <f t="shared" si="0"/>
        <v>2</v>
      </c>
      <c r="X8" s="195">
        <f t="shared" si="0"/>
        <v>110</v>
      </c>
      <c r="Y8" s="210">
        <f t="shared" si="0"/>
        <v>11</v>
      </c>
      <c r="Z8" s="195">
        <f t="shared" si="0"/>
        <v>2007</v>
      </c>
      <c r="AA8" s="195">
        <f t="shared" si="0"/>
        <v>600</v>
      </c>
      <c r="AB8" s="210">
        <f t="shared" si="0"/>
        <v>393.45</v>
      </c>
      <c r="AC8" s="195">
        <f t="shared" si="0"/>
        <v>28021</v>
      </c>
      <c r="AD8" s="195">
        <f t="shared" si="0"/>
        <v>11350</v>
      </c>
      <c r="AE8" s="195">
        <f t="shared" si="0"/>
        <v>5917.45</v>
      </c>
      <c r="AF8" s="210">
        <f t="shared" si="0"/>
        <v>4057.95</v>
      </c>
      <c r="AG8" s="210">
        <f t="shared" si="0"/>
        <v>1859.5</v>
      </c>
      <c r="AH8" s="210">
        <f t="shared" si="0"/>
        <v>5917.45</v>
      </c>
      <c r="AI8" s="205">
        <f t="shared" si="0"/>
        <v>846</v>
      </c>
      <c r="AJ8" s="210">
        <f t="shared" si="0"/>
        <v>5071.45</v>
      </c>
      <c r="AK8" s="186">
        <f t="shared" si="0"/>
        <v>-118</v>
      </c>
      <c r="AL8" s="219">
        <f t="shared" si="0"/>
        <v>-23.6</v>
      </c>
      <c r="AM8" s="195">
        <f t="shared" si="0"/>
        <v>0</v>
      </c>
      <c r="AN8" s="210">
        <f t="shared" si="0"/>
        <v>8157.8</v>
      </c>
      <c r="AO8" s="210">
        <f t="shared" si="0"/>
        <v>-190.9</v>
      </c>
      <c r="AP8" s="210">
        <f t="shared" si="0"/>
        <v>8348.7</v>
      </c>
      <c r="AQ8" s="205">
        <f t="shared" si="0"/>
        <v>846</v>
      </c>
      <c r="AR8" s="93"/>
    </row>
    <row r="9" customFormat="1" ht="20.1" customHeight="1" spans="1:44">
      <c r="A9" s="184"/>
      <c r="B9" s="185" t="s">
        <v>19</v>
      </c>
      <c r="C9" s="186">
        <f>SUM(C10:C21)</f>
        <v>5</v>
      </c>
      <c r="D9" s="186"/>
      <c r="E9" s="186"/>
      <c r="F9" s="186"/>
      <c r="G9" s="186"/>
      <c r="H9" s="186"/>
      <c r="I9" s="186"/>
      <c r="J9" s="186"/>
      <c r="K9" s="186"/>
      <c r="L9" s="195"/>
      <c r="M9" s="195"/>
      <c r="N9" s="195">
        <f t="shared" ref="N9:R9" si="1">SUM(N10:N21)</f>
        <v>18</v>
      </c>
      <c r="O9" s="195"/>
      <c r="P9" s="195">
        <f t="shared" si="1"/>
        <v>24</v>
      </c>
      <c r="Q9" s="195">
        <f t="shared" si="1"/>
        <v>283</v>
      </c>
      <c r="R9" s="195">
        <f t="shared" si="1"/>
        <v>43</v>
      </c>
      <c r="S9" s="205"/>
      <c r="T9" s="195">
        <f t="shared" ref="T9:V9" si="2">SUM(T10:T21)</f>
        <v>9</v>
      </c>
      <c r="U9" s="195">
        <f t="shared" si="2"/>
        <v>10</v>
      </c>
      <c r="V9" s="205">
        <f t="shared" si="2"/>
        <v>9</v>
      </c>
      <c r="W9" s="195"/>
      <c r="X9" s="195">
        <f t="shared" ref="X9:Z9" si="3">SUM(X10:X21)</f>
        <v>19</v>
      </c>
      <c r="Y9" s="210">
        <f t="shared" si="3"/>
        <v>1.9</v>
      </c>
      <c r="Z9" s="195">
        <f t="shared" si="3"/>
        <v>5</v>
      </c>
      <c r="AA9" s="195"/>
      <c r="AB9" s="210">
        <f t="shared" ref="AB9:AH9" si="4">SUM(AB10:AB21)</f>
        <v>1.25</v>
      </c>
      <c r="AC9" s="195">
        <f t="shared" si="4"/>
        <v>18</v>
      </c>
      <c r="AD9" s="195">
        <f t="shared" si="4"/>
        <v>345</v>
      </c>
      <c r="AE9" s="195">
        <f t="shared" si="4"/>
        <v>56.25</v>
      </c>
      <c r="AF9" s="210">
        <f t="shared" si="4"/>
        <v>67.65</v>
      </c>
      <c r="AG9" s="210">
        <f t="shared" si="4"/>
        <v>-11.4</v>
      </c>
      <c r="AH9" s="210">
        <f t="shared" si="4"/>
        <v>56.25</v>
      </c>
      <c r="AI9" s="205"/>
      <c r="AJ9" s="210">
        <f t="shared" ref="AJ9:AL9" si="5">SUM(AJ10:AJ21)</f>
        <v>56.25</v>
      </c>
      <c r="AK9" s="186">
        <f t="shared" si="5"/>
        <v>19</v>
      </c>
      <c r="AL9" s="219">
        <f t="shared" si="5"/>
        <v>3.8</v>
      </c>
      <c r="AM9" s="195"/>
      <c r="AN9" s="195">
        <f t="shared" ref="AN9:AQ9" si="6">SUM(AN10:AN21)</f>
        <v>51.8</v>
      </c>
      <c r="AO9" s="195">
        <f t="shared" si="6"/>
        <v>-31.25</v>
      </c>
      <c r="AP9" s="195">
        <f t="shared" si="6"/>
        <v>83.05</v>
      </c>
      <c r="AQ9" s="222">
        <f t="shared" si="6"/>
        <v>0</v>
      </c>
      <c r="AR9" s="93"/>
    </row>
    <row r="10" s="176" customFormat="1" ht="20.1" customHeight="1" spans="1:44">
      <c r="A10" s="187">
        <v>1</v>
      </c>
      <c r="B10" s="188" t="s">
        <v>20</v>
      </c>
      <c r="C10" s="189">
        <v>5</v>
      </c>
      <c r="D10" s="189"/>
      <c r="E10" s="189"/>
      <c r="F10" s="189"/>
      <c r="G10" s="189"/>
      <c r="H10" s="189"/>
      <c r="I10" s="189"/>
      <c r="J10" s="189"/>
      <c r="K10" s="196"/>
      <c r="L10" s="197"/>
      <c r="M10" s="197"/>
      <c r="N10" s="197">
        <v>6</v>
      </c>
      <c r="O10" s="197"/>
      <c r="P10" s="197"/>
      <c r="Q10" s="197"/>
      <c r="R10" s="197">
        <v>12</v>
      </c>
      <c r="S10" s="206"/>
      <c r="T10" s="197"/>
      <c r="U10" s="197"/>
      <c r="V10" s="206">
        <v>9</v>
      </c>
      <c r="W10" s="197"/>
      <c r="X10" s="197">
        <v>4</v>
      </c>
      <c r="Y10" s="211">
        <f t="shared" ref="Y10:Y15" si="7">X10*0.25*0.4</f>
        <v>0.4</v>
      </c>
      <c r="Z10" s="197">
        <f>SUM(C10:E10)</f>
        <v>5</v>
      </c>
      <c r="AA10" s="197"/>
      <c r="AB10" s="212">
        <f>(Z10+AA10*0.6)*0.25</f>
        <v>1.25</v>
      </c>
      <c r="AC10" s="197">
        <f t="shared" ref="AC10:AC15" si="8">M10+N10+O10</f>
        <v>6</v>
      </c>
      <c r="AD10" s="197">
        <f t="shared" ref="AD10:AD20" si="9">Q10+R10+S10+U10+V10+W10</f>
        <v>21</v>
      </c>
      <c r="AE10" s="212">
        <f t="shared" ref="AE10:AE20" si="10">(AC10+AD10*0.6)*0.25</f>
        <v>4.65</v>
      </c>
      <c r="AF10" s="212"/>
      <c r="AG10" s="212">
        <f t="shared" ref="AG10:AG21" si="11">AE10-AF10</f>
        <v>4.65</v>
      </c>
      <c r="AH10" s="212">
        <f t="shared" ref="AH10:AH20" si="12">AE10</f>
        <v>4.65</v>
      </c>
      <c r="AI10" s="206"/>
      <c r="AJ10" s="212">
        <f t="shared" ref="AJ10:AJ20" si="13">AH10-AI10</f>
        <v>4.65</v>
      </c>
      <c r="AK10" s="197">
        <f t="shared" ref="AK10:AK21" si="14">R10+V10-P10-T10</f>
        <v>21</v>
      </c>
      <c r="AL10" s="212">
        <f t="shared" ref="AL10:AL21" si="15">AK10*0.25*0.4*2</f>
        <v>4.2</v>
      </c>
      <c r="AM10" s="212"/>
      <c r="AN10" s="212">
        <f t="shared" ref="AN10:AN21" si="16">Y10+AB10+AG10+AH10+AL10+AM10</f>
        <v>15.15</v>
      </c>
      <c r="AO10" s="212" t="str">
        <f t="shared" ref="AO10:AO21" si="17">IF(AN10&lt;0,AN10,"")</f>
        <v/>
      </c>
      <c r="AP10" s="212">
        <f t="shared" ref="AP10:AP21" si="18">IF(AN10&gt;=0,AN10,"")</f>
        <v>15.15</v>
      </c>
      <c r="AQ10" s="206"/>
      <c r="AR10" s="176">
        <v>601001</v>
      </c>
    </row>
    <row r="11" s="176" customFormat="1" ht="20.1" customHeight="1" spans="1:44">
      <c r="A11" s="187">
        <v>2</v>
      </c>
      <c r="B11" s="188" t="s">
        <v>21</v>
      </c>
      <c r="C11" s="189"/>
      <c r="D11" s="189"/>
      <c r="E11" s="189"/>
      <c r="F11" s="189"/>
      <c r="G11" s="189"/>
      <c r="H11" s="189"/>
      <c r="I11" s="189"/>
      <c r="J11" s="189"/>
      <c r="K11" s="196"/>
      <c r="L11" s="197"/>
      <c r="M11" s="197"/>
      <c r="N11" s="197"/>
      <c r="O11" s="197"/>
      <c r="P11" s="197"/>
      <c r="Q11" s="197"/>
      <c r="R11" s="197"/>
      <c r="S11" s="206"/>
      <c r="T11" s="197"/>
      <c r="U11" s="197"/>
      <c r="V11" s="206"/>
      <c r="W11" s="197"/>
      <c r="X11" s="197"/>
      <c r="Y11" s="211"/>
      <c r="Z11" s="197"/>
      <c r="AA11" s="197"/>
      <c r="AB11" s="212"/>
      <c r="AC11" s="197"/>
      <c r="AD11" s="197"/>
      <c r="AE11" s="212"/>
      <c r="AF11" s="212">
        <v>0.75</v>
      </c>
      <c r="AG11" s="212">
        <f t="shared" si="11"/>
        <v>-0.75</v>
      </c>
      <c r="AH11" s="212"/>
      <c r="AI11" s="206"/>
      <c r="AJ11" s="212"/>
      <c r="AK11" s="197">
        <f t="shared" si="14"/>
        <v>0</v>
      </c>
      <c r="AL11" s="212">
        <f t="shared" si="15"/>
        <v>0</v>
      </c>
      <c r="AM11" s="212"/>
      <c r="AN11" s="212">
        <f t="shared" si="16"/>
        <v>-0.75</v>
      </c>
      <c r="AO11" s="212">
        <f t="shared" si="17"/>
        <v>-0.75</v>
      </c>
      <c r="AP11" s="212" t="str">
        <f t="shared" si="18"/>
        <v/>
      </c>
      <c r="AQ11" s="206"/>
      <c r="AR11" s="176">
        <v>601002</v>
      </c>
    </row>
    <row r="12" s="176" customFormat="1" ht="20.1" customHeight="1" spans="1:44">
      <c r="A12" s="187">
        <v>3</v>
      </c>
      <c r="B12" s="188" t="s">
        <v>22</v>
      </c>
      <c r="C12" s="189"/>
      <c r="D12" s="189"/>
      <c r="E12" s="189"/>
      <c r="F12" s="189"/>
      <c r="G12" s="189"/>
      <c r="H12" s="189"/>
      <c r="I12" s="189"/>
      <c r="J12" s="189"/>
      <c r="K12" s="196"/>
      <c r="L12" s="197"/>
      <c r="M12" s="197"/>
      <c r="N12" s="197">
        <v>1</v>
      </c>
      <c r="O12" s="197"/>
      <c r="P12" s="197">
        <v>1</v>
      </c>
      <c r="Q12" s="197"/>
      <c r="R12" s="197">
        <v>4</v>
      </c>
      <c r="S12" s="206"/>
      <c r="T12" s="197"/>
      <c r="U12" s="197"/>
      <c r="V12" s="206"/>
      <c r="W12" s="197"/>
      <c r="X12" s="197"/>
      <c r="Y12" s="211"/>
      <c r="Z12" s="197"/>
      <c r="AA12" s="197"/>
      <c r="AB12" s="212"/>
      <c r="AC12" s="197">
        <f t="shared" si="8"/>
        <v>1</v>
      </c>
      <c r="AD12" s="197">
        <f t="shared" si="9"/>
        <v>4</v>
      </c>
      <c r="AE12" s="212">
        <f t="shared" si="10"/>
        <v>0.85</v>
      </c>
      <c r="AF12" s="212">
        <v>1.35</v>
      </c>
      <c r="AG12" s="212">
        <f t="shared" si="11"/>
        <v>-0.5</v>
      </c>
      <c r="AH12" s="212">
        <f t="shared" si="12"/>
        <v>0.85</v>
      </c>
      <c r="AI12" s="206"/>
      <c r="AJ12" s="212">
        <f t="shared" si="13"/>
        <v>0.85</v>
      </c>
      <c r="AK12" s="197">
        <f t="shared" si="14"/>
        <v>3</v>
      </c>
      <c r="AL12" s="212">
        <f t="shared" si="15"/>
        <v>0.6</v>
      </c>
      <c r="AM12" s="212"/>
      <c r="AN12" s="212">
        <f t="shared" si="16"/>
        <v>0.95</v>
      </c>
      <c r="AO12" s="212" t="str">
        <f t="shared" si="17"/>
        <v/>
      </c>
      <c r="AP12" s="212">
        <f t="shared" si="18"/>
        <v>0.95</v>
      </c>
      <c r="AQ12" s="206"/>
      <c r="AR12" s="176">
        <v>601003</v>
      </c>
    </row>
    <row r="13" s="176" customFormat="1" ht="20.1" customHeight="1" spans="1:44">
      <c r="A13" s="187">
        <v>4</v>
      </c>
      <c r="B13" s="188" t="s">
        <v>23</v>
      </c>
      <c r="C13" s="189"/>
      <c r="D13" s="189"/>
      <c r="E13" s="189"/>
      <c r="F13" s="189"/>
      <c r="G13" s="189"/>
      <c r="H13" s="189"/>
      <c r="I13" s="189"/>
      <c r="J13" s="189"/>
      <c r="K13" s="196"/>
      <c r="L13" s="197"/>
      <c r="M13" s="197"/>
      <c r="N13" s="197">
        <v>3</v>
      </c>
      <c r="O13" s="197"/>
      <c r="P13" s="197">
        <v>1</v>
      </c>
      <c r="Q13" s="197"/>
      <c r="R13" s="197"/>
      <c r="S13" s="206"/>
      <c r="T13" s="197"/>
      <c r="U13" s="197"/>
      <c r="V13" s="206"/>
      <c r="W13" s="197"/>
      <c r="X13" s="197">
        <v>1</v>
      </c>
      <c r="Y13" s="211">
        <f t="shared" si="7"/>
        <v>0.1</v>
      </c>
      <c r="Z13" s="197"/>
      <c r="AA13" s="197"/>
      <c r="AB13" s="212"/>
      <c r="AC13" s="197">
        <f t="shared" si="8"/>
        <v>3</v>
      </c>
      <c r="AD13" s="197"/>
      <c r="AE13" s="212">
        <f t="shared" si="10"/>
        <v>0.75</v>
      </c>
      <c r="AF13" s="212">
        <v>0.3</v>
      </c>
      <c r="AG13" s="212">
        <f t="shared" si="11"/>
        <v>0.45</v>
      </c>
      <c r="AH13" s="212">
        <f t="shared" si="12"/>
        <v>0.75</v>
      </c>
      <c r="AI13" s="206"/>
      <c r="AJ13" s="212">
        <f t="shared" si="13"/>
        <v>0.75</v>
      </c>
      <c r="AK13" s="197">
        <f t="shared" si="14"/>
        <v>-1</v>
      </c>
      <c r="AL13" s="212">
        <f t="shared" si="15"/>
        <v>-0.2</v>
      </c>
      <c r="AM13" s="212"/>
      <c r="AN13" s="212">
        <f t="shared" si="16"/>
        <v>1.1</v>
      </c>
      <c r="AO13" s="212" t="str">
        <f t="shared" si="17"/>
        <v/>
      </c>
      <c r="AP13" s="212">
        <f t="shared" si="18"/>
        <v>1.1</v>
      </c>
      <c r="AQ13" s="206"/>
      <c r="AR13" s="176">
        <v>601004</v>
      </c>
    </row>
    <row r="14" s="176" customFormat="1" ht="20.1" customHeight="1" spans="1:44">
      <c r="A14" s="187">
        <v>5</v>
      </c>
      <c r="B14" s="188" t="s">
        <v>24</v>
      </c>
      <c r="C14" s="189"/>
      <c r="D14" s="189"/>
      <c r="E14" s="189"/>
      <c r="F14" s="189"/>
      <c r="G14" s="189"/>
      <c r="H14" s="189"/>
      <c r="I14" s="189"/>
      <c r="J14" s="189"/>
      <c r="K14" s="196"/>
      <c r="L14" s="197"/>
      <c r="M14" s="197"/>
      <c r="N14" s="197">
        <v>1</v>
      </c>
      <c r="O14" s="197"/>
      <c r="P14" s="197"/>
      <c r="Q14" s="197">
        <v>11</v>
      </c>
      <c r="R14" s="197">
        <v>4</v>
      </c>
      <c r="S14" s="206"/>
      <c r="T14" s="197"/>
      <c r="U14" s="197">
        <v>1</v>
      </c>
      <c r="V14" s="206"/>
      <c r="W14" s="197"/>
      <c r="X14" s="197"/>
      <c r="Y14" s="211"/>
      <c r="Z14" s="197"/>
      <c r="AA14" s="197"/>
      <c r="AB14" s="212"/>
      <c r="AC14" s="197">
        <f t="shared" si="8"/>
        <v>1</v>
      </c>
      <c r="AD14" s="197">
        <f t="shared" si="9"/>
        <v>16</v>
      </c>
      <c r="AE14" s="212">
        <f t="shared" si="10"/>
        <v>2.65</v>
      </c>
      <c r="AF14" s="212">
        <v>1.8</v>
      </c>
      <c r="AG14" s="212">
        <f t="shared" si="11"/>
        <v>0.85</v>
      </c>
      <c r="AH14" s="212">
        <f t="shared" si="12"/>
        <v>2.65</v>
      </c>
      <c r="AI14" s="206"/>
      <c r="AJ14" s="212">
        <f t="shared" si="13"/>
        <v>2.65</v>
      </c>
      <c r="AK14" s="197">
        <f t="shared" si="14"/>
        <v>4</v>
      </c>
      <c r="AL14" s="212">
        <f t="shared" si="15"/>
        <v>0.8</v>
      </c>
      <c r="AM14" s="212"/>
      <c r="AN14" s="212">
        <f t="shared" si="16"/>
        <v>4.3</v>
      </c>
      <c r="AO14" s="212" t="str">
        <f t="shared" si="17"/>
        <v/>
      </c>
      <c r="AP14" s="212">
        <f t="shared" si="18"/>
        <v>4.3</v>
      </c>
      <c r="AQ14" s="206"/>
      <c r="AR14" s="176">
        <v>601005</v>
      </c>
    </row>
    <row r="15" s="176" customFormat="1" ht="20.1" customHeight="1" spans="1:44">
      <c r="A15" s="187">
        <v>6</v>
      </c>
      <c r="B15" s="188" t="s">
        <v>25</v>
      </c>
      <c r="C15" s="189"/>
      <c r="D15" s="189"/>
      <c r="E15" s="189"/>
      <c r="F15" s="189"/>
      <c r="G15" s="189"/>
      <c r="H15" s="189"/>
      <c r="I15" s="189"/>
      <c r="J15" s="189"/>
      <c r="K15" s="196"/>
      <c r="L15" s="197"/>
      <c r="M15" s="197"/>
      <c r="N15" s="197">
        <v>2</v>
      </c>
      <c r="O15" s="197"/>
      <c r="P15" s="197">
        <v>9</v>
      </c>
      <c r="Q15" s="197">
        <v>15</v>
      </c>
      <c r="R15" s="197"/>
      <c r="S15" s="206"/>
      <c r="T15" s="197"/>
      <c r="U15" s="197">
        <v>2</v>
      </c>
      <c r="V15" s="206"/>
      <c r="W15" s="197"/>
      <c r="X15" s="197">
        <v>1</v>
      </c>
      <c r="Y15" s="211">
        <f t="shared" si="7"/>
        <v>0.1</v>
      </c>
      <c r="Z15" s="197"/>
      <c r="AA15" s="197"/>
      <c r="AB15" s="212"/>
      <c r="AC15" s="197">
        <f t="shared" si="8"/>
        <v>2</v>
      </c>
      <c r="AD15" s="197">
        <f t="shared" si="9"/>
        <v>17</v>
      </c>
      <c r="AE15" s="212">
        <f t="shared" si="10"/>
        <v>3.05</v>
      </c>
      <c r="AF15" s="212">
        <v>4.95</v>
      </c>
      <c r="AG15" s="212">
        <f t="shared" si="11"/>
        <v>-1.9</v>
      </c>
      <c r="AH15" s="212">
        <f t="shared" si="12"/>
        <v>3.05</v>
      </c>
      <c r="AI15" s="206"/>
      <c r="AJ15" s="212">
        <f t="shared" si="13"/>
        <v>3.05</v>
      </c>
      <c r="AK15" s="197">
        <f t="shared" si="14"/>
        <v>-9</v>
      </c>
      <c r="AL15" s="212">
        <f t="shared" si="15"/>
        <v>-1.8</v>
      </c>
      <c r="AM15" s="212"/>
      <c r="AN15" s="212">
        <f t="shared" si="16"/>
        <v>-0.55</v>
      </c>
      <c r="AO15" s="212">
        <f t="shared" si="17"/>
        <v>-0.55</v>
      </c>
      <c r="AP15" s="212" t="str">
        <f t="shared" si="18"/>
        <v/>
      </c>
      <c r="AQ15" s="206"/>
      <c r="AR15" s="176">
        <v>601006</v>
      </c>
    </row>
    <row r="16" s="176" customFormat="1" ht="20.1" customHeight="1" spans="1:44">
      <c r="A16" s="187">
        <v>7</v>
      </c>
      <c r="B16" s="188" t="s">
        <v>26</v>
      </c>
      <c r="C16" s="189"/>
      <c r="D16" s="189"/>
      <c r="E16" s="189"/>
      <c r="F16" s="189"/>
      <c r="G16" s="189"/>
      <c r="H16" s="189"/>
      <c r="I16" s="189"/>
      <c r="J16" s="189"/>
      <c r="K16" s="196"/>
      <c r="L16" s="197"/>
      <c r="M16" s="197"/>
      <c r="N16" s="197"/>
      <c r="O16" s="197"/>
      <c r="P16" s="197">
        <v>2</v>
      </c>
      <c r="Q16" s="197"/>
      <c r="R16" s="197"/>
      <c r="S16" s="206"/>
      <c r="T16" s="197"/>
      <c r="U16" s="197">
        <v>2</v>
      </c>
      <c r="V16" s="206"/>
      <c r="W16" s="197"/>
      <c r="X16" s="197"/>
      <c r="Y16" s="211"/>
      <c r="Z16" s="197"/>
      <c r="AA16" s="197"/>
      <c r="AB16" s="212"/>
      <c r="AC16" s="197"/>
      <c r="AD16" s="197">
        <f t="shared" si="9"/>
        <v>2</v>
      </c>
      <c r="AE16" s="212">
        <f t="shared" si="10"/>
        <v>0.3</v>
      </c>
      <c r="AF16" s="212">
        <v>4.8</v>
      </c>
      <c r="AG16" s="212">
        <f t="shared" si="11"/>
        <v>-4.5</v>
      </c>
      <c r="AH16" s="212">
        <f t="shared" si="12"/>
        <v>0.3</v>
      </c>
      <c r="AI16" s="206"/>
      <c r="AJ16" s="212">
        <f t="shared" si="13"/>
        <v>0.3</v>
      </c>
      <c r="AK16" s="197">
        <f t="shared" si="14"/>
        <v>-2</v>
      </c>
      <c r="AL16" s="212">
        <f t="shared" si="15"/>
        <v>-0.4</v>
      </c>
      <c r="AM16" s="212"/>
      <c r="AN16" s="212">
        <f t="shared" si="16"/>
        <v>-4.6</v>
      </c>
      <c r="AO16" s="212">
        <f t="shared" si="17"/>
        <v>-4.6</v>
      </c>
      <c r="AP16" s="212" t="str">
        <f t="shared" si="18"/>
        <v/>
      </c>
      <c r="AQ16" s="206"/>
      <c r="AR16" s="176">
        <v>601007</v>
      </c>
    </row>
    <row r="17" s="176" customFormat="1" ht="20.1" customHeight="1" spans="1:44">
      <c r="A17" s="187">
        <v>8</v>
      </c>
      <c r="B17" s="188" t="s">
        <v>27</v>
      </c>
      <c r="C17" s="189"/>
      <c r="D17" s="189"/>
      <c r="E17" s="189"/>
      <c r="F17" s="189"/>
      <c r="G17" s="189"/>
      <c r="H17" s="189"/>
      <c r="I17" s="189"/>
      <c r="J17" s="189"/>
      <c r="K17" s="196"/>
      <c r="L17" s="197"/>
      <c r="M17" s="197"/>
      <c r="N17" s="197">
        <v>3</v>
      </c>
      <c r="O17" s="197"/>
      <c r="P17" s="197">
        <v>2</v>
      </c>
      <c r="Q17" s="197">
        <v>52</v>
      </c>
      <c r="R17" s="197">
        <v>5</v>
      </c>
      <c r="S17" s="206"/>
      <c r="T17" s="197">
        <v>9</v>
      </c>
      <c r="U17" s="197"/>
      <c r="V17" s="206"/>
      <c r="W17" s="197"/>
      <c r="X17" s="197">
        <v>3</v>
      </c>
      <c r="Y17" s="211">
        <f t="shared" ref="Y17:Y21" si="19">X17*0.25*0.4</f>
        <v>0.3</v>
      </c>
      <c r="Z17" s="197"/>
      <c r="AA17" s="197"/>
      <c r="AB17" s="212"/>
      <c r="AC17" s="197">
        <f t="shared" ref="AC17:AC20" si="20">M17+N17+O17</f>
        <v>3</v>
      </c>
      <c r="AD17" s="197">
        <f t="shared" si="9"/>
        <v>57</v>
      </c>
      <c r="AE17" s="212">
        <f t="shared" si="10"/>
        <v>9.3</v>
      </c>
      <c r="AF17" s="212">
        <v>10.2</v>
      </c>
      <c r="AG17" s="212">
        <f t="shared" si="11"/>
        <v>-0.9</v>
      </c>
      <c r="AH17" s="212">
        <f t="shared" si="12"/>
        <v>9.3</v>
      </c>
      <c r="AI17" s="206"/>
      <c r="AJ17" s="212">
        <f t="shared" si="13"/>
        <v>9.3</v>
      </c>
      <c r="AK17" s="197">
        <f t="shared" si="14"/>
        <v>-6</v>
      </c>
      <c r="AL17" s="212">
        <f t="shared" si="15"/>
        <v>-1.2</v>
      </c>
      <c r="AM17" s="212"/>
      <c r="AN17" s="212">
        <f t="shared" si="16"/>
        <v>7.5</v>
      </c>
      <c r="AO17" s="212" t="str">
        <f t="shared" si="17"/>
        <v/>
      </c>
      <c r="AP17" s="212">
        <f t="shared" si="18"/>
        <v>7.5</v>
      </c>
      <c r="AQ17" s="206"/>
      <c r="AR17" s="176">
        <v>601008</v>
      </c>
    </row>
    <row r="18" s="176" customFormat="1" ht="20.1" customHeight="1" spans="1:44">
      <c r="A18" s="187">
        <v>9</v>
      </c>
      <c r="B18" s="188" t="s">
        <v>28</v>
      </c>
      <c r="C18" s="189"/>
      <c r="D18" s="189"/>
      <c r="E18" s="189"/>
      <c r="F18" s="189"/>
      <c r="G18" s="189"/>
      <c r="H18" s="189"/>
      <c r="I18" s="189"/>
      <c r="J18" s="189"/>
      <c r="K18" s="196"/>
      <c r="L18" s="197"/>
      <c r="M18" s="197"/>
      <c r="N18" s="197">
        <v>1</v>
      </c>
      <c r="O18" s="197"/>
      <c r="P18" s="197"/>
      <c r="Q18" s="197">
        <v>21</v>
      </c>
      <c r="R18" s="197">
        <v>8</v>
      </c>
      <c r="S18" s="206"/>
      <c r="T18" s="197"/>
      <c r="U18" s="197"/>
      <c r="V18" s="206"/>
      <c r="W18" s="197"/>
      <c r="X18" s="197">
        <v>2</v>
      </c>
      <c r="Y18" s="211">
        <f t="shared" si="19"/>
        <v>0.2</v>
      </c>
      <c r="Z18" s="197"/>
      <c r="AA18" s="197"/>
      <c r="AB18" s="212"/>
      <c r="AC18" s="197">
        <f t="shared" si="20"/>
        <v>1</v>
      </c>
      <c r="AD18" s="197">
        <f t="shared" si="9"/>
        <v>29</v>
      </c>
      <c r="AE18" s="212">
        <f t="shared" si="10"/>
        <v>4.6</v>
      </c>
      <c r="AF18" s="212">
        <v>6.75</v>
      </c>
      <c r="AG18" s="212">
        <f t="shared" si="11"/>
        <v>-2.15</v>
      </c>
      <c r="AH18" s="212">
        <f t="shared" si="12"/>
        <v>4.6</v>
      </c>
      <c r="AI18" s="206"/>
      <c r="AJ18" s="212">
        <f t="shared" si="13"/>
        <v>4.6</v>
      </c>
      <c r="AK18" s="197">
        <f t="shared" si="14"/>
        <v>8</v>
      </c>
      <c r="AL18" s="212">
        <f t="shared" si="15"/>
        <v>1.6</v>
      </c>
      <c r="AM18" s="212"/>
      <c r="AN18" s="212">
        <f t="shared" si="16"/>
        <v>4.25</v>
      </c>
      <c r="AO18" s="212" t="str">
        <f t="shared" si="17"/>
        <v/>
      </c>
      <c r="AP18" s="212">
        <f t="shared" si="18"/>
        <v>4.25</v>
      </c>
      <c r="AQ18" s="206"/>
      <c r="AR18" s="176">
        <v>601009</v>
      </c>
    </row>
    <row r="19" s="176" customFormat="1" ht="20.1" customHeight="1" spans="1:44">
      <c r="A19" s="187">
        <v>10</v>
      </c>
      <c r="B19" s="188" t="s">
        <v>29</v>
      </c>
      <c r="C19" s="189"/>
      <c r="D19" s="189"/>
      <c r="E19" s="189"/>
      <c r="F19" s="189"/>
      <c r="G19" s="189"/>
      <c r="H19" s="189"/>
      <c r="I19" s="189"/>
      <c r="J19" s="189"/>
      <c r="K19" s="196"/>
      <c r="L19" s="197"/>
      <c r="M19" s="197"/>
      <c r="N19" s="197"/>
      <c r="O19" s="197"/>
      <c r="P19" s="197">
        <v>7</v>
      </c>
      <c r="Q19" s="197">
        <v>39</v>
      </c>
      <c r="R19" s="197">
        <v>7</v>
      </c>
      <c r="S19" s="206"/>
      <c r="T19" s="197"/>
      <c r="U19" s="197">
        <v>2</v>
      </c>
      <c r="V19" s="206"/>
      <c r="W19" s="197"/>
      <c r="X19" s="197">
        <v>1</v>
      </c>
      <c r="Y19" s="211">
        <f t="shared" si="19"/>
        <v>0.1</v>
      </c>
      <c r="Z19" s="197"/>
      <c r="AA19" s="197"/>
      <c r="AB19" s="212"/>
      <c r="AC19" s="197"/>
      <c r="AD19" s="197">
        <f t="shared" si="9"/>
        <v>48</v>
      </c>
      <c r="AE19" s="212">
        <f t="shared" si="10"/>
        <v>7.2</v>
      </c>
      <c r="AF19" s="212">
        <v>4.95</v>
      </c>
      <c r="AG19" s="212">
        <f t="shared" si="11"/>
        <v>2.25</v>
      </c>
      <c r="AH19" s="212">
        <f t="shared" si="12"/>
        <v>7.2</v>
      </c>
      <c r="AI19" s="206"/>
      <c r="AJ19" s="212">
        <f t="shared" si="13"/>
        <v>7.2</v>
      </c>
      <c r="AK19" s="197">
        <f t="shared" si="14"/>
        <v>0</v>
      </c>
      <c r="AL19" s="212">
        <f t="shared" si="15"/>
        <v>0</v>
      </c>
      <c r="AM19" s="212"/>
      <c r="AN19" s="212">
        <f t="shared" si="16"/>
        <v>9.55</v>
      </c>
      <c r="AO19" s="212" t="str">
        <f t="shared" si="17"/>
        <v/>
      </c>
      <c r="AP19" s="212">
        <f t="shared" si="18"/>
        <v>9.55</v>
      </c>
      <c r="AQ19" s="206"/>
      <c r="AR19" s="176">
        <v>601010</v>
      </c>
    </row>
    <row r="20" s="176" customFormat="1" ht="20.1" customHeight="1" spans="1:44">
      <c r="A20" s="187">
        <v>11</v>
      </c>
      <c r="B20" s="188" t="s">
        <v>30</v>
      </c>
      <c r="C20" s="189"/>
      <c r="D20" s="189"/>
      <c r="E20" s="189"/>
      <c r="F20" s="189"/>
      <c r="G20" s="189"/>
      <c r="H20" s="189"/>
      <c r="I20" s="189"/>
      <c r="J20" s="189"/>
      <c r="K20" s="196"/>
      <c r="L20" s="197"/>
      <c r="M20" s="197"/>
      <c r="N20" s="197">
        <v>1</v>
      </c>
      <c r="O20" s="197"/>
      <c r="P20" s="197">
        <v>2</v>
      </c>
      <c r="Q20" s="197">
        <v>145</v>
      </c>
      <c r="R20" s="197">
        <v>3</v>
      </c>
      <c r="S20" s="206"/>
      <c r="T20" s="197"/>
      <c r="U20" s="197">
        <v>3</v>
      </c>
      <c r="V20" s="206"/>
      <c r="W20" s="197"/>
      <c r="X20" s="197">
        <v>1</v>
      </c>
      <c r="Y20" s="211">
        <f t="shared" si="19"/>
        <v>0.1</v>
      </c>
      <c r="Z20" s="197"/>
      <c r="AA20" s="197"/>
      <c r="AB20" s="212"/>
      <c r="AC20" s="197">
        <f t="shared" si="20"/>
        <v>1</v>
      </c>
      <c r="AD20" s="197">
        <f t="shared" si="9"/>
        <v>151</v>
      </c>
      <c r="AE20" s="212">
        <f t="shared" si="10"/>
        <v>22.9</v>
      </c>
      <c r="AF20" s="212">
        <v>5.85</v>
      </c>
      <c r="AG20" s="212">
        <f t="shared" si="11"/>
        <v>17.05</v>
      </c>
      <c r="AH20" s="212">
        <f t="shared" si="12"/>
        <v>22.9</v>
      </c>
      <c r="AI20" s="206"/>
      <c r="AJ20" s="212">
        <f t="shared" si="13"/>
        <v>22.9</v>
      </c>
      <c r="AK20" s="197">
        <f t="shared" si="14"/>
        <v>1</v>
      </c>
      <c r="AL20" s="212">
        <f t="shared" si="15"/>
        <v>0.2</v>
      </c>
      <c r="AM20" s="212"/>
      <c r="AN20" s="212">
        <f t="shared" si="16"/>
        <v>40.25</v>
      </c>
      <c r="AO20" s="212" t="str">
        <f t="shared" si="17"/>
        <v/>
      </c>
      <c r="AP20" s="212">
        <f t="shared" si="18"/>
        <v>40.25</v>
      </c>
      <c r="AQ20" s="206"/>
      <c r="AR20" s="176">
        <v>601012</v>
      </c>
    </row>
    <row r="21" s="176" customFormat="1" ht="20.1" customHeight="1" spans="1:44">
      <c r="A21" s="187">
        <v>12</v>
      </c>
      <c r="B21" s="188" t="s">
        <v>31</v>
      </c>
      <c r="C21" s="189"/>
      <c r="D21" s="189"/>
      <c r="E21" s="189"/>
      <c r="F21" s="189"/>
      <c r="G21" s="189"/>
      <c r="H21" s="189"/>
      <c r="I21" s="189"/>
      <c r="J21" s="189"/>
      <c r="K21" s="196"/>
      <c r="L21" s="197"/>
      <c r="M21" s="197"/>
      <c r="N21" s="197"/>
      <c r="O21" s="197"/>
      <c r="P21" s="197"/>
      <c r="Q21" s="197"/>
      <c r="R21" s="197"/>
      <c r="S21" s="206"/>
      <c r="T21" s="197"/>
      <c r="U21" s="197"/>
      <c r="V21" s="206"/>
      <c r="W21" s="197"/>
      <c r="X21" s="197">
        <v>6</v>
      </c>
      <c r="Y21" s="211">
        <f t="shared" si="19"/>
        <v>0.6</v>
      </c>
      <c r="Z21" s="197"/>
      <c r="AA21" s="197"/>
      <c r="AB21" s="212"/>
      <c r="AC21" s="197"/>
      <c r="AD21" s="197"/>
      <c r="AE21" s="212"/>
      <c r="AF21" s="212">
        <v>25.95</v>
      </c>
      <c r="AG21" s="212">
        <f t="shared" si="11"/>
        <v>-25.95</v>
      </c>
      <c r="AH21" s="212"/>
      <c r="AI21" s="206"/>
      <c r="AJ21" s="212"/>
      <c r="AK21" s="197">
        <f t="shared" si="14"/>
        <v>0</v>
      </c>
      <c r="AL21" s="212">
        <f t="shared" si="15"/>
        <v>0</v>
      </c>
      <c r="AM21" s="212"/>
      <c r="AN21" s="212">
        <f t="shared" si="16"/>
        <v>-25.35</v>
      </c>
      <c r="AO21" s="212">
        <f t="shared" si="17"/>
        <v>-25.35</v>
      </c>
      <c r="AP21" s="212" t="str">
        <f t="shared" si="18"/>
        <v/>
      </c>
      <c r="AQ21" s="206"/>
      <c r="AR21" s="176">
        <v>601013</v>
      </c>
    </row>
    <row r="22" s="176" customFormat="1" ht="20.1" customHeight="1" spans="1:43">
      <c r="A22" s="190"/>
      <c r="B22" s="185" t="s">
        <v>32</v>
      </c>
      <c r="C22" s="186">
        <f>SUM(C23:C29)</f>
        <v>4</v>
      </c>
      <c r="D22" s="186"/>
      <c r="E22" s="186"/>
      <c r="F22" s="186">
        <f>SUM(F23:F29)</f>
        <v>2</v>
      </c>
      <c r="G22" s="186"/>
      <c r="H22" s="186"/>
      <c r="I22" s="186"/>
      <c r="J22" s="186"/>
      <c r="K22" s="186"/>
      <c r="L22" s="195"/>
      <c r="M22" s="195"/>
      <c r="N22" s="195">
        <f t="shared" ref="N22:R22" si="21">SUM(N23:N29)</f>
        <v>21</v>
      </c>
      <c r="O22" s="195"/>
      <c r="P22" s="195">
        <f t="shared" si="21"/>
        <v>2</v>
      </c>
      <c r="Q22" s="195"/>
      <c r="R22" s="195">
        <f t="shared" si="21"/>
        <v>11</v>
      </c>
      <c r="S22" s="205"/>
      <c r="T22" s="195"/>
      <c r="U22" s="195"/>
      <c r="V22" s="205">
        <f t="shared" ref="V22:AH22" si="22">SUM(V23:V29)</f>
        <v>2</v>
      </c>
      <c r="W22" s="195"/>
      <c r="X22" s="195">
        <f t="shared" si="22"/>
        <v>15</v>
      </c>
      <c r="Y22" s="213">
        <f t="shared" si="22"/>
        <v>1.5</v>
      </c>
      <c r="Z22" s="195">
        <f t="shared" si="22"/>
        <v>4</v>
      </c>
      <c r="AA22" s="195">
        <f t="shared" si="22"/>
        <v>2</v>
      </c>
      <c r="AB22" s="210">
        <f t="shared" si="22"/>
        <v>1.3</v>
      </c>
      <c r="AC22" s="195">
        <f t="shared" si="22"/>
        <v>21</v>
      </c>
      <c r="AD22" s="195">
        <f t="shared" si="22"/>
        <v>13</v>
      </c>
      <c r="AE22" s="210">
        <f t="shared" si="22"/>
        <v>7.2</v>
      </c>
      <c r="AF22" s="210">
        <f t="shared" si="22"/>
        <v>14.55</v>
      </c>
      <c r="AG22" s="210">
        <f t="shared" si="22"/>
        <v>-7.35</v>
      </c>
      <c r="AH22" s="210">
        <f t="shared" si="22"/>
        <v>7.2</v>
      </c>
      <c r="AI22" s="205"/>
      <c r="AJ22" s="210">
        <f t="shared" ref="AJ22:AL22" si="23">SUM(AJ23:AJ29)</f>
        <v>7.2</v>
      </c>
      <c r="AK22" s="195">
        <f t="shared" si="23"/>
        <v>11</v>
      </c>
      <c r="AL22" s="210">
        <f t="shared" si="23"/>
        <v>2.2</v>
      </c>
      <c r="AM22" s="210"/>
      <c r="AN22" s="210">
        <f t="shared" ref="AN22:AQ22" si="24">SUM(AN23:AN29)</f>
        <v>4.85</v>
      </c>
      <c r="AO22" s="210">
        <f t="shared" si="24"/>
        <v>-3.25</v>
      </c>
      <c r="AP22" s="210">
        <f t="shared" si="24"/>
        <v>8.1</v>
      </c>
      <c r="AQ22" s="222">
        <f t="shared" si="24"/>
        <v>0</v>
      </c>
    </row>
    <row r="23" s="176" customFormat="1" ht="20.1" customHeight="1" spans="1:44">
      <c r="A23" s="187">
        <v>13</v>
      </c>
      <c r="B23" s="188" t="s">
        <v>33</v>
      </c>
      <c r="C23" s="189"/>
      <c r="D23" s="189"/>
      <c r="E23" s="189"/>
      <c r="F23" s="189"/>
      <c r="G23" s="189"/>
      <c r="H23" s="189"/>
      <c r="I23" s="189"/>
      <c r="J23" s="189"/>
      <c r="K23" s="189"/>
      <c r="L23" s="197"/>
      <c r="M23" s="197"/>
      <c r="N23" s="197"/>
      <c r="O23" s="197"/>
      <c r="P23" s="197"/>
      <c r="Q23" s="197"/>
      <c r="R23" s="197"/>
      <c r="S23" s="206"/>
      <c r="T23" s="197"/>
      <c r="U23" s="197"/>
      <c r="V23" s="206"/>
      <c r="W23" s="197"/>
      <c r="X23" s="197">
        <v>5</v>
      </c>
      <c r="Y23" s="211">
        <f t="shared" ref="Y23:Y26" si="25">X23*0.25*0.4</f>
        <v>0.5</v>
      </c>
      <c r="Z23" s="197"/>
      <c r="AA23" s="197"/>
      <c r="AB23" s="212"/>
      <c r="AC23" s="197"/>
      <c r="AD23" s="197"/>
      <c r="AE23" s="212"/>
      <c r="AF23" s="212">
        <v>0.75</v>
      </c>
      <c r="AG23" s="212">
        <f t="shared" ref="AG23:AG29" si="26">AE23-AF23</f>
        <v>-0.75</v>
      </c>
      <c r="AH23" s="212"/>
      <c r="AI23" s="206"/>
      <c r="AJ23" s="212"/>
      <c r="AK23" s="197">
        <f t="shared" ref="AK23:AK29" si="27">R23+V23-P23-T23</f>
        <v>0</v>
      </c>
      <c r="AL23" s="212">
        <f t="shared" ref="AL23:AL29" si="28">AK23*0.25*0.4*2</f>
        <v>0</v>
      </c>
      <c r="AM23" s="212"/>
      <c r="AN23" s="212">
        <f t="shared" ref="AN23:AN29" si="29">Y23+AB23+AG23+AH23+AL23+AM23</f>
        <v>-0.25</v>
      </c>
      <c r="AO23" s="212">
        <f t="shared" ref="AO23:AO29" si="30">IF(AN23&lt;0,AN23,"")</f>
        <v>-0.25</v>
      </c>
      <c r="AP23" s="212" t="str">
        <f t="shared" ref="AP23:AP29" si="31">IF(AN23&gt;=0,AN23,"")</f>
        <v/>
      </c>
      <c r="AQ23" s="206"/>
      <c r="AR23" s="176">
        <v>602001</v>
      </c>
    </row>
    <row r="24" s="176" customFormat="1" ht="20.1" customHeight="1" spans="1:44">
      <c r="A24" s="187">
        <v>14</v>
      </c>
      <c r="B24" s="188" t="s">
        <v>34</v>
      </c>
      <c r="C24" s="189"/>
      <c r="D24" s="189"/>
      <c r="E24" s="189"/>
      <c r="F24" s="189"/>
      <c r="G24" s="189"/>
      <c r="H24" s="189"/>
      <c r="I24" s="189"/>
      <c r="J24" s="189"/>
      <c r="K24" s="189"/>
      <c r="L24" s="197"/>
      <c r="M24" s="197"/>
      <c r="N24" s="197"/>
      <c r="O24" s="197"/>
      <c r="P24" s="197"/>
      <c r="Q24" s="197"/>
      <c r="R24" s="197"/>
      <c r="S24" s="206"/>
      <c r="T24" s="197"/>
      <c r="U24" s="197"/>
      <c r="V24" s="206"/>
      <c r="W24" s="197"/>
      <c r="X24" s="197"/>
      <c r="Y24" s="211"/>
      <c r="Z24" s="197"/>
      <c r="AA24" s="197"/>
      <c r="AB24" s="212"/>
      <c r="AC24" s="197"/>
      <c r="AD24" s="197"/>
      <c r="AE24" s="212"/>
      <c r="AF24" s="212">
        <v>0.9</v>
      </c>
      <c r="AG24" s="212">
        <f t="shared" si="26"/>
        <v>-0.9</v>
      </c>
      <c r="AH24" s="212"/>
      <c r="AI24" s="206"/>
      <c r="AJ24" s="212"/>
      <c r="AK24" s="197">
        <f t="shared" si="27"/>
        <v>0</v>
      </c>
      <c r="AL24" s="212">
        <f t="shared" si="28"/>
        <v>0</v>
      </c>
      <c r="AM24" s="212"/>
      <c r="AN24" s="212">
        <f t="shared" si="29"/>
        <v>-0.9</v>
      </c>
      <c r="AO24" s="212">
        <f t="shared" si="30"/>
        <v>-0.9</v>
      </c>
      <c r="AP24" s="212" t="str">
        <f t="shared" si="31"/>
        <v/>
      </c>
      <c r="AQ24" s="206"/>
      <c r="AR24" s="176">
        <v>602002</v>
      </c>
    </row>
    <row r="25" s="176" customFormat="1" ht="20.1" customHeight="1" spans="1:44">
      <c r="A25" s="187">
        <v>15</v>
      </c>
      <c r="B25" s="188" t="s">
        <v>35</v>
      </c>
      <c r="C25" s="189"/>
      <c r="D25" s="189"/>
      <c r="E25" s="189"/>
      <c r="F25" s="189"/>
      <c r="G25" s="189"/>
      <c r="H25" s="189"/>
      <c r="I25" s="189"/>
      <c r="J25" s="189"/>
      <c r="K25" s="189"/>
      <c r="L25" s="197"/>
      <c r="M25" s="197"/>
      <c r="N25" s="197">
        <v>1</v>
      </c>
      <c r="O25" s="197"/>
      <c r="P25" s="197"/>
      <c r="Q25" s="197"/>
      <c r="R25" s="197">
        <v>2</v>
      </c>
      <c r="S25" s="206"/>
      <c r="T25" s="197"/>
      <c r="U25" s="197"/>
      <c r="V25" s="206"/>
      <c r="W25" s="197"/>
      <c r="X25" s="197">
        <v>2</v>
      </c>
      <c r="Y25" s="211">
        <f t="shared" si="25"/>
        <v>0.2</v>
      </c>
      <c r="Z25" s="197"/>
      <c r="AA25" s="197"/>
      <c r="AB25" s="212"/>
      <c r="AC25" s="197">
        <f t="shared" ref="AC25:AC29" si="32">M25+N25+O25</f>
        <v>1</v>
      </c>
      <c r="AD25" s="197">
        <f t="shared" ref="AD25:AD29" si="33">Q25+R25+S25+U25+V25+W25</f>
        <v>2</v>
      </c>
      <c r="AE25" s="212">
        <f t="shared" ref="AE25:AE29" si="34">(AC25+AD25*0.6)*0.25</f>
        <v>0.55</v>
      </c>
      <c r="AF25" s="212">
        <v>1.05</v>
      </c>
      <c r="AG25" s="212">
        <f t="shared" si="26"/>
        <v>-0.5</v>
      </c>
      <c r="AH25" s="212">
        <f t="shared" ref="AH25:AH29" si="35">AE25</f>
        <v>0.55</v>
      </c>
      <c r="AI25" s="206"/>
      <c r="AJ25" s="212">
        <f t="shared" ref="AJ25:AJ29" si="36">AH25-AI25</f>
        <v>0.55</v>
      </c>
      <c r="AK25" s="197">
        <f t="shared" si="27"/>
        <v>2</v>
      </c>
      <c r="AL25" s="212">
        <f t="shared" si="28"/>
        <v>0.4</v>
      </c>
      <c r="AM25" s="212"/>
      <c r="AN25" s="212">
        <f t="shared" si="29"/>
        <v>0.65</v>
      </c>
      <c r="AO25" s="212" t="str">
        <f t="shared" si="30"/>
        <v/>
      </c>
      <c r="AP25" s="212">
        <f t="shared" si="31"/>
        <v>0.65</v>
      </c>
      <c r="AQ25" s="206"/>
      <c r="AR25" s="176">
        <v>602003</v>
      </c>
    </row>
    <row r="26" s="176" customFormat="1" ht="20.1" customHeight="1" spans="1:44">
      <c r="A26" s="187">
        <v>16</v>
      </c>
      <c r="B26" s="188" t="s">
        <v>36</v>
      </c>
      <c r="C26" s="189"/>
      <c r="D26" s="189"/>
      <c r="E26" s="189"/>
      <c r="F26" s="189"/>
      <c r="G26" s="189"/>
      <c r="H26" s="189"/>
      <c r="I26" s="189"/>
      <c r="J26" s="189"/>
      <c r="K26" s="189"/>
      <c r="L26" s="197"/>
      <c r="M26" s="197"/>
      <c r="N26" s="197">
        <v>1</v>
      </c>
      <c r="O26" s="197"/>
      <c r="P26" s="197">
        <v>1</v>
      </c>
      <c r="Q26" s="197"/>
      <c r="R26" s="197">
        <v>1</v>
      </c>
      <c r="S26" s="206"/>
      <c r="T26" s="197"/>
      <c r="U26" s="197"/>
      <c r="V26" s="206"/>
      <c r="W26" s="197"/>
      <c r="X26" s="197">
        <v>1</v>
      </c>
      <c r="Y26" s="211">
        <f t="shared" si="25"/>
        <v>0.1</v>
      </c>
      <c r="Z26" s="197"/>
      <c r="AA26" s="197"/>
      <c r="AB26" s="212"/>
      <c r="AC26" s="197">
        <f t="shared" si="32"/>
        <v>1</v>
      </c>
      <c r="AD26" s="197">
        <f t="shared" si="33"/>
        <v>1</v>
      </c>
      <c r="AE26" s="212">
        <f t="shared" si="34"/>
        <v>0.4</v>
      </c>
      <c r="AF26" s="212">
        <v>0.15</v>
      </c>
      <c r="AG26" s="212">
        <f t="shared" si="26"/>
        <v>0.25</v>
      </c>
      <c r="AH26" s="212">
        <f t="shared" si="35"/>
        <v>0.4</v>
      </c>
      <c r="AI26" s="206"/>
      <c r="AJ26" s="212">
        <f t="shared" si="36"/>
        <v>0.4</v>
      </c>
      <c r="AK26" s="197">
        <f t="shared" si="27"/>
        <v>0</v>
      </c>
      <c r="AL26" s="212">
        <f t="shared" si="28"/>
        <v>0</v>
      </c>
      <c r="AM26" s="212"/>
      <c r="AN26" s="212">
        <f t="shared" si="29"/>
        <v>0.75</v>
      </c>
      <c r="AO26" s="212" t="str">
        <f t="shared" si="30"/>
        <v/>
      </c>
      <c r="AP26" s="212">
        <f t="shared" si="31"/>
        <v>0.75</v>
      </c>
      <c r="AQ26" s="206"/>
      <c r="AR26" s="176">
        <v>602004</v>
      </c>
    </row>
    <row r="27" s="176" customFormat="1" ht="20.1" customHeight="1" spans="1:44">
      <c r="A27" s="187">
        <v>17</v>
      </c>
      <c r="B27" s="188" t="s">
        <v>37</v>
      </c>
      <c r="C27" s="189"/>
      <c r="D27" s="189"/>
      <c r="E27" s="189"/>
      <c r="F27" s="189"/>
      <c r="G27" s="189"/>
      <c r="H27" s="189"/>
      <c r="I27" s="189"/>
      <c r="J27" s="189"/>
      <c r="K27" s="189"/>
      <c r="L27" s="197"/>
      <c r="M27" s="197"/>
      <c r="N27" s="197">
        <v>1</v>
      </c>
      <c r="O27" s="197"/>
      <c r="P27" s="197">
        <v>1</v>
      </c>
      <c r="Q27" s="197"/>
      <c r="R27" s="197"/>
      <c r="S27" s="206"/>
      <c r="T27" s="197"/>
      <c r="U27" s="197"/>
      <c r="V27" s="206"/>
      <c r="W27" s="197"/>
      <c r="X27" s="197"/>
      <c r="Y27" s="211"/>
      <c r="Z27" s="197"/>
      <c r="AA27" s="197"/>
      <c r="AB27" s="212"/>
      <c r="AC27" s="197">
        <f t="shared" si="32"/>
        <v>1</v>
      </c>
      <c r="AD27" s="197"/>
      <c r="AE27" s="212">
        <f t="shared" si="34"/>
        <v>0.25</v>
      </c>
      <c r="AF27" s="212">
        <v>1.05</v>
      </c>
      <c r="AG27" s="212">
        <f t="shared" si="26"/>
        <v>-0.8</v>
      </c>
      <c r="AH27" s="212">
        <f t="shared" si="35"/>
        <v>0.25</v>
      </c>
      <c r="AI27" s="206"/>
      <c r="AJ27" s="212">
        <f t="shared" si="36"/>
        <v>0.25</v>
      </c>
      <c r="AK27" s="197">
        <f t="shared" si="27"/>
        <v>-1</v>
      </c>
      <c r="AL27" s="212">
        <f t="shared" si="28"/>
        <v>-0.2</v>
      </c>
      <c r="AM27" s="212"/>
      <c r="AN27" s="212">
        <f t="shared" si="29"/>
        <v>-0.75</v>
      </c>
      <c r="AO27" s="212">
        <f t="shared" si="30"/>
        <v>-0.75</v>
      </c>
      <c r="AP27" s="212" t="str">
        <f t="shared" si="31"/>
        <v/>
      </c>
      <c r="AQ27" s="206"/>
      <c r="AR27" s="176">
        <v>602005</v>
      </c>
    </row>
    <row r="28" s="176" customFormat="1" ht="20.1" customHeight="1" spans="1:44">
      <c r="A28" s="187">
        <v>18</v>
      </c>
      <c r="B28" s="191" t="s">
        <v>38</v>
      </c>
      <c r="C28" s="189">
        <v>1</v>
      </c>
      <c r="D28" s="189"/>
      <c r="E28" s="189"/>
      <c r="F28" s="189"/>
      <c r="G28" s="189"/>
      <c r="H28" s="189"/>
      <c r="I28" s="189"/>
      <c r="J28" s="189"/>
      <c r="K28" s="189"/>
      <c r="L28" s="197"/>
      <c r="M28" s="197"/>
      <c r="N28" s="197">
        <v>4</v>
      </c>
      <c r="O28" s="197"/>
      <c r="P28" s="197"/>
      <c r="Q28" s="197"/>
      <c r="R28" s="197">
        <v>2</v>
      </c>
      <c r="S28" s="206"/>
      <c r="T28" s="197"/>
      <c r="U28" s="197"/>
      <c r="V28" s="206">
        <v>2</v>
      </c>
      <c r="W28" s="197"/>
      <c r="X28" s="197">
        <v>1</v>
      </c>
      <c r="Y28" s="211">
        <f t="shared" ref="Y28:Y34" si="37">X28*0.25*0.4</f>
        <v>0.1</v>
      </c>
      <c r="Z28" s="197">
        <f t="shared" ref="Z28:Z32" si="38">SUM(C28:E28)</f>
        <v>1</v>
      </c>
      <c r="AA28" s="197"/>
      <c r="AB28" s="212">
        <f t="shared" ref="AB28:AB32" si="39">(Z28+AA28*0.6)*0.25</f>
        <v>0.25</v>
      </c>
      <c r="AC28" s="197">
        <f t="shared" si="32"/>
        <v>4</v>
      </c>
      <c r="AD28" s="197">
        <f t="shared" si="33"/>
        <v>4</v>
      </c>
      <c r="AE28" s="212">
        <f t="shared" si="34"/>
        <v>1.6</v>
      </c>
      <c r="AF28" s="212">
        <v>5.7</v>
      </c>
      <c r="AG28" s="212">
        <f t="shared" si="26"/>
        <v>-4.1</v>
      </c>
      <c r="AH28" s="212">
        <f t="shared" si="35"/>
        <v>1.6</v>
      </c>
      <c r="AI28" s="206"/>
      <c r="AJ28" s="212">
        <f t="shared" si="36"/>
        <v>1.6</v>
      </c>
      <c r="AK28" s="197">
        <f t="shared" si="27"/>
        <v>4</v>
      </c>
      <c r="AL28" s="212">
        <f t="shared" si="28"/>
        <v>0.8</v>
      </c>
      <c r="AM28" s="212"/>
      <c r="AN28" s="212">
        <f t="shared" si="29"/>
        <v>-1.35</v>
      </c>
      <c r="AO28" s="212">
        <f t="shared" si="30"/>
        <v>-1.35</v>
      </c>
      <c r="AP28" s="212" t="str">
        <f t="shared" si="31"/>
        <v/>
      </c>
      <c r="AQ28" s="206"/>
      <c r="AR28" s="176">
        <v>602006</v>
      </c>
    </row>
    <row r="29" s="176" customFormat="1" ht="20.1" customHeight="1" spans="1:44">
      <c r="A29" s="187">
        <v>19</v>
      </c>
      <c r="B29" s="191" t="s">
        <v>39</v>
      </c>
      <c r="C29" s="189">
        <v>3</v>
      </c>
      <c r="D29" s="189"/>
      <c r="E29" s="189"/>
      <c r="F29" s="189">
        <v>2</v>
      </c>
      <c r="G29" s="189"/>
      <c r="H29" s="189"/>
      <c r="I29" s="189"/>
      <c r="J29" s="189"/>
      <c r="K29" s="189"/>
      <c r="L29" s="197"/>
      <c r="M29" s="197"/>
      <c r="N29" s="197">
        <v>14</v>
      </c>
      <c r="O29" s="197"/>
      <c r="P29" s="197"/>
      <c r="Q29" s="197"/>
      <c r="R29" s="197">
        <v>6</v>
      </c>
      <c r="S29" s="206"/>
      <c r="T29" s="197"/>
      <c r="U29" s="197"/>
      <c r="V29" s="206"/>
      <c r="W29" s="197"/>
      <c r="X29" s="197">
        <v>6</v>
      </c>
      <c r="Y29" s="211">
        <f t="shared" si="37"/>
        <v>0.6</v>
      </c>
      <c r="Z29" s="197">
        <f t="shared" si="38"/>
        <v>3</v>
      </c>
      <c r="AA29" s="197">
        <f>SUM(F29:K29)</f>
        <v>2</v>
      </c>
      <c r="AB29" s="212">
        <f t="shared" si="39"/>
        <v>1.05</v>
      </c>
      <c r="AC29" s="197">
        <f t="shared" si="32"/>
        <v>14</v>
      </c>
      <c r="AD29" s="197">
        <f t="shared" si="33"/>
        <v>6</v>
      </c>
      <c r="AE29" s="212">
        <f t="shared" si="34"/>
        <v>4.4</v>
      </c>
      <c r="AF29" s="212">
        <v>4.95</v>
      </c>
      <c r="AG29" s="212">
        <f t="shared" si="26"/>
        <v>-0.55</v>
      </c>
      <c r="AH29" s="212">
        <f t="shared" si="35"/>
        <v>4.4</v>
      </c>
      <c r="AI29" s="206"/>
      <c r="AJ29" s="212">
        <f t="shared" si="36"/>
        <v>4.4</v>
      </c>
      <c r="AK29" s="197">
        <f t="shared" si="27"/>
        <v>6</v>
      </c>
      <c r="AL29" s="212">
        <f t="shared" si="28"/>
        <v>1.2</v>
      </c>
      <c r="AM29" s="212"/>
      <c r="AN29" s="212">
        <f t="shared" si="29"/>
        <v>6.7</v>
      </c>
      <c r="AO29" s="212" t="str">
        <f t="shared" si="30"/>
        <v/>
      </c>
      <c r="AP29" s="212">
        <f t="shared" si="31"/>
        <v>6.7</v>
      </c>
      <c r="AQ29" s="206"/>
      <c r="AR29" s="176">
        <v>602007</v>
      </c>
    </row>
    <row r="30" s="176" customFormat="1" ht="20.1" customHeight="1" spans="1:43">
      <c r="A30" s="190"/>
      <c r="B30" s="185" t="s">
        <v>40</v>
      </c>
      <c r="C30" s="186">
        <f>SUM(C31:C34)</f>
        <v>3</v>
      </c>
      <c r="D30" s="186"/>
      <c r="E30" s="186"/>
      <c r="F30" s="186">
        <f>SUM(F31:F34)</f>
        <v>2</v>
      </c>
      <c r="G30" s="186"/>
      <c r="H30" s="186"/>
      <c r="I30" s="186"/>
      <c r="J30" s="186"/>
      <c r="K30" s="186"/>
      <c r="L30" s="195"/>
      <c r="M30" s="195"/>
      <c r="N30" s="195">
        <f t="shared" ref="N30:T30" si="40">SUM(N31:N34)</f>
        <v>5</v>
      </c>
      <c r="O30" s="195"/>
      <c r="P30" s="195">
        <f t="shared" si="40"/>
        <v>36</v>
      </c>
      <c r="Q30" s="195">
        <f t="shared" si="40"/>
        <v>1</v>
      </c>
      <c r="R30" s="195">
        <f t="shared" si="40"/>
        <v>38</v>
      </c>
      <c r="S30" s="205">
        <f t="shared" si="40"/>
        <v>39</v>
      </c>
      <c r="T30" s="195">
        <f t="shared" si="40"/>
        <v>2</v>
      </c>
      <c r="U30" s="195"/>
      <c r="V30" s="205">
        <f t="shared" ref="V30:AH30" si="41">SUM(V31:V34)</f>
        <v>2</v>
      </c>
      <c r="W30" s="195">
        <f t="shared" si="41"/>
        <v>2</v>
      </c>
      <c r="X30" s="195">
        <f t="shared" si="41"/>
        <v>13</v>
      </c>
      <c r="Y30" s="213">
        <f t="shared" si="41"/>
        <v>1.3</v>
      </c>
      <c r="Z30" s="195">
        <f t="shared" si="41"/>
        <v>3</v>
      </c>
      <c r="AA30" s="195">
        <f t="shared" si="41"/>
        <v>2</v>
      </c>
      <c r="AB30" s="210">
        <f t="shared" si="41"/>
        <v>1.05</v>
      </c>
      <c r="AC30" s="195">
        <f t="shared" si="41"/>
        <v>5</v>
      </c>
      <c r="AD30" s="195">
        <f t="shared" si="41"/>
        <v>82</v>
      </c>
      <c r="AE30" s="210">
        <f t="shared" si="41"/>
        <v>13.55</v>
      </c>
      <c r="AF30" s="210">
        <f t="shared" si="41"/>
        <v>11.25</v>
      </c>
      <c r="AG30" s="210">
        <f t="shared" si="41"/>
        <v>2.3</v>
      </c>
      <c r="AH30" s="210">
        <f t="shared" si="41"/>
        <v>13.55</v>
      </c>
      <c r="AI30" s="205"/>
      <c r="AJ30" s="210">
        <f t="shared" ref="AJ30:AL30" si="42">SUM(AJ31:AJ34)</f>
        <v>13.55</v>
      </c>
      <c r="AK30" s="195">
        <f t="shared" si="42"/>
        <v>2</v>
      </c>
      <c r="AL30" s="210">
        <f t="shared" si="42"/>
        <v>0.4</v>
      </c>
      <c r="AM30" s="210"/>
      <c r="AN30" s="210">
        <f t="shared" ref="AN30:AQ30" si="43">SUM(AN31:AN34)</f>
        <v>18.6</v>
      </c>
      <c r="AO30" s="210">
        <f t="shared" si="43"/>
        <v>-15.2</v>
      </c>
      <c r="AP30" s="210">
        <f t="shared" si="43"/>
        <v>33.8</v>
      </c>
      <c r="AQ30" s="222">
        <f t="shared" si="43"/>
        <v>0</v>
      </c>
    </row>
    <row r="31" s="176" customFormat="1" ht="20.1" customHeight="1" spans="1:44">
      <c r="A31" s="187">
        <v>20</v>
      </c>
      <c r="B31" s="188" t="s">
        <v>41</v>
      </c>
      <c r="C31" s="189">
        <v>2</v>
      </c>
      <c r="D31" s="189"/>
      <c r="E31" s="189"/>
      <c r="F31" s="189">
        <v>2</v>
      </c>
      <c r="G31" s="189"/>
      <c r="H31" s="189"/>
      <c r="I31" s="189"/>
      <c r="J31" s="189"/>
      <c r="K31" s="189"/>
      <c r="L31" s="197"/>
      <c r="M31" s="197"/>
      <c r="N31" s="197">
        <v>4</v>
      </c>
      <c r="O31" s="197"/>
      <c r="P31" s="197"/>
      <c r="Q31" s="197"/>
      <c r="R31" s="197">
        <v>37</v>
      </c>
      <c r="S31" s="206">
        <v>37</v>
      </c>
      <c r="T31" s="197"/>
      <c r="U31" s="197"/>
      <c r="V31" s="206">
        <v>2</v>
      </c>
      <c r="W31" s="197">
        <v>2</v>
      </c>
      <c r="X31" s="197">
        <v>7</v>
      </c>
      <c r="Y31" s="211">
        <f t="shared" si="37"/>
        <v>0.7</v>
      </c>
      <c r="Z31" s="197">
        <f t="shared" si="38"/>
        <v>2</v>
      </c>
      <c r="AA31" s="197">
        <f>SUM(F31:K31)</f>
        <v>2</v>
      </c>
      <c r="AB31" s="212">
        <f t="shared" si="39"/>
        <v>0.8</v>
      </c>
      <c r="AC31" s="197">
        <f t="shared" ref="AC31:AC42" si="44">M31+N31+O31</f>
        <v>4</v>
      </c>
      <c r="AD31" s="197">
        <f t="shared" ref="AD31:AD42" si="45">Q31+R31+S31+U31+V31+W31</f>
        <v>78</v>
      </c>
      <c r="AE31" s="212">
        <f t="shared" ref="AE31:AE33" si="46">(AC31+AD31*0.6)*0.25</f>
        <v>12.7</v>
      </c>
      <c r="AF31" s="212">
        <v>0.9</v>
      </c>
      <c r="AG31" s="212">
        <f t="shared" ref="AG31:AG34" si="47">AE31-AF31</f>
        <v>11.8</v>
      </c>
      <c r="AH31" s="212">
        <f t="shared" ref="AH31:AH33" si="48">AE31</f>
        <v>12.7</v>
      </c>
      <c r="AI31" s="206"/>
      <c r="AJ31" s="212">
        <f t="shared" ref="AJ31:AJ33" si="49">AH31-AI31</f>
        <v>12.7</v>
      </c>
      <c r="AK31" s="197">
        <f t="shared" ref="AK31:AK34" si="50">R31+V31-P31-T31</f>
        <v>39</v>
      </c>
      <c r="AL31" s="212">
        <f t="shared" ref="AL31:AL34" si="51">AK31*0.25*0.4*2</f>
        <v>7.8</v>
      </c>
      <c r="AM31" s="212"/>
      <c r="AN31" s="212">
        <f t="shared" ref="AN31:AN34" si="52">Y31+AB31+AG31+AH31+AL31+AM31</f>
        <v>33.8</v>
      </c>
      <c r="AO31" s="212" t="str">
        <f t="shared" ref="AO31:AO34" si="53">IF(AN31&lt;0,AN31,"")</f>
        <v/>
      </c>
      <c r="AP31" s="212">
        <f t="shared" ref="AP31:AP34" si="54">IF(AN31&gt;=0,AN31,"")</f>
        <v>33.8</v>
      </c>
      <c r="AQ31" s="206"/>
      <c r="AR31" s="176">
        <v>603001</v>
      </c>
    </row>
    <row r="32" s="176" customFormat="1" ht="20.1" customHeight="1" spans="1:44">
      <c r="A32" s="187">
        <v>21</v>
      </c>
      <c r="B32" s="188" t="s">
        <v>42</v>
      </c>
      <c r="C32" s="189">
        <v>1</v>
      </c>
      <c r="D32" s="189"/>
      <c r="E32" s="189"/>
      <c r="F32" s="189"/>
      <c r="G32" s="189"/>
      <c r="H32" s="189"/>
      <c r="I32" s="189"/>
      <c r="J32" s="189"/>
      <c r="K32" s="189"/>
      <c r="L32" s="197"/>
      <c r="M32" s="197"/>
      <c r="N32" s="197">
        <v>1</v>
      </c>
      <c r="O32" s="197"/>
      <c r="P32" s="197">
        <v>10</v>
      </c>
      <c r="Q32" s="197"/>
      <c r="R32" s="197"/>
      <c r="S32" s="206"/>
      <c r="T32" s="197"/>
      <c r="U32" s="197"/>
      <c r="V32" s="206"/>
      <c r="W32" s="197"/>
      <c r="X32" s="197">
        <v>1</v>
      </c>
      <c r="Y32" s="211">
        <f t="shared" si="37"/>
        <v>0.1</v>
      </c>
      <c r="Z32" s="197">
        <f t="shared" si="38"/>
        <v>1</v>
      </c>
      <c r="AA32" s="197"/>
      <c r="AB32" s="212">
        <f t="shared" si="39"/>
        <v>0.25</v>
      </c>
      <c r="AC32" s="197">
        <f t="shared" si="44"/>
        <v>1</v>
      </c>
      <c r="AD32" s="197"/>
      <c r="AE32" s="212">
        <f t="shared" si="46"/>
        <v>0.25</v>
      </c>
      <c r="AF32" s="212">
        <v>3</v>
      </c>
      <c r="AG32" s="212">
        <f t="shared" si="47"/>
        <v>-2.75</v>
      </c>
      <c r="AH32" s="212">
        <f t="shared" si="48"/>
        <v>0.25</v>
      </c>
      <c r="AI32" s="206"/>
      <c r="AJ32" s="212">
        <f t="shared" si="49"/>
        <v>0.25</v>
      </c>
      <c r="AK32" s="197">
        <f t="shared" si="50"/>
        <v>-10</v>
      </c>
      <c r="AL32" s="212">
        <f t="shared" si="51"/>
        <v>-2</v>
      </c>
      <c r="AM32" s="212"/>
      <c r="AN32" s="212">
        <f t="shared" si="52"/>
        <v>-4.15</v>
      </c>
      <c r="AO32" s="212">
        <f t="shared" si="53"/>
        <v>-4.15</v>
      </c>
      <c r="AP32" s="212" t="str">
        <f t="shared" si="54"/>
        <v/>
      </c>
      <c r="AQ32" s="206"/>
      <c r="AR32" s="176">
        <v>603002</v>
      </c>
    </row>
    <row r="33" s="176" customFormat="1" ht="20.1" customHeight="1" spans="1:44">
      <c r="A33" s="187">
        <v>22</v>
      </c>
      <c r="B33" s="191" t="s">
        <v>43</v>
      </c>
      <c r="C33" s="189"/>
      <c r="D33" s="189"/>
      <c r="E33" s="189"/>
      <c r="F33" s="189"/>
      <c r="G33" s="189"/>
      <c r="H33" s="189"/>
      <c r="I33" s="189"/>
      <c r="J33" s="189"/>
      <c r="K33" s="189"/>
      <c r="L33" s="197"/>
      <c r="M33" s="197"/>
      <c r="N33" s="197"/>
      <c r="O33" s="197"/>
      <c r="P33" s="197">
        <v>2</v>
      </c>
      <c r="Q33" s="197">
        <v>1</v>
      </c>
      <c r="R33" s="197">
        <v>1</v>
      </c>
      <c r="S33" s="206">
        <v>2</v>
      </c>
      <c r="T33" s="197"/>
      <c r="U33" s="197"/>
      <c r="V33" s="206"/>
      <c r="W33" s="197"/>
      <c r="X33" s="197">
        <v>1</v>
      </c>
      <c r="Y33" s="211">
        <f t="shared" si="37"/>
        <v>0.1</v>
      </c>
      <c r="Z33" s="197"/>
      <c r="AA33" s="197"/>
      <c r="AB33" s="212"/>
      <c r="AC33" s="197"/>
      <c r="AD33" s="197">
        <f t="shared" si="45"/>
        <v>4</v>
      </c>
      <c r="AE33" s="212">
        <f t="shared" si="46"/>
        <v>0.6</v>
      </c>
      <c r="AF33" s="212">
        <v>1.8</v>
      </c>
      <c r="AG33" s="212">
        <f t="shared" si="47"/>
        <v>-1.2</v>
      </c>
      <c r="AH33" s="212">
        <f t="shared" si="48"/>
        <v>0.6</v>
      </c>
      <c r="AI33" s="206"/>
      <c r="AJ33" s="212">
        <f t="shared" si="49"/>
        <v>0.6</v>
      </c>
      <c r="AK33" s="197">
        <f t="shared" si="50"/>
        <v>-1</v>
      </c>
      <c r="AL33" s="212">
        <f t="shared" si="51"/>
        <v>-0.2</v>
      </c>
      <c r="AM33" s="212"/>
      <c r="AN33" s="212">
        <f t="shared" si="52"/>
        <v>-0.7</v>
      </c>
      <c r="AO33" s="212">
        <f t="shared" si="53"/>
        <v>-0.7</v>
      </c>
      <c r="AP33" s="212" t="str">
        <f t="shared" si="54"/>
        <v/>
      </c>
      <c r="AQ33" s="206"/>
      <c r="AR33" s="176">
        <v>603003</v>
      </c>
    </row>
    <row r="34" s="176" customFormat="1" ht="20.1" customHeight="1" spans="1:44">
      <c r="A34" s="187">
        <v>23</v>
      </c>
      <c r="B34" s="188" t="s">
        <v>44</v>
      </c>
      <c r="C34" s="189"/>
      <c r="D34" s="189"/>
      <c r="E34" s="189"/>
      <c r="F34" s="189"/>
      <c r="G34" s="189"/>
      <c r="H34" s="189"/>
      <c r="I34" s="189"/>
      <c r="J34" s="189"/>
      <c r="K34" s="189"/>
      <c r="L34" s="197"/>
      <c r="M34" s="197"/>
      <c r="N34" s="197"/>
      <c r="O34" s="197"/>
      <c r="P34" s="197">
        <v>24</v>
      </c>
      <c r="Q34" s="197"/>
      <c r="R34" s="197"/>
      <c r="S34" s="206"/>
      <c r="T34" s="197">
        <v>2</v>
      </c>
      <c r="U34" s="197"/>
      <c r="V34" s="206"/>
      <c r="W34" s="197"/>
      <c r="X34" s="197">
        <v>4</v>
      </c>
      <c r="Y34" s="211">
        <f t="shared" si="37"/>
        <v>0.4</v>
      </c>
      <c r="Z34" s="197"/>
      <c r="AA34" s="197"/>
      <c r="AB34" s="212"/>
      <c r="AC34" s="197"/>
      <c r="AD34" s="197"/>
      <c r="AE34" s="212"/>
      <c r="AF34" s="212">
        <v>5.55</v>
      </c>
      <c r="AG34" s="212">
        <f t="shared" si="47"/>
        <v>-5.55</v>
      </c>
      <c r="AH34" s="212"/>
      <c r="AI34" s="206"/>
      <c r="AJ34" s="212"/>
      <c r="AK34" s="197">
        <f t="shared" si="50"/>
        <v>-26</v>
      </c>
      <c r="AL34" s="212">
        <f t="shared" si="51"/>
        <v>-5.2</v>
      </c>
      <c r="AM34" s="212"/>
      <c r="AN34" s="212">
        <f t="shared" si="52"/>
        <v>-10.35</v>
      </c>
      <c r="AO34" s="212">
        <f t="shared" si="53"/>
        <v>-10.35</v>
      </c>
      <c r="AP34" s="212" t="str">
        <f t="shared" si="54"/>
        <v/>
      </c>
      <c r="AQ34" s="206"/>
      <c r="AR34" s="176">
        <v>603004</v>
      </c>
    </row>
    <row r="35" s="176" customFormat="1" ht="20.1" customHeight="1" spans="1:43">
      <c r="A35" s="190"/>
      <c r="B35" s="185" t="s">
        <v>45</v>
      </c>
      <c r="C35" s="186">
        <f t="shared" ref="C35:G35" si="55">SUM(C36:C42)</f>
        <v>34</v>
      </c>
      <c r="D35" s="186">
        <f t="shared" si="55"/>
        <v>458</v>
      </c>
      <c r="E35" s="186">
        <f t="shared" si="55"/>
        <v>8</v>
      </c>
      <c r="F35" s="186">
        <f t="shared" si="55"/>
        <v>11</v>
      </c>
      <c r="G35" s="186">
        <f t="shared" si="55"/>
        <v>100</v>
      </c>
      <c r="H35" s="186"/>
      <c r="I35" s="186"/>
      <c r="J35" s="186">
        <f t="shared" ref="J35:R35" si="56">SUM(J36:J42)</f>
        <v>1</v>
      </c>
      <c r="K35" s="186"/>
      <c r="L35" s="195">
        <f t="shared" si="56"/>
        <v>73</v>
      </c>
      <c r="M35" s="195">
        <f t="shared" si="56"/>
        <v>1599</v>
      </c>
      <c r="N35" s="195">
        <f t="shared" si="56"/>
        <v>81</v>
      </c>
      <c r="O35" s="195">
        <f t="shared" si="56"/>
        <v>2</v>
      </c>
      <c r="P35" s="195">
        <f t="shared" si="56"/>
        <v>50</v>
      </c>
      <c r="Q35" s="195">
        <f t="shared" si="56"/>
        <v>439</v>
      </c>
      <c r="R35" s="195">
        <f t="shared" si="56"/>
        <v>61</v>
      </c>
      <c r="S35" s="205"/>
      <c r="T35" s="195"/>
      <c r="U35" s="195">
        <f>SUM(U36:U42)</f>
        <v>2</v>
      </c>
      <c r="V35" s="205"/>
      <c r="W35" s="195"/>
      <c r="X35" s="195"/>
      <c r="Y35" s="213"/>
      <c r="Z35" s="195">
        <f t="shared" ref="Z35:AH35" si="57">SUM(Z36:Z42)</f>
        <v>500</v>
      </c>
      <c r="AA35" s="195">
        <f t="shared" si="57"/>
        <v>112</v>
      </c>
      <c r="AB35" s="210">
        <f t="shared" si="57"/>
        <v>91.8</v>
      </c>
      <c r="AC35" s="195">
        <f t="shared" si="57"/>
        <v>1682</v>
      </c>
      <c r="AD35" s="195">
        <f t="shared" si="57"/>
        <v>502</v>
      </c>
      <c r="AE35" s="210">
        <f t="shared" si="57"/>
        <v>327.6</v>
      </c>
      <c r="AF35" s="210">
        <f t="shared" si="57"/>
        <v>201.6</v>
      </c>
      <c r="AG35" s="210">
        <f t="shared" si="57"/>
        <v>126</v>
      </c>
      <c r="AH35" s="210">
        <f t="shared" si="57"/>
        <v>327.6</v>
      </c>
      <c r="AI35" s="205"/>
      <c r="AJ35" s="210">
        <f t="shared" ref="AJ35:AL35" si="58">SUM(AJ36:AJ42)</f>
        <v>327.6</v>
      </c>
      <c r="AK35" s="195">
        <f t="shared" si="58"/>
        <v>19</v>
      </c>
      <c r="AL35" s="210">
        <f t="shared" si="58"/>
        <v>3.8</v>
      </c>
      <c r="AM35" s="210"/>
      <c r="AN35" s="210">
        <f t="shared" ref="AN35:AQ35" si="59">SUM(AN36:AN42)</f>
        <v>549.2</v>
      </c>
      <c r="AO35" s="210"/>
      <c r="AP35" s="210">
        <f t="shared" si="59"/>
        <v>549.2</v>
      </c>
      <c r="AQ35" s="222">
        <f t="shared" si="59"/>
        <v>0</v>
      </c>
    </row>
    <row r="36" s="176" customFormat="1" ht="20.1" customHeight="1" spans="1:44">
      <c r="A36" s="187">
        <v>24</v>
      </c>
      <c r="B36" s="188" t="s">
        <v>46</v>
      </c>
      <c r="C36" s="189">
        <v>13</v>
      </c>
      <c r="D36" s="189"/>
      <c r="E36" s="189"/>
      <c r="F36" s="189">
        <v>5</v>
      </c>
      <c r="G36" s="189"/>
      <c r="H36" s="189"/>
      <c r="I36" s="189"/>
      <c r="J36" s="189"/>
      <c r="K36" s="189"/>
      <c r="L36" s="197"/>
      <c r="M36" s="197"/>
      <c r="N36" s="197">
        <v>23</v>
      </c>
      <c r="O36" s="197"/>
      <c r="P36" s="197"/>
      <c r="Q36" s="197"/>
      <c r="R36" s="197">
        <v>29</v>
      </c>
      <c r="S36" s="206"/>
      <c r="T36" s="197"/>
      <c r="U36" s="197"/>
      <c r="V36" s="206"/>
      <c r="W36" s="197"/>
      <c r="X36" s="197"/>
      <c r="Y36" s="211"/>
      <c r="Z36" s="197">
        <f t="shared" ref="Z36:Z42" si="60">SUM(C36:E36)</f>
        <v>13</v>
      </c>
      <c r="AA36" s="197">
        <f t="shared" ref="AA36:AA42" si="61">SUM(F36:K36)</f>
        <v>5</v>
      </c>
      <c r="AB36" s="212">
        <f t="shared" ref="AB36:AB42" si="62">(Z36+AA36)*0.25*0.6</f>
        <v>2.7</v>
      </c>
      <c r="AC36" s="197">
        <f t="shared" si="44"/>
        <v>23</v>
      </c>
      <c r="AD36" s="197">
        <f t="shared" si="45"/>
        <v>29</v>
      </c>
      <c r="AE36" s="212">
        <f t="shared" ref="AE36:AE42" si="63">(AC36+AD36)*0.25*0.6</f>
        <v>7.8</v>
      </c>
      <c r="AF36" s="212">
        <v>3.75</v>
      </c>
      <c r="AG36" s="212">
        <f t="shared" ref="AG36:AG42" si="64">AE36-AF36</f>
        <v>4.05</v>
      </c>
      <c r="AH36" s="212">
        <f t="shared" ref="AH36:AH42" si="65">AE36</f>
        <v>7.8</v>
      </c>
      <c r="AI36" s="206"/>
      <c r="AJ36" s="212">
        <f t="shared" ref="AJ36:AJ42" si="66">AH36-AI36</f>
        <v>7.8</v>
      </c>
      <c r="AK36" s="197">
        <f t="shared" ref="AK36:AK42" si="67">N36+R36+V36-L36-P36-T36</f>
        <v>52</v>
      </c>
      <c r="AL36" s="212">
        <f t="shared" ref="AL36:AL42" si="68">AK36*0.25*0.4*2</f>
        <v>10.4</v>
      </c>
      <c r="AM36" s="212"/>
      <c r="AN36" s="212">
        <f t="shared" ref="AN36:AN42" si="69">Y36+AB36+AG36+AH36+AL36+AM36</f>
        <v>24.95</v>
      </c>
      <c r="AO36" s="212"/>
      <c r="AP36" s="212">
        <v>24.95</v>
      </c>
      <c r="AQ36" s="206"/>
      <c r="AR36" s="176">
        <v>604001</v>
      </c>
    </row>
    <row r="37" s="176" customFormat="1" ht="20.1" customHeight="1" spans="1:44">
      <c r="A37" s="187">
        <v>25</v>
      </c>
      <c r="B37" s="188" t="s">
        <v>47</v>
      </c>
      <c r="C37" s="189">
        <v>7</v>
      </c>
      <c r="D37" s="189">
        <v>1</v>
      </c>
      <c r="E37" s="189"/>
      <c r="F37" s="189">
        <v>6</v>
      </c>
      <c r="G37" s="189">
        <v>3</v>
      </c>
      <c r="H37" s="189"/>
      <c r="I37" s="189"/>
      <c r="J37" s="189"/>
      <c r="K37" s="189"/>
      <c r="L37" s="197"/>
      <c r="M37" s="197">
        <v>13</v>
      </c>
      <c r="N37" s="197">
        <v>16</v>
      </c>
      <c r="O37" s="197"/>
      <c r="P37" s="197">
        <v>5</v>
      </c>
      <c r="Q37" s="197">
        <v>42</v>
      </c>
      <c r="R37" s="197">
        <v>19</v>
      </c>
      <c r="S37" s="206"/>
      <c r="T37" s="197"/>
      <c r="U37" s="197"/>
      <c r="V37" s="206"/>
      <c r="W37" s="197"/>
      <c r="X37" s="197"/>
      <c r="Y37" s="211"/>
      <c r="Z37" s="197">
        <f t="shared" si="60"/>
        <v>8</v>
      </c>
      <c r="AA37" s="197">
        <f t="shared" si="61"/>
        <v>9</v>
      </c>
      <c r="AB37" s="212">
        <f t="shared" si="62"/>
        <v>2.55</v>
      </c>
      <c r="AC37" s="197">
        <f t="shared" si="44"/>
        <v>29</v>
      </c>
      <c r="AD37" s="197">
        <f t="shared" si="45"/>
        <v>61</v>
      </c>
      <c r="AE37" s="212">
        <f t="shared" si="63"/>
        <v>13.5</v>
      </c>
      <c r="AF37" s="212">
        <v>14.55</v>
      </c>
      <c r="AG37" s="212">
        <f t="shared" si="64"/>
        <v>-1.05</v>
      </c>
      <c r="AH37" s="212">
        <f t="shared" si="65"/>
        <v>13.5</v>
      </c>
      <c r="AI37" s="206"/>
      <c r="AJ37" s="212">
        <f t="shared" si="66"/>
        <v>13.5</v>
      </c>
      <c r="AK37" s="197">
        <f t="shared" si="67"/>
        <v>30</v>
      </c>
      <c r="AL37" s="212">
        <f t="shared" si="68"/>
        <v>6</v>
      </c>
      <c r="AM37" s="212"/>
      <c r="AN37" s="212">
        <f t="shared" si="69"/>
        <v>21</v>
      </c>
      <c r="AO37" s="212"/>
      <c r="AP37" s="212">
        <v>21</v>
      </c>
      <c r="AQ37" s="206"/>
      <c r="AR37" s="176">
        <v>604002</v>
      </c>
    </row>
    <row r="38" s="176" customFormat="1" ht="20.1" customHeight="1" spans="1:44">
      <c r="A38" s="187">
        <v>26</v>
      </c>
      <c r="B38" s="188" t="s">
        <v>48</v>
      </c>
      <c r="C38" s="189">
        <v>3</v>
      </c>
      <c r="D38" s="189">
        <v>3</v>
      </c>
      <c r="E38" s="189">
        <v>2</v>
      </c>
      <c r="F38" s="189"/>
      <c r="G38" s="189">
        <v>1</v>
      </c>
      <c r="H38" s="189"/>
      <c r="I38" s="189"/>
      <c r="J38" s="189"/>
      <c r="K38" s="189"/>
      <c r="L38" s="197">
        <v>1</v>
      </c>
      <c r="M38" s="197">
        <v>44</v>
      </c>
      <c r="N38" s="197">
        <v>9</v>
      </c>
      <c r="O38" s="197">
        <v>2</v>
      </c>
      <c r="P38" s="197">
        <v>5</v>
      </c>
      <c r="Q38" s="197">
        <v>12</v>
      </c>
      <c r="R38" s="197">
        <v>2</v>
      </c>
      <c r="S38" s="206"/>
      <c r="T38" s="197"/>
      <c r="U38" s="197"/>
      <c r="V38" s="206"/>
      <c r="W38" s="197"/>
      <c r="X38" s="197"/>
      <c r="Y38" s="211"/>
      <c r="Z38" s="197">
        <f t="shared" si="60"/>
        <v>8</v>
      </c>
      <c r="AA38" s="197">
        <f t="shared" si="61"/>
        <v>1</v>
      </c>
      <c r="AB38" s="212">
        <f t="shared" si="62"/>
        <v>1.35</v>
      </c>
      <c r="AC38" s="197">
        <f t="shared" si="44"/>
        <v>55</v>
      </c>
      <c r="AD38" s="197">
        <f t="shared" si="45"/>
        <v>14</v>
      </c>
      <c r="AE38" s="212">
        <f t="shared" si="63"/>
        <v>10.35</v>
      </c>
      <c r="AF38" s="212">
        <v>14.25</v>
      </c>
      <c r="AG38" s="212">
        <f t="shared" si="64"/>
        <v>-3.9</v>
      </c>
      <c r="AH38" s="212">
        <f t="shared" si="65"/>
        <v>10.35</v>
      </c>
      <c r="AI38" s="206"/>
      <c r="AJ38" s="212">
        <f t="shared" si="66"/>
        <v>10.35</v>
      </c>
      <c r="AK38" s="197">
        <f t="shared" si="67"/>
        <v>5</v>
      </c>
      <c r="AL38" s="212">
        <f t="shared" si="68"/>
        <v>1</v>
      </c>
      <c r="AM38" s="212"/>
      <c r="AN38" s="212">
        <f t="shared" si="69"/>
        <v>8.8</v>
      </c>
      <c r="AO38" s="212"/>
      <c r="AP38" s="212">
        <v>8.8</v>
      </c>
      <c r="AQ38" s="206"/>
      <c r="AR38" s="176">
        <v>604003</v>
      </c>
    </row>
    <row r="39" s="176" customFormat="1" ht="20.1" customHeight="1" spans="1:44">
      <c r="A39" s="187">
        <v>27</v>
      </c>
      <c r="B39" s="188" t="s">
        <v>49</v>
      </c>
      <c r="C39" s="189"/>
      <c r="D39" s="189">
        <v>60</v>
      </c>
      <c r="E39" s="189">
        <v>2</v>
      </c>
      <c r="F39" s="189"/>
      <c r="G39" s="189">
        <v>50</v>
      </c>
      <c r="H39" s="189"/>
      <c r="I39" s="189"/>
      <c r="J39" s="189"/>
      <c r="K39" s="189"/>
      <c r="L39" s="197">
        <v>3</v>
      </c>
      <c r="M39" s="197">
        <v>158</v>
      </c>
      <c r="N39" s="197">
        <v>1</v>
      </c>
      <c r="O39" s="197"/>
      <c r="P39" s="197">
        <v>3</v>
      </c>
      <c r="Q39" s="197">
        <v>24</v>
      </c>
      <c r="R39" s="197"/>
      <c r="S39" s="206"/>
      <c r="T39" s="197"/>
      <c r="U39" s="197"/>
      <c r="V39" s="206"/>
      <c r="W39" s="197"/>
      <c r="X39" s="197"/>
      <c r="Y39" s="211"/>
      <c r="Z39" s="197">
        <f t="shared" si="60"/>
        <v>62</v>
      </c>
      <c r="AA39" s="197">
        <f t="shared" si="61"/>
        <v>50</v>
      </c>
      <c r="AB39" s="212">
        <f t="shared" si="62"/>
        <v>16.8</v>
      </c>
      <c r="AC39" s="197">
        <f t="shared" si="44"/>
        <v>159</v>
      </c>
      <c r="AD39" s="197">
        <f t="shared" si="45"/>
        <v>24</v>
      </c>
      <c r="AE39" s="212">
        <f t="shared" si="63"/>
        <v>27.45</v>
      </c>
      <c r="AF39" s="212">
        <v>24.15</v>
      </c>
      <c r="AG39" s="212">
        <f t="shared" si="64"/>
        <v>3.3</v>
      </c>
      <c r="AH39" s="212">
        <f t="shared" si="65"/>
        <v>27.45</v>
      </c>
      <c r="AI39" s="206"/>
      <c r="AJ39" s="212">
        <f t="shared" si="66"/>
        <v>27.45</v>
      </c>
      <c r="AK39" s="197">
        <f t="shared" si="67"/>
        <v>-5</v>
      </c>
      <c r="AL39" s="212">
        <f t="shared" si="68"/>
        <v>-1</v>
      </c>
      <c r="AM39" s="212"/>
      <c r="AN39" s="212">
        <f t="shared" si="69"/>
        <v>46.55</v>
      </c>
      <c r="AO39" s="212"/>
      <c r="AP39" s="212">
        <v>46.55</v>
      </c>
      <c r="AQ39" s="206"/>
      <c r="AR39" s="176">
        <v>604004</v>
      </c>
    </row>
    <row r="40" s="176" customFormat="1" ht="20.1" customHeight="1" spans="1:44">
      <c r="A40" s="187">
        <v>28</v>
      </c>
      <c r="B40" s="188" t="s">
        <v>50</v>
      </c>
      <c r="C40" s="189"/>
      <c r="D40" s="189">
        <v>3</v>
      </c>
      <c r="E40" s="189"/>
      <c r="F40" s="189"/>
      <c r="G40" s="189">
        <v>35</v>
      </c>
      <c r="H40" s="189"/>
      <c r="I40" s="189"/>
      <c r="J40" s="189">
        <v>1</v>
      </c>
      <c r="K40" s="189"/>
      <c r="L40" s="197">
        <v>2</v>
      </c>
      <c r="M40" s="197">
        <v>43</v>
      </c>
      <c r="N40" s="197">
        <v>1</v>
      </c>
      <c r="O40" s="197"/>
      <c r="P40" s="197">
        <v>6</v>
      </c>
      <c r="Q40" s="197">
        <v>98</v>
      </c>
      <c r="R40" s="197">
        <v>1</v>
      </c>
      <c r="S40" s="206"/>
      <c r="T40" s="197"/>
      <c r="U40" s="197">
        <v>2</v>
      </c>
      <c r="V40" s="206"/>
      <c r="W40" s="197"/>
      <c r="X40" s="197"/>
      <c r="Y40" s="211"/>
      <c r="Z40" s="197">
        <f t="shared" si="60"/>
        <v>3</v>
      </c>
      <c r="AA40" s="197">
        <f t="shared" si="61"/>
        <v>36</v>
      </c>
      <c r="AB40" s="212">
        <f t="shared" si="62"/>
        <v>5.85</v>
      </c>
      <c r="AC40" s="197">
        <f t="shared" si="44"/>
        <v>44</v>
      </c>
      <c r="AD40" s="197">
        <f t="shared" si="45"/>
        <v>101</v>
      </c>
      <c r="AE40" s="212">
        <f t="shared" si="63"/>
        <v>21.75</v>
      </c>
      <c r="AF40" s="212">
        <v>16.2</v>
      </c>
      <c r="AG40" s="212">
        <f t="shared" si="64"/>
        <v>5.55</v>
      </c>
      <c r="AH40" s="212">
        <f t="shared" si="65"/>
        <v>21.75</v>
      </c>
      <c r="AI40" s="206"/>
      <c r="AJ40" s="212">
        <f t="shared" si="66"/>
        <v>21.75</v>
      </c>
      <c r="AK40" s="197">
        <f t="shared" si="67"/>
        <v>-6</v>
      </c>
      <c r="AL40" s="212">
        <f t="shared" si="68"/>
        <v>-1.2</v>
      </c>
      <c r="AM40" s="212"/>
      <c r="AN40" s="212">
        <f t="shared" si="69"/>
        <v>31.95</v>
      </c>
      <c r="AO40" s="212"/>
      <c r="AP40" s="212">
        <v>31.95</v>
      </c>
      <c r="AQ40" s="206"/>
      <c r="AR40" s="176">
        <v>604005</v>
      </c>
    </row>
    <row r="41" s="176" customFormat="1" ht="20.1" customHeight="1" spans="1:44">
      <c r="A41" s="187">
        <v>29</v>
      </c>
      <c r="B41" s="188" t="s">
        <v>51</v>
      </c>
      <c r="C41" s="189">
        <v>10</v>
      </c>
      <c r="D41" s="189">
        <v>313</v>
      </c>
      <c r="E41" s="189">
        <v>3</v>
      </c>
      <c r="F41" s="189"/>
      <c r="G41" s="189">
        <v>10</v>
      </c>
      <c r="H41" s="189"/>
      <c r="I41" s="189"/>
      <c r="J41" s="189"/>
      <c r="K41" s="189"/>
      <c r="L41" s="197">
        <v>36</v>
      </c>
      <c r="M41" s="197">
        <v>780</v>
      </c>
      <c r="N41" s="197">
        <v>20</v>
      </c>
      <c r="O41" s="197"/>
      <c r="P41" s="197">
        <v>17</v>
      </c>
      <c r="Q41" s="197">
        <v>113</v>
      </c>
      <c r="R41" s="197">
        <v>6</v>
      </c>
      <c r="S41" s="206"/>
      <c r="T41" s="197"/>
      <c r="U41" s="197"/>
      <c r="V41" s="206"/>
      <c r="W41" s="197"/>
      <c r="X41" s="197"/>
      <c r="Y41" s="211"/>
      <c r="Z41" s="197">
        <f t="shared" si="60"/>
        <v>326</v>
      </c>
      <c r="AA41" s="197">
        <f t="shared" si="61"/>
        <v>10</v>
      </c>
      <c r="AB41" s="212">
        <f t="shared" si="62"/>
        <v>50.4</v>
      </c>
      <c r="AC41" s="197">
        <f t="shared" si="44"/>
        <v>800</v>
      </c>
      <c r="AD41" s="197">
        <f t="shared" si="45"/>
        <v>119</v>
      </c>
      <c r="AE41" s="212">
        <f t="shared" si="63"/>
        <v>137.85</v>
      </c>
      <c r="AF41" s="212">
        <v>63.15</v>
      </c>
      <c r="AG41" s="212">
        <f t="shared" si="64"/>
        <v>74.7</v>
      </c>
      <c r="AH41" s="212">
        <f t="shared" si="65"/>
        <v>137.85</v>
      </c>
      <c r="AI41" s="206"/>
      <c r="AJ41" s="212">
        <f t="shared" si="66"/>
        <v>137.85</v>
      </c>
      <c r="AK41" s="197">
        <f t="shared" si="67"/>
        <v>-27</v>
      </c>
      <c r="AL41" s="212">
        <f t="shared" si="68"/>
        <v>-5.4</v>
      </c>
      <c r="AM41" s="212"/>
      <c r="AN41" s="212">
        <f t="shared" si="69"/>
        <v>257.55</v>
      </c>
      <c r="AO41" s="212"/>
      <c r="AP41" s="212">
        <v>257.55</v>
      </c>
      <c r="AQ41" s="206"/>
      <c r="AR41" s="176">
        <v>604006</v>
      </c>
    </row>
    <row r="42" s="176" customFormat="1" ht="20.1" customHeight="1" spans="1:44">
      <c r="A42" s="187">
        <v>30</v>
      </c>
      <c r="B42" s="188" t="s">
        <v>52</v>
      </c>
      <c r="C42" s="189">
        <v>1</v>
      </c>
      <c r="D42" s="189">
        <v>78</v>
      </c>
      <c r="E42" s="189">
        <v>1</v>
      </c>
      <c r="F42" s="189"/>
      <c r="G42" s="189">
        <v>1</v>
      </c>
      <c r="H42" s="189"/>
      <c r="I42" s="189"/>
      <c r="J42" s="189"/>
      <c r="K42" s="189"/>
      <c r="L42" s="197">
        <v>31</v>
      </c>
      <c r="M42" s="197">
        <v>561</v>
      </c>
      <c r="N42" s="197">
        <v>11</v>
      </c>
      <c r="O42" s="197"/>
      <c r="P42" s="197">
        <v>14</v>
      </c>
      <c r="Q42" s="197">
        <v>150</v>
      </c>
      <c r="R42" s="197">
        <v>4</v>
      </c>
      <c r="S42" s="206"/>
      <c r="T42" s="197"/>
      <c r="U42" s="197"/>
      <c r="V42" s="206"/>
      <c r="W42" s="197"/>
      <c r="X42" s="197"/>
      <c r="Y42" s="211"/>
      <c r="Z42" s="197">
        <f t="shared" si="60"/>
        <v>80</v>
      </c>
      <c r="AA42" s="197">
        <f t="shared" si="61"/>
        <v>1</v>
      </c>
      <c r="AB42" s="212">
        <f t="shared" si="62"/>
        <v>12.15</v>
      </c>
      <c r="AC42" s="197">
        <f t="shared" si="44"/>
        <v>572</v>
      </c>
      <c r="AD42" s="197">
        <f t="shared" si="45"/>
        <v>154</v>
      </c>
      <c r="AE42" s="212">
        <f t="shared" si="63"/>
        <v>108.9</v>
      </c>
      <c r="AF42" s="212">
        <v>65.55</v>
      </c>
      <c r="AG42" s="212">
        <f t="shared" si="64"/>
        <v>43.35</v>
      </c>
      <c r="AH42" s="212">
        <f t="shared" si="65"/>
        <v>108.9</v>
      </c>
      <c r="AI42" s="206"/>
      <c r="AJ42" s="212">
        <f t="shared" si="66"/>
        <v>108.9</v>
      </c>
      <c r="AK42" s="197">
        <f t="shared" si="67"/>
        <v>-30</v>
      </c>
      <c r="AL42" s="212">
        <f t="shared" si="68"/>
        <v>-6</v>
      </c>
      <c r="AM42" s="212"/>
      <c r="AN42" s="212">
        <f t="shared" si="69"/>
        <v>158.4</v>
      </c>
      <c r="AO42" s="212"/>
      <c r="AP42" s="212">
        <v>158.4</v>
      </c>
      <c r="AQ42" s="206"/>
      <c r="AR42" s="176">
        <v>604007</v>
      </c>
    </row>
    <row r="43" s="176" customFormat="1" ht="20.1" customHeight="1" spans="1:43">
      <c r="A43" s="190"/>
      <c r="B43" s="185" t="s">
        <v>53</v>
      </c>
      <c r="C43" s="186"/>
      <c r="D43" s="186">
        <f>SUM(D44)</f>
        <v>5</v>
      </c>
      <c r="E43" s="186"/>
      <c r="F43" s="186"/>
      <c r="G43" s="186"/>
      <c r="H43" s="186"/>
      <c r="I43" s="186"/>
      <c r="J43" s="186"/>
      <c r="K43" s="186"/>
      <c r="L43" s="195">
        <f t="shared" ref="L43:Q43" si="70">SUM(L44)</f>
        <v>3</v>
      </c>
      <c r="M43" s="195">
        <f t="shared" si="70"/>
        <v>39</v>
      </c>
      <c r="N43" s="195"/>
      <c r="O43" s="195"/>
      <c r="P43" s="195">
        <f t="shared" si="70"/>
        <v>1</v>
      </c>
      <c r="Q43" s="195">
        <f t="shared" si="70"/>
        <v>3</v>
      </c>
      <c r="R43" s="195"/>
      <c r="S43" s="205"/>
      <c r="T43" s="195"/>
      <c r="U43" s="195"/>
      <c r="V43" s="205"/>
      <c r="W43" s="195"/>
      <c r="X43" s="195"/>
      <c r="Y43" s="213"/>
      <c r="Z43" s="195">
        <f t="shared" ref="Z43:AH43" si="71">SUM(Z44)</f>
        <v>5</v>
      </c>
      <c r="AA43" s="195"/>
      <c r="AB43" s="210">
        <f t="shared" si="71"/>
        <v>0.75</v>
      </c>
      <c r="AC43" s="195">
        <f t="shared" si="71"/>
        <v>39</v>
      </c>
      <c r="AD43" s="195">
        <f t="shared" si="71"/>
        <v>3</v>
      </c>
      <c r="AE43" s="210">
        <f t="shared" si="71"/>
        <v>6.3</v>
      </c>
      <c r="AF43" s="210">
        <f t="shared" si="71"/>
        <v>4.95</v>
      </c>
      <c r="AG43" s="210">
        <f t="shared" si="71"/>
        <v>1.35</v>
      </c>
      <c r="AH43" s="210">
        <f t="shared" si="71"/>
        <v>6.3</v>
      </c>
      <c r="AI43" s="205"/>
      <c r="AJ43" s="210">
        <f t="shared" ref="AJ43:AL43" si="72">SUM(AJ44)</f>
        <v>6.3</v>
      </c>
      <c r="AK43" s="195">
        <f t="shared" si="72"/>
        <v>-4</v>
      </c>
      <c r="AL43" s="210">
        <f t="shared" si="72"/>
        <v>-0.8</v>
      </c>
      <c r="AM43" s="210"/>
      <c r="AN43" s="210">
        <f t="shared" ref="AN43:AQ43" si="73">SUM(AN44)</f>
        <v>7.6</v>
      </c>
      <c r="AO43" s="210"/>
      <c r="AP43" s="210">
        <f t="shared" si="73"/>
        <v>7.6</v>
      </c>
      <c r="AQ43" s="222">
        <f t="shared" si="73"/>
        <v>0</v>
      </c>
    </row>
    <row r="44" s="176" customFormat="1" ht="20.1" customHeight="1" spans="1:44">
      <c r="A44" s="187">
        <v>31</v>
      </c>
      <c r="B44" s="188" t="s">
        <v>53</v>
      </c>
      <c r="C44" s="189"/>
      <c r="D44" s="189">
        <v>5</v>
      </c>
      <c r="E44" s="189"/>
      <c r="F44" s="189"/>
      <c r="G44" s="189"/>
      <c r="H44" s="189"/>
      <c r="I44" s="189"/>
      <c r="J44" s="189"/>
      <c r="K44" s="189"/>
      <c r="L44" s="197">
        <v>3</v>
      </c>
      <c r="M44" s="197">
        <v>39</v>
      </c>
      <c r="N44" s="197"/>
      <c r="O44" s="197"/>
      <c r="P44" s="197">
        <v>1</v>
      </c>
      <c r="Q44" s="197">
        <v>3</v>
      </c>
      <c r="R44" s="197"/>
      <c r="S44" s="206"/>
      <c r="T44" s="197"/>
      <c r="U44" s="197"/>
      <c r="V44" s="206"/>
      <c r="W44" s="197"/>
      <c r="X44" s="197"/>
      <c r="Y44" s="211"/>
      <c r="Z44" s="197">
        <f>SUM(C44:E44)</f>
        <v>5</v>
      </c>
      <c r="AA44" s="197"/>
      <c r="AB44" s="212">
        <f>(Z44+AA44)*0.25*0.6</f>
        <v>0.75</v>
      </c>
      <c r="AC44" s="197">
        <f t="shared" ref="AC44:AC50" si="74">M44+N44+O44</f>
        <v>39</v>
      </c>
      <c r="AD44" s="197">
        <f t="shared" ref="AD44:AD50" si="75">Q44+R44+S44+U44+V44+W44</f>
        <v>3</v>
      </c>
      <c r="AE44" s="212">
        <f>(AC44+AD44)*0.25*0.6</f>
        <v>6.3</v>
      </c>
      <c r="AF44" s="212">
        <v>4.95</v>
      </c>
      <c r="AG44" s="212">
        <f t="shared" ref="AG44:AG50" si="76">AE44-AF44</f>
        <v>1.35</v>
      </c>
      <c r="AH44" s="212">
        <f t="shared" ref="AH44:AH50" si="77">AE44</f>
        <v>6.3</v>
      </c>
      <c r="AI44" s="206"/>
      <c r="AJ44" s="212">
        <f t="shared" ref="AJ44:AJ50" si="78">AH44-AI44</f>
        <v>6.3</v>
      </c>
      <c r="AK44" s="197">
        <f>N44+R44+V44-L44-P44-T44</f>
        <v>-4</v>
      </c>
      <c r="AL44" s="212">
        <f t="shared" ref="AL44:AL50" si="79">AK44*0.25*0.4*2</f>
        <v>-0.8</v>
      </c>
      <c r="AM44" s="212"/>
      <c r="AN44" s="212">
        <f t="shared" ref="AN44:AN50" si="80">Y44+AB44+AG44+AH44+AL44+AM44</f>
        <v>7.6</v>
      </c>
      <c r="AO44" s="212"/>
      <c r="AP44" s="212">
        <v>7.6</v>
      </c>
      <c r="AQ44" s="206"/>
      <c r="AR44" s="176">
        <v>604008</v>
      </c>
    </row>
    <row r="45" s="176" customFormat="1" ht="20.1" customHeight="1" spans="1:43">
      <c r="A45" s="190"/>
      <c r="B45" s="185" t="s">
        <v>54</v>
      </c>
      <c r="C45" s="186">
        <f>SUM(C46:C50)</f>
        <v>3</v>
      </c>
      <c r="D45" s="186"/>
      <c r="E45" s="186"/>
      <c r="F45" s="186">
        <f>SUM(F46:F50)</f>
        <v>1</v>
      </c>
      <c r="G45" s="186"/>
      <c r="H45" s="186"/>
      <c r="I45" s="186"/>
      <c r="J45" s="186"/>
      <c r="K45" s="186"/>
      <c r="L45" s="195"/>
      <c r="M45" s="195"/>
      <c r="N45" s="195">
        <f t="shared" ref="N45:R45" si="81">SUM(N46:N50)</f>
        <v>27</v>
      </c>
      <c r="O45" s="195"/>
      <c r="P45" s="195">
        <f t="shared" si="81"/>
        <v>1</v>
      </c>
      <c r="Q45" s="195">
        <f t="shared" si="81"/>
        <v>99</v>
      </c>
      <c r="R45" s="195">
        <f t="shared" si="81"/>
        <v>5</v>
      </c>
      <c r="S45" s="205"/>
      <c r="T45" s="195"/>
      <c r="U45" s="195"/>
      <c r="V45" s="205"/>
      <c r="W45" s="195"/>
      <c r="X45" s="195">
        <f t="shared" ref="X45:AH45" si="82">SUM(X46:X50)</f>
        <v>26</v>
      </c>
      <c r="Y45" s="213">
        <f t="shared" si="82"/>
        <v>2.6</v>
      </c>
      <c r="Z45" s="195">
        <f t="shared" si="82"/>
        <v>3</v>
      </c>
      <c r="AA45" s="195">
        <f t="shared" si="82"/>
        <v>1</v>
      </c>
      <c r="AB45" s="210">
        <f t="shared" si="82"/>
        <v>0.9</v>
      </c>
      <c r="AC45" s="195">
        <f t="shared" si="82"/>
        <v>27</v>
      </c>
      <c r="AD45" s="195">
        <f t="shared" si="82"/>
        <v>104</v>
      </c>
      <c r="AE45" s="210">
        <f t="shared" si="82"/>
        <v>22.35</v>
      </c>
      <c r="AF45" s="210">
        <f t="shared" si="82"/>
        <v>19.95</v>
      </c>
      <c r="AG45" s="210">
        <f t="shared" si="82"/>
        <v>2.4</v>
      </c>
      <c r="AH45" s="210">
        <f t="shared" si="82"/>
        <v>22.35</v>
      </c>
      <c r="AI45" s="205"/>
      <c r="AJ45" s="210">
        <f t="shared" ref="AJ45:AL45" si="83">SUM(AJ46:AJ50)</f>
        <v>22.35</v>
      </c>
      <c r="AK45" s="195">
        <f t="shared" si="83"/>
        <v>4</v>
      </c>
      <c r="AL45" s="210">
        <f t="shared" si="83"/>
        <v>0.8</v>
      </c>
      <c r="AM45" s="210"/>
      <c r="AN45" s="210">
        <f t="shared" ref="AN45:AQ45" si="84">SUM(AN46:AN50)</f>
        <v>29.05</v>
      </c>
      <c r="AO45" s="210"/>
      <c r="AP45" s="210">
        <f t="shared" si="84"/>
        <v>29.05</v>
      </c>
      <c r="AQ45" s="222">
        <f t="shared" si="84"/>
        <v>0</v>
      </c>
    </row>
    <row r="46" s="176" customFormat="1" ht="20.1" customHeight="1" spans="1:44">
      <c r="A46" s="187">
        <v>32</v>
      </c>
      <c r="B46" s="188" t="s">
        <v>55</v>
      </c>
      <c r="C46" s="189"/>
      <c r="D46" s="189"/>
      <c r="E46" s="189"/>
      <c r="F46" s="189"/>
      <c r="G46" s="189"/>
      <c r="H46" s="189"/>
      <c r="I46" s="189"/>
      <c r="J46" s="189"/>
      <c r="K46" s="189"/>
      <c r="L46" s="197"/>
      <c r="M46" s="197"/>
      <c r="N46" s="197"/>
      <c r="O46" s="197"/>
      <c r="P46" s="197"/>
      <c r="Q46" s="197"/>
      <c r="R46" s="197"/>
      <c r="S46" s="206"/>
      <c r="T46" s="197"/>
      <c r="U46" s="197"/>
      <c r="V46" s="206"/>
      <c r="W46" s="197"/>
      <c r="X46" s="197"/>
      <c r="Y46" s="211"/>
      <c r="Z46" s="197"/>
      <c r="AA46" s="197"/>
      <c r="AB46" s="212"/>
      <c r="AC46" s="197"/>
      <c r="AD46" s="197"/>
      <c r="AE46" s="212"/>
      <c r="AF46" s="212"/>
      <c r="AG46" s="212"/>
      <c r="AH46" s="212"/>
      <c r="AI46" s="206"/>
      <c r="AJ46" s="212"/>
      <c r="AK46" s="197"/>
      <c r="AL46" s="212"/>
      <c r="AM46" s="212"/>
      <c r="AN46" s="212"/>
      <c r="AO46" s="212" t="str">
        <f t="shared" ref="AO46:AO50" si="85">IF(AN46&lt;0,AN46,"")</f>
        <v/>
      </c>
      <c r="AP46" s="212">
        <f t="shared" ref="AP46:AP50" si="86">IF(AN46&gt;=0,AN46,"")</f>
        <v>0</v>
      </c>
      <c r="AQ46" s="206"/>
      <c r="AR46" s="176">
        <v>605001</v>
      </c>
    </row>
    <row r="47" s="176" customFormat="1" ht="20.1" customHeight="1" spans="1:44">
      <c r="A47" s="187">
        <v>33</v>
      </c>
      <c r="B47" s="188" t="s">
        <v>56</v>
      </c>
      <c r="C47" s="189">
        <v>3</v>
      </c>
      <c r="D47" s="189"/>
      <c r="E47" s="189"/>
      <c r="F47" s="189">
        <v>1</v>
      </c>
      <c r="G47" s="189"/>
      <c r="H47" s="189"/>
      <c r="I47" s="189"/>
      <c r="J47" s="189"/>
      <c r="K47" s="189"/>
      <c r="L47" s="197"/>
      <c r="M47" s="197"/>
      <c r="N47" s="197">
        <v>9</v>
      </c>
      <c r="O47" s="197"/>
      <c r="P47" s="197"/>
      <c r="Q47" s="197">
        <v>2</v>
      </c>
      <c r="R47" s="197">
        <v>1</v>
      </c>
      <c r="S47" s="206"/>
      <c r="T47" s="197"/>
      <c r="U47" s="197"/>
      <c r="V47" s="206"/>
      <c r="W47" s="197"/>
      <c r="X47" s="197">
        <v>3</v>
      </c>
      <c r="Y47" s="211">
        <f t="shared" ref="Y47:Y50" si="87">X47*0.25*0.4</f>
        <v>0.3</v>
      </c>
      <c r="Z47" s="197">
        <f>SUM(C47:E47)</f>
        <v>3</v>
      </c>
      <c r="AA47" s="197">
        <f>SUM(F47:K47)</f>
        <v>1</v>
      </c>
      <c r="AB47" s="212">
        <f>(Z47+AA47*0.6)*0.25</f>
        <v>0.9</v>
      </c>
      <c r="AC47" s="197">
        <f t="shared" si="74"/>
        <v>9</v>
      </c>
      <c r="AD47" s="197">
        <f t="shared" si="75"/>
        <v>3</v>
      </c>
      <c r="AE47" s="212">
        <f t="shared" ref="AE47:AE50" si="88">(AC47+AD47*0.6)*0.25</f>
        <v>2.7</v>
      </c>
      <c r="AF47" s="212">
        <v>1.8</v>
      </c>
      <c r="AG47" s="212">
        <f t="shared" si="76"/>
        <v>0.9</v>
      </c>
      <c r="AH47" s="212">
        <f t="shared" si="77"/>
        <v>2.7</v>
      </c>
      <c r="AI47" s="206"/>
      <c r="AJ47" s="212">
        <f t="shared" si="78"/>
        <v>2.7</v>
      </c>
      <c r="AK47" s="197">
        <f t="shared" ref="AK47:AK50" si="89">R47+V47-P47-T47</f>
        <v>1</v>
      </c>
      <c r="AL47" s="212">
        <f t="shared" si="79"/>
        <v>0.2</v>
      </c>
      <c r="AM47" s="212"/>
      <c r="AN47" s="212">
        <f t="shared" si="80"/>
        <v>5</v>
      </c>
      <c r="AO47" s="212" t="str">
        <f t="shared" si="85"/>
        <v/>
      </c>
      <c r="AP47" s="212">
        <f t="shared" si="86"/>
        <v>5</v>
      </c>
      <c r="AQ47" s="206"/>
      <c r="AR47" s="176">
        <v>605002</v>
      </c>
    </row>
    <row r="48" s="176" customFormat="1" ht="20.1" customHeight="1" spans="1:44">
      <c r="A48" s="187">
        <v>34</v>
      </c>
      <c r="B48" s="188" t="s">
        <v>57</v>
      </c>
      <c r="C48" s="189"/>
      <c r="D48" s="189"/>
      <c r="E48" s="189"/>
      <c r="F48" s="189"/>
      <c r="G48" s="189"/>
      <c r="H48" s="189"/>
      <c r="I48" s="189"/>
      <c r="J48" s="189"/>
      <c r="K48" s="189"/>
      <c r="L48" s="197"/>
      <c r="M48" s="197"/>
      <c r="N48" s="197">
        <v>14</v>
      </c>
      <c r="O48" s="197"/>
      <c r="P48" s="197"/>
      <c r="Q48" s="197">
        <v>21</v>
      </c>
      <c r="R48" s="197">
        <v>2</v>
      </c>
      <c r="S48" s="206"/>
      <c r="T48" s="197"/>
      <c r="U48" s="197"/>
      <c r="V48" s="206"/>
      <c r="W48" s="197"/>
      <c r="X48" s="197">
        <v>18</v>
      </c>
      <c r="Y48" s="211">
        <f t="shared" si="87"/>
        <v>1.8</v>
      </c>
      <c r="Z48" s="197"/>
      <c r="AA48" s="197"/>
      <c r="AB48" s="212"/>
      <c r="AC48" s="197">
        <f t="shared" si="74"/>
        <v>14</v>
      </c>
      <c r="AD48" s="197">
        <f t="shared" si="75"/>
        <v>23</v>
      </c>
      <c r="AE48" s="212">
        <f t="shared" si="88"/>
        <v>6.95</v>
      </c>
      <c r="AF48" s="212">
        <v>4.8</v>
      </c>
      <c r="AG48" s="212">
        <f t="shared" si="76"/>
        <v>2.15</v>
      </c>
      <c r="AH48" s="212">
        <f t="shared" si="77"/>
        <v>6.95</v>
      </c>
      <c r="AI48" s="206"/>
      <c r="AJ48" s="212">
        <f t="shared" si="78"/>
        <v>6.95</v>
      </c>
      <c r="AK48" s="197">
        <f t="shared" si="89"/>
        <v>2</v>
      </c>
      <c r="AL48" s="212">
        <f t="shared" si="79"/>
        <v>0.4</v>
      </c>
      <c r="AM48" s="212"/>
      <c r="AN48" s="212">
        <f t="shared" si="80"/>
        <v>11.3</v>
      </c>
      <c r="AO48" s="212" t="str">
        <f t="shared" si="85"/>
        <v/>
      </c>
      <c r="AP48" s="212">
        <f t="shared" si="86"/>
        <v>11.3</v>
      </c>
      <c r="AQ48" s="206"/>
      <c r="AR48" s="176">
        <v>605003</v>
      </c>
    </row>
    <row r="49" s="176" customFormat="1" ht="20.1" customHeight="1" spans="1:44">
      <c r="A49" s="187">
        <v>35</v>
      </c>
      <c r="B49" s="188" t="s">
        <v>58</v>
      </c>
      <c r="C49" s="189"/>
      <c r="D49" s="189"/>
      <c r="E49" s="189"/>
      <c r="F49" s="189"/>
      <c r="G49" s="189"/>
      <c r="H49" s="189"/>
      <c r="I49" s="189"/>
      <c r="J49" s="189"/>
      <c r="K49" s="189"/>
      <c r="L49" s="197"/>
      <c r="M49" s="197"/>
      <c r="N49" s="197">
        <v>3</v>
      </c>
      <c r="O49" s="197"/>
      <c r="P49" s="197">
        <v>1</v>
      </c>
      <c r="Q49" s="197">
        <v>48</v>
      </c>
      <c r="R49" s="197">
        <v>2</v>
      </c>
      <c r="S49" s="206"/>
      <c r="T49" s="197"/>
      <c r="U49" s="197"/>
      <c r="V49" s="206"/>
      <c r="W49" s="197"/>
      <c r="X49" s="197">
        <v>1</v>
      </c>
      <c r="Y49" s="211">
        <f t="shared" si="87"/>
        <v>0.1</v>
      </c>
      <c r="Z49" s="197"/>
      <c r="AA49" s="197"/>
      <c r="AB49" s="212"/>
      <c r="AC49" s="197">
        <f t="shared" si="74"/>
        <v>3</v>
      </c>
      <c r="AD49" s="197">
        <f t="shared" si="75"/>
        <v>50</v>
      </c>
      <c r="AE49" s="212">
        <f t="shared" si="88"/>
        <v>8.25</v>
      </c>
      <c r="AF49" s="212">
        <v>5.4</v>
      </c>
      <c r="AG49" s="212">
        <f t="shared" si="76"/>
        <v>2.85</v>
      </c>
      <c r="AH49" s="212">
        <f t="shared" si="77"/>
        <v>8.25</v>
      </c>
      <c r="AI49" s="206"/>
      <c r="AJ49" s="212">
        <f t="shared" si="78"/>
        <v>8.25</v>
      </c>
      <c r="AK49" s="197">
        <f t="shared" si="89"/>
        <v>1</v>
      </c>
      <c r="AL49" s="212">
        <f t="shared" si="79"/>
        <v>0.2</v>
      </c>
      <c r="AM49" s="212"/>
      <c r="AN49" s="212">
        <f t="shared" si="80"/>
        <v>11.4</v>
      </c>
      <c r="AO49" s="212" t="str">
        <f t="shared" si="85"/>
        <v/>
      </c>
      <c r="AP49" s="212">
        <f t="shared" si="86"/>
        <v>11.4</v>
      </c>
      <c r="AQ49" s="206"/>
      <c r="AR49" s="176">
        <v>605005</v>
      </c>
    </row>
    <row r="50" s="176" customFormat="1" ht="20.1" customHeight="1" spans="1:44">
      <c r="A50" s="187">
        <v>36</v>
      </c>
      <c r="B50" s="188" t="s">
        <v>59</v>
      </c>
      <c r="C50" s="189"/>
      <c r="D50" s="189"/>
      <c r="E50" s="189"/>
      <c r="F50" s="189"/>
      <c r="G50" s="189"/>
      <c r="H50" s="189"/>
      <c r="I50" s="189"/>
      <c r="J50" s="189"/>
      <c r="K50" s="189"/>
      <c r="L50" s="197"/>
      <c r="M50" s="197"/>
      <c r="N50" s="197">
        <v>1</v>
      </c>
      <c r="O50" s="197"/>
      <c r="P50" s="197"/>
      <c r="Q50" s="197">
        <v>28</v>
      </c>
      <c r="R50" s="197"/>
      <c r="S50" s="206"/>
      <c r="T50" s="197"/>
      <c r="U50" s="197"/>
      <c r="V50" s="206"/>
      <c r="W50" s="197"/>
      <c r="X50" s="197">
        <v>4</v>
      </c>
      <c r="Y50" s="211">
        <f t="shared" si="87"/>
        <v>0.4</v>
      </c>
      <c r="Z50" s="197"/>
      <c r="AA50" s="197"/>
      <c r="AB50" s="212"/>
      <c r="AC50" s="197">
        <f t="shared" si="74"/>
        <v>1</v>
      </c>
      <c r="AD50" s="197">
        <f t="shared" si="75"/>
        <v>28</v>
      </c>
      <c r="AE50" s="212">
        <f t="shared" si="88"/>
        <v>4.45</v>
      </c>
      <c r="AF50" s="212">
        <v>7.95</v>
      </c>
      <c r="AG50" s="212">
        <f t="shared" si="76"/>
        <v>-3.5</v>
      </c>
      <c r="AH50" s="212">
        <f t="shared" si="77"/>
        <v>4.45</v>
      </c>
      <c r="AI50" s="206"/>
      <c r="AJ50" s="212">
        <f t="shared" si="78"/>
        <v>4.45</v>
      </c>
      <c r="AK50" s="197">
        <f t="shared" si="89"/>
        <v>0</v>
      </c>
      <c r="AL50" s="212">
        <f t="shared" si="79"/>
        <v>0</v>
      </c>
      <c r="AM50" s="212"/>
      <c r="AN50" s="212">
        <f t="shared" si="80"/>
        <v>1.35</v>
      </c>
      <c r="AO50" s="212" t="str">
        <f t="shared" si="85"/>
        <v/>
      </c>
      <c r="AP50" s="212">
        <f t="shared" si="86"/>
        <v>1.35</v>
      </c>
      <c r="AQ50" s="206"/>
      <c r="AR50" s="176">
        <v>605006</v>
      </c>
    </row>
    <row r="51" s="176" customFormat="1" ht="20.1" customHeight="1" spans="1:43">
      <c r="A51" s="190"/>
      <c r="B51" s="185" t="s">
        <v>60</v>
      </c>
      <c r="C51" s="186"/>
      <c r="D51" s="186"/>
      <c r="E51" s="186"/>
      <c r="F51" s="186"/>
      <c r="G51" s="186"/>
      <c r="H51" s="186"/>
      <c r="I51" s="186"/>
      <c r="J51" s="186"/>
      <c r="K51" s="186"/>
      <c r="L51" s="195"/>
      <c r="M51" s="195"/>
      <c r="N51" s="195">
        <f>SUM(N52)</f>
        <v>8</v>
      </c>
      <c r="O51" s="195"/>
      <c r="P51" s="195"/>
      <c r="Q51" s="195"/>
      <c r="R51" s="195"/>
      <c r="S51" s="205"/>
      <c r="T51" s="195"/>
      <c r="U51" s="195"/>
      <c r="V51" s="205"/>
      <c r="W51" s="195"/>
      <c r="X51" s="195">
        <f t="shared" ref="X51:AH51" si="90">SUM(X52)</f>
        <v>6</v>
      </c>
      <c r="Y51" s="213">
        <f t="shared" si="90"/>
        <v>0.6</v>
      </c>
      <c r="Z51" s="195"/>
      <c r="AA51" s="195"/>
      <c r="AB51" s="210"/>
      <c r="AC51" s="195">
        <f t="shared" si="90"/>
        <v>8</v>
      </c>
      <c r="AD51" s="195">
        <f t="shared" si="90"/>
        <v>0</v>
      </c>
      <c r="AE51" s="210">
        <f t="shared" si="90"/>
        <v>2</v>
      </c>
      <c r="AF51" s="210">
        <f t="shared" si="90"/>
        <v>10.65</v>
      </c>
      <c r="AG51" s="210">
        <f t="shared" si="90"/>
        <v>-8.65</v>
      </c>
      <c r="AH51" s="210">
        <f t="shared" si="90"/>
        <v>2</v>
      </c>
      <c r="AI51" s="205"/>
      <c r="AJ51" s="210">
        <f t="shared" ref="AJ51:AL51" si="91">SUM(AJ52)</f>
        <v>2</v>
      </c>
      <c r="AK51" s="195">
        <f t="shared" si="91"/>
        <v>0</v>
      </c>
      <c r="AL51" s="210">
        <f t="shared" si="91"/>
        <v>0</v>
      </c>
      <c r="AM51" s="210"/>
      <c r="AN51" s="210">
        <f>SUM(AN52)</f>
        <v>-6.05</v>
      </c>
      <c r="AO51" s="210">
        <f>SUM(AO52)</f>
        <v>-6.05</v>
      </c>
      <c r="AP51" s="210"/>
      <c r="AQ51" s="222"/>
    </row>
    <row r="52" s="176" customFormat="1" ht="20.1" customHeight="1" spans="1:44">
      <c r="A52" s="187">
        <v>37</v>
      </c>
      <c r="B52" s="188" t="s">
        <v>60</v>
      </c>
      <c r="C52" s="189"/>
      <c r="D52" s="189"/>
      <c r="E52" s="189"/>
      <c r="F52" s="189"/>
      <c r="G52" s="189"/>
      <c r="H52" s="189"/>
      <c r="I52" s="189"/>
      <c r="J52" s="189"/>
      <c r="K52" s="189"/>
      <c r="L52" s="197"/>
      <c r="M52" s="197"/>
      <c r="N52" s="197">
        <v>8</v>
      </c>
      <c r="O52" s="197"/>
      <c r="P52" s="197"/>
      <c r="Q52" s="197"/>
      <c r="R52" s="197"/>
      <c r="S52" s="206"/>
      <c r="T52" s="197"/>
      <c r="U52" s="197"/>
      <c r="V52" s="206"/>
      <c r="W52" s="197"/>
      <c r="X52" s="197">
        <v>6</v>
      </c>
      <c r="Y52" s="211">
        <f>X52*0.25*0.4</f>
        <v>0.6</v>
      </c>
      <c r="Z52" s="197"/>
      <c r="AA52" s="197"/>
      <c r="AB52" s="212"/>
      <c r="AC52" s="197">
        <f t="shared" ref="AC52:AC60" si="92">M52+N52+O52</f>
        <v>8</v>
      </c>
      <c r="AD52" s="197">
        <f t="shared" ref="AD52:AD60" si="93">Q52+R52+S52+U52+V52+W52</f>
        <v>0</v>
      </c>
      <c r="AE52" s="212">
        <f>(AC52+AD52*0.6)*0.25</f>
        <v>2</v>
      </c>
      <c r="AF52" s="212">
        <v>10.65</v>
      </c>
      <c r="AG52" s="212">
        <f t="shared" ref="AG52:AG60" si="94">AE52-AF52</f>
        <v>-8.65</v>
      </c>
      <c r="AH52" s="212">
        <f t="shared" ref="AH52:AH60" si="95">AE52</f>
        <v>2</v>
      </c>
      <c r="AI52" s="206"/>
      <c r="AJ52" s="212">
        <f t="shared" ref="AJ52:AJ60" si="96">AH52-AI52</f>
        <v>2</v>
      </c>
      <c r="AK52" s="197">
        <f>R52+V52-P52-T52</f>
        <v>0</v>
      </c>
      <c r="AL52" s="212">
        <f t="shared" ref="AL52:AL60" si="97">AK52*0.25*0.4*2</f>
        <v>0</v>
      </c>
      <c r="AM52" s="212"/>
      <c r="AN52" s="212">
        <f t="shared" ref="AN52:AN60" si="98">Y52+AB52+AG52+AH52+AL52+AM52</f>
        <v>-6.05</v>
      </c>
      <c r="AO52" s="212">
        <f>IF(AN52&lt;0,AN52,"")</f>
        <v>-6.05</v>
      </c>
      <c r="AP52" s="212" t="str">
        <f>IF(AN52&gt;=0,AN52,"")</f>
        <v/>
      </c>
      <c r="AQ52" s="206"/>
      <c r="AR52" s="176">
        <v>605004</v>
      </c>
    </row>
    <row r="53" s="176" customFormat="1" ht="20.1" customHeight="1" spans="1:43">
      <c r="A53" s="190"/>
      <c r="B53" s="185" t="s">
        <v>61</v>
      </c>
      <c r="C53" s="186"/>
      <c r="D53" s="186">
        <f>SUM(D54:D60)</f>
        <v>1</v>
      </c>
      <c r="E53" s="186"/>
      <c r="F53" s="186"/>
      <c r="G53" s="186"/>
      <c r="H53" s="186"/>
      <c r="I53" s="186"/>
      <c r="J53" s="186"/>
      <c r="K53" s="186"/>
      <c r="L53" s="195">
        <f t="shared" ref="L53:R53" si="99">SUM(L54:L60)</f>
        <v>50</v>
      </c>
      <c r="M53" s="195">
        <f t="shared" si="99"/>
        <v>551</v>
      </c>
      <c r="N53" s="195">
        <f t="shared" si="99"/>
        <v>62</v>
      </c>
      <c r="O53" s="195">
        <f t="shared" si="99"/>
        <v>2</v>
      </c>
      <c r="P53" s="195">
        <f t="shared" si="99"/>
        <v>9</v>
      </c>
      <c r="Q53" s="195">
        <f t="shared" si="99"/>
        <v>81</v>
      </c>
      <c r="R53" s="195">
        <f t="shared" si="99"/>
        <v>11</v>
      </c>
      <c r="S53" s="205"/>
      <c r="T53" s="195"/>
      <c r="U53" s="195">
        <f>SUM(U54:U60)</f>
        <v>4</v>
      </c>
      <c r="V53" s="205"/>
      <c r="W53" s="195"/>
      <c r="X53" s="195"/>
      <c r="Y53" s="213"/>
      <c r="Z53" s="195">
        <f t="shared" ref="Z53:AL53" si="100">SUM(Z54:Z60)</f>
        <v>1</v>
      </c>
      <c r="AA53" s="195"/>
      <c r="AB53" s="210">
        <f t="shared" si="100"/>
        <v>0.15</v>
      </c>
      <c r="AC53" s="195">
        <f t="shared" si="100"/>
        <v>615</v>
      </c>
      <c r="AD53" s="195">
        <f t="shared" si="100"/>
        <v>96</v>
      </c>
      <c r="AE53" s="210">
        <f t="shared" si="100"/>
        <v>106.65</v>
      </c>
      <c r="AF53" s="210">
        <f t="shared" si="100"/>
        <v>82.65</v>
      </c>
      <c r="AG53" s="210">
        <f t="shared" si="100"/>
        <v>24</v>
      </c>
      <c r="AH53" s="210">
        <f t="shared" si="100"/>
        <v>106.65</v>
      </c>
      <c r="AI53" s="205">
        <f t="shared" si="100"/>
        <v>91</v>
      </c>
      <c r="AJ53" s="210">
        <f t="shared" si="100"/>
        <v>15.65</v>
      </c>
      <c r="AK53" s="195">
        <f t="shared" si="100"/>
        <v>14</v>
      </c>
      <c r="AL53" s="210">
        <f t="shared" si="100"/>
        <v>2.8</v>
      </c>
      <c r="AM53" s="210"/>
      <c r="AN53" s="210">
        <f t="shared" ref="AN53:AQ53" si="101">SUM(AN54:AN60)</f>
        <v>133.6</v>
      </c>
      <c r="AO53" s="210"/>
      <c r="AP53" s="210">
        <f t="shared" si="101"/>
        <v>133.6</v>
      </c>
      <c r="AQ53" s="222">
        <f t="shared" si="101"/>
        <v>91</v>
      </c>
    </row>
    <row r="54" s="176" customFormat="1" ht="20.1" customHeight="1" spans="1:44">
      <c r="A54" s="187">
        <v>38</v>
      </c>
      <c r="B54" s="188" t="s">
        <v>62</v>
      </c>
      <c r="C54" s="189"/>
      <c r="D54" s="189"/>
      <c r="E54" s="189"/>
      <c r="F54" s="189"/>
      <c r="G54" s="189"/>
      <c r="H54" s="189"/>
      <c r="I54" s="189"/>
      <c r="J54" s="189"/>
      <c r="K54" s="189"/>
      <c r="L54" s="197"/>
      <c r="M54" s="197"/>
      <c r="N54" s="197">
        <v>1</v>
      </c>
      <c r="O54" s="197"/>
      <c r="P54" s="197"/>
      <c r="Q54" s="197"/>
      <c r="R54" s="197">
        <v>3</v>
      </c>
      <c r="S54" s="206"/>
      <c r="T54" s="197"/>
      <c r="U54" s="197"/>
      <c r="V54" s="206"/>
      <c r="W54" s="197"/>
      <c r="X54" s="197"/>
      <c r="Y54" s="211"/>
      <c r="Z54" s="197"/>
      <c r="AA54" s="197"/>
      <c r="AB54" s="212"/>
      <c r="AC54" s="197">
        <f t="shared" si="92"/>
        <v>1</v>
      </c>
      <c r="AD54" s="197">
        <f t="shared" si="93"/>
        <v>3</v>
      </c>
      <c r="AE54" s="212">
        <f t="shared" ref="AE54:AE60" si="102">(AC54+AD54)*0.25*0.6</f>
        <v>0.6</v>
      </c>
      <c r="AF54" s="212">
        <v>0.6</v>
      </c>
      <c r="AG54" s="212"/>
      <c r="AH54" s="212">
        <f t="shared" si="95"/>
        <v>0.6</v>
      </c>
      <c r="AI54" s="206"/>
      <c r="AJ54" s="212">
        <f t="shared" si="96"/>
        <v>0.6</v>
      </c>
      <c r="AK54" s="197">
        <f t="shared" ref="AK54:AK60" si="103">N54+R54+V54-L54-P54-T54</f>
        <v>4</v>
      </c>
      <c r="AL54" s="212">
        <f t="shared" si="97"/>
        <v>0.8</v>
      </c>
      <c r="AM54" s="212"/>
      <c r="AN54" s="212">
        <f t="shared" si="98"/>
        <v>1.4</v>
      </c>
      <c r="AO54" s="212"/>
      <c r="AP54" s="212">
        <v>1.4</v>
      </c>
      <c r="AQ54" s="206"/>
      <c r="AR54" s="176">
        <v>606001</v>
      </c>
    </row>
    <row r="55" s="176" customFormat="1" ht="20.1" customHeight="1" spans="1:44">
      <c r="A55" s="187">
        <v>39</v>
      </c>
      <c r="B55" s="188" t="s">
        <v>63</v>
      </c>
      <c r="C55" s="189"/>
      <c r="D55" s="189"/>
      <c r="E55" s="189"/>
      <c r="F55" s="189"/>
      <c r="G55" s="189"/>
      <c r="H55" s="189"/>
      <c r="I55" s="189"/>
      <c r="J55" s="189"/>
      <c r="K55" s="189"/>
      <c r="L55" s="197">
        <v>6</v>
      </c>
      <c r="M55" s="197">
        <v>5</v>
      </c>
      <c r="N55" s="197">
        <v>9</v>
      </c>
      <c r="O55" s="197"/>
      <c r="P55" s="197">
        <v>1</v>
      </c>
      <c r="Q55" s="197"/>
      <c r="R55" s="197">
        <v>3</v>
      </c>
      <c r="S55" s="206"/>
      <c r="T55" s="197"/>
      <c r="U55" s="197"/>
      <c r="V55" s="206"/>
      <c r="W55" s="197"/>
      <c r="X55" s="197"/>
      <c r="Y55" s="211"/>
      <c r="Z55" s="197"/>
      <c r="AA55" s="197"/>
      <c r="AB55" s="212"/>
      <c r="AC55" s="197">
        <f t="shared" si="92"/>
        <v>14</v>
      </c>
      <c r="AD55" s="197">
        <f t="shared" si="93"/>
        <v>3</v>
      </c>
      <c r="AE55" s="212">
        <f t="shared" si="102"/>
        <v>2.55</v>
      </c>
      <c r="AF55" s="212">
        <v>1.65</v>
      </c>
      <c r="AG55" s="212">
        <f t="shared" si="94"/>
        <v>0.9</v>
      </c>
      <c r="AH55" s="212">
        <f t="shared" si="95"/>
        <v>2.55</v>
      </c>
      <c r="AI55" s="206"/>
      <c r="AJ55" s="212">
        <f t="shared" si="96"/>
        <v>2.55</v>
      </c>
      <c r="AK55" s="197">
        <f t="shared" si="103"/>
        <v>5</v>
      </c>
      <c r="AL55" s="212">
        <f t="shared" si="97"/>
        <v>1</v>
      </c>
      <c r="AM55" s="212"/>
      <c r="AN55" s="212">
        <f t="shared" si="98"/>
        <v>4.45</v>
      </c>
      <c r="AO55" s="212"/>
      <c r="AP55" s="212">
        <v>4.45</v>
      </c>
      <c r="AQ55" s="206"/>
      <c r="AR55" s="176">
        <v>606002</v>
      </c>
    </row>
    <row r="56" s="176" customFormat="1" ht="20.1" customHeight="1" spans="1:44">
      <c r="A56" s="187">
        <v>40</v>
      </c>
      <c r="B56" s="188" t="s">
        <v>64</v>
      </c>
      <c r="C56" s="189"/>
      <c r="D56" s="189"/>
      <c r="E56" s="189"/>
      <c r="F56" s="189"/>
      <c r="G56" s="189"/>
      <c r="H56" s="189"/>
      <c r="I56" s="189"/>
      <c r="J56" s="189"/>
      <c r="K56" s="189"/>
      <c r="L56" s="197">
        <v>9</v>
      </c>
      <c r="M56" s="197">
        <v>12</v>
      </c>
      <c r="N56" s="197">
        <v>35</v>
      </c>
      <c r="O56" s="197"/>
      <c r="P56" s="197">
        <v>1</v>
      </c>
      <c r="Q56" s="197">
        <v>1</v>
      </c>
      <c r="R56" s="197">
        <v>3</v>
      </c>
      <c r="S56" s="206"/>
      <c r="T56" s="197"/>
      <c r="U56" s="197"/>
      <c r="V56" s="206"/>
      <c r="W56" s="197"/>
      <c r="X56" s="197"/>
      <c r="Y56" s="211"/>
      <c r="Z56" s="197"/>
      <c r="AA56" s="197"/>
      <c r="AB56" s="212"/>
      <c r="AC56" s="197">
        <f t="shared" si="92"/>
        <v>47</v>
      </c>
      <c r="AD56" s="197">
        <f t="shared" si="93"/>
        <v>4</v>
      </c>
      <c r="AE56" s="212">
        <f t="shared" si="102"/>
        <v>7.65</v>
      </c>
      <c r="AF56" s="212">
        <v>5.7</v>
      </c>
      <c r="AG56" s="212">
        <f t="shared" si="94"/>
        <v>1.95</v>
      </c>
      <c r="AH56" s="212">
        <f t="shared" si="95"/>
        <v>7.65</v>
      </c>
      <c r="AI56" s="206">
        <v>7</v>
      </c>
      <c r="AJ56" s="212">
        <f t="shared" si="96"/>
        <v>0.649999999999999</v>
      </c>
      <c r="AK56" s="197">
        <f t="shared" si="103"/>
        <v>28</v>
      </c>
      <c r="AL56" s="212">
        <f t="shared" si="97"/>
        <v>5.6</v>
      </c>
      <c r="AM56" s="212"/>
      <c r="AN56" s="212">
        <f t="shared" si="98"/>
        <v>15.2</v>
      </c>
      <c r="AO56" s="212"/>
      <c r="AP56" s="212">
        <v>15.2</v>
      </c>
      <c r="AQ56" s="206">
        <v>7</v>
      </c>
      <c r="AR56" s="176">
        <v>606003</v>
      </c>
    </row>
    <row r="57" s="176" customFormat="1" ht="20.1" customHeight="1" spans="1:44">
      <c r="A57" s="187">
        <v>41</v>
      </c>
      <c r="B57" s="188" t="s">
        <v>65</v>
      </c>
      <c r="C57" s="189"/>
      <c r="D57" s="189"/>
      <c r="E57" s="189"/>
      <c r="F57" s="189"/>
      <c r="G57" s="189"/>
      <c r="H57" s="189"/>
      <c r="I57" s="189"/>
      <c r="J57" s="189"/>
      <c r="K57" s="189"/>
      <c r="L57" s="197">
        <v>8</v>
      </c>
      <c r="M57" s="197">
        <v>54</v>
      </c>
      <c r="N57" s="197">
        <v>14</v>
      </c>
      <c r="O57" s="197"/>
      <c r="P57" s="197"/>
      <c r="Q57" s="197">
        <v>1</v>
      </c>
      <c r="R57" s="197">
        <v>1</v>
      </c>
      <c r="S57" s="206"/>
      <c r="T57" s="197"/>
      <c r="U57" s="197">
        <v>2</v>
      </c>
      <c r="V57" s="206"/>
      <c r="W57" s="197"/>
      <c r="X57" s="197"/>
      <c r="Y57" s="211"/>
      <c r="Z57" s="197"/>
      <c r="AA57" s="197"/>
      <c r="AB57" s="212"/>
      <c r="AC57" s="197">
        <f t="shared" si="92"/>
        <v>68</v>
      </c>
      <c r="AD57" s="197">
        <f t="shared" si="93"/>
        <v>4</v>
      </c>
      <c r="AE57" s="212">
        <f t="shared" si="102"/>
        <v>10.8</v>
      </c>
      <c r="AF57" s="212">
        <v>9.75</v>
      </c>
      <c r="AG57" s="212">
        <f t="shared" si="94"/>
        <v>1.05</v>
      </c>
      <c r="AH57" s="212">
        <f t="shared" si="95"/>
        <v>10.8</v>
      </c>
      <c r="AI57" s="206">
        <f t="shared" ref="AI57:AI60" si="104">ROUNDDOWN(AH57*0.9,0)</f>
        <v>9</v>
      </c>
      <c r="AJ57" s="212">
        <f t="shared" si="96"/>
        <v>1.8</v>
      </c>
      <c r="AK57" s="197">
        <f t="shared" si="103"/>
        <v>7</v>
      </c>
      <c r="AL57" s="212">
        <f t="shared" si="97"/>
        <v>1.4</v>
      </c>
      <c r="AM57" s="212"/>
      <c r="AN57" s="212">
        <f t="shared" si="98"/>
        <v>13.25</v>
      </c>
      <c r="AO57" s="212"/>
      <c r="AP57" s="212">
        <v>13.25</v>
      </c>
      <c r="AQ57" s="206">
        <v>9</v>
      </c>
      <c r="AR57" s="176">
        <v>606004</v>
      </c>
    </row>
    <row r="58" s="176" customFormat="1" ht="20.1" customHeight="1" spans="1:44">
      <c r="A58" s="187">
        <v>42</v>
      </c>
      <c r="B58" s="188" t="s">
        <v>66</v>
      </c>
      <c r="C58" s="189"/>
      <c r="D58" s="189">
        <v>1</v>
      </c>
      <c r="E58" s="189"/>
      <c r="F58" s="189"/>
      <c r="G58" s="189"/>
      <c r="H58" s="189"/>
      <c r="I58" s="189"/>
      <c r="J58" s="189"/>
      <c r="K58" s="189"/>
      <c r="L58" s="197">
        <v>18</v>
      </c>
      <c r="M58" s="197">
        <v>188</v>
      </c>
      <c r="N58" s="197">
        <v>2</v>
      </c>
      <c r="O58" s="197"/>
      <c r="P58" s="197">
        <v>4</v>
      </c>
      <c r="Q58" s="197">
        <v>9</v>
      </c>
      <c r="R58" s="197"/>
      <c r="S58" s="206"/>
      <c r="T58" s="197"/>
      <c r="U58" s="197"/>
      <c r="V58" s="206"/>
      <c r="W58" s="197"/>
      <c r="X58" s="197"/>
      <c r="Y58" s="211"/>
      <c r="Z58" s="197">
        <f>SUM(C58:E58)</f>
        <v>1</v>
      </c>
      <c r="AA58" s="197"/>
      <c r="AB58" s="212">
        <f>(Z58+AA58)*0.25*0.6</f>
        <v>0.15</v>
      </c>
      <c r="AC58" s="197">
        <f t="shared" si="92"/>
        <v>190</v>
      </c>
      <c r="AD58" s="197">
        <f t="shared" si="93"/>
        <v>9</v>
      </c>
      <c r="AE58" s="212">
        <f t="shared" si="102"/>
        <v>29.85</v>
      </c>
      <c r="AF58" s="212">
        <v>25.35</v>
      </c>
      <c r="AG58" s="212">
        <f t="shared" si="94"/>
        <v>4.5</v>
      </c>
      <c r="AH58" s="212">
        <f t="shared" si="95"/>
        <v>29.85</v>
      </c>
      <c r="AI58" s="206">
        <f t="shared" si="104"/>
        <v>26</v>
      </c>
      <c r="AJ58" s="212">
        <f t="shared" si="96"/>
        <v>3.85</v>
      </c>
      <c r="AK58" s="197">
        <f t="shared" si="103"/>
        <v>-20</v>
      </c>
      <c r="AL58" s="212">
        <f t="shared" si="97"/>
        <v>-4</v>
      </c>
      <c r="AM58" s="212"/>
      <c r="AN58" s="212">
        <f t="shared" si="98"/>
        <v>30.5</v>
      </c>
      <c r="AO58" s="212"/>
      <c r="AP58" s="212">
        <v>30.5</v>
      </c>
      <c r="AQ58" s="206">
        <v>26</v>
      </c>
      <c r="AR58" s="176">
        <v>606005</v>
      </c>
    </row>
    <row r="59" s="176" customFormat="1" ht="20.1" customHeight="1" spans="1:44">
      <c r="A59" s="187">
        <v>43</v>
      </c>
      <c r="B59" s="188" t="s">
        <v>67</v>
      </c>
      <c r="C59" s="189"/>
      <c r="D59" s="189"/>
      <c r="E59" s="189"/>
      <c r="F59" s="189"/>
      <c r="G59" s="189"/>
      <c r="H59" s="189"/>
      <c r="I59" s="189"/>
      <c r="J59" s="189"/>
      <c r="K59" s="189"/>
      <c r="L59" s="197">
        <v>3</v>
      </c>
      <c r="M59" s="197">
        <v>131</v>
      </c>
      <c r="N59" s="197"/>
      <c r="O59" s="197">
        <v>1</v>
      </c>
      <c r="P59" s="197"/>
      <c r="Q59" s="197">
        <v>17</v>
      </c>
      <c r="R59" s="197"/>
      <c r="S59" s="206"/>
      <c r="T59" s="197"/>
      <c r="U59" s="197"/>
      <c r="V59" s="206"/>
      <c r="W59" s="197"/>
      <c r="X59" s="197"/>
      <c r="Y59" s="211"/>
      <c r="Z59" s="197"/>
      <c r="AA59" s="197"/>
      <c r="AB59" s="212"/>
      <c r="AC59" s="197">
        <f t="shared" si="92"/>
        <v>132</v>
      </c>
      <c r="AD59" s="197">
        <f t="shared" si="93"/>
        <v>17</v>
      </c>
      <c r="AE59" s="212">
        <f t="shared" si="102"/>
        <v>22.35</v>
      </c>
      <c r="AF59" s="212">
        <v>21.15</v>
      </c>
      <c r="AG59" s="212">
        <f t="shared" si="94"/>
        <v>1.2</v>
      </c>
      <c r="AH59" s="212">
        <f t="shared" si="95"/>
        <v>22.35</v>
      </c>
      <c r="AI59" s="206">
        <f t="shared" si="104"/>
        <v>20</v>
      </c>
      <c r="AJ59" s="212">
        <f t="shared" si="96"/>
        <v>2.35</v>
      </c>
      <c r="AK59" s="197">
        <f t="shared" si="103"/>
        <v>-3</v>
      </c>
      <c r="AL59" s="212">
        <f t="shared" si="97"/>
        <v>-0.6</v>
      </c>
      <c r="AM59" s="212"/>
      <c r="AN59" s="212">
        <f t="shared" si="98"/>
        <v>22.95</v>
      </c>
      <c r="AO59" s="212"/>
      <c r="AP59" s="212">
        <v>22.95</v>
      </c>
      <c r="AQ59" s="206">
        <v>20</v>
      </c>
      <c r="AR59" s="176">
        <v>606008</v>
      </c>
    </row>
    <row r="60" s="176" customFormat="1" ht="20.1" customHeight="1" spans="1:44">
      <c r="A60" s="187">
        <v>44</v>
      </c>
      <c r="B60" s="188" t="s">
        <v>68</v>
      </c>
      <c r="C60" s="189"/>
      <c r="D60" s="189"/>
      <c r="E60" s="189"/>
      <c r="F60" s="189"/>
      <c r="G60" s="189"/>
      <c r="H60" s="189"/>
      <c r="I60" s="189"/>
      <c r="J60" s="189"/>
      <c r="K60" s="189"/>
      <c r="L60" s="197">
        <v>6</v>
      </c>
      <c r="M60" s="197">
        <v>161</v>
      </c>
      <c r="N60" s="197">
        <v>1</v>
      </c>
      <c r="O60" s="197">
        <v>1</v>
      </c>
      <c r="P60" s="197">
        <v>3</v>
      </c>
      <c r="Q60" s="197">
        <v>53</v>
      </c>
      <c r="R60" s="197">
        <v>1</v>
      </c>
      <c r="S60" s="206"/>
      <c r="T60" s="197"/>
      <c r="U60" s="197">
        <v>2</v>
      </c>
      <c r="V60" s="206"/>
      <c r="W60" s="197"/>
      <c r="X60" s="197"/>
      <c r="Y60" s="211"/>
      <c r="Z60" s="197"/>
      <c r="AA60" s="197"/>
      <c r="AB60" s="212"/>
      <c r="AC60" s="197">
        <f t="shared" si="92"/>
        <v>163</v>
      </c>
      <c r="AD60" s="197">
        <f t="shared" si="93"/>
        <v>56</v>
      </c>
      <c r="AE60" s="212">
        <f t="shared" si="102"/>
        <v>32.85</v>
      </c>
      <c r="AF60" s="212">
        <v>18.45</v>
      </c>
      <c r="AG60" s="212">
        <f t="shared" si="94"/>
        <v>14.4</v>
      </c>
      <c r="AH60" s="212">
        <f t="shared" si="95"/>
        <v>32.85</v>
      </c>
      <c r="AI60" s="206">
        <f t="shared" si="104"/>
        <v>29</v>
      </c>
      <c r="AJ60" s="212">
        <f t="shared" si="96"/>
        <v>3.85</v>
      </c>
      <c r="AK60" s="197">
        <f t="shared" si="103"/>
        <v>-7</v>
      </c>
      <c r="AL60" s="212">
        <f t="shared" si="97"/>
        <v>-1.4</v>
      </c>
      <c r="AM60" s="212"/>
      <c r="AN60" s="212">
        <f t="shared" si="98"/>
        <v>45.85</v>
      </c>
      <c r="AO60" s="212"/>
      <c r="AP60" s="212">
        <v>45.85</v>
      </c>
      <c r="AQ60" s="206">
        <v>29</v>
      </c>
      <c r="AR60" s="176">
        <v>606010</v>
      </c>
    </row>
    <row r="61" s="176" customFormat="1" ht="20.1" customHeight="1" spans="1:43">
      <c r="A61" s="190"/>
      <c r="B61" s="185" t="s">
        <v>69</v>
      </c>
      <c r="C61" s="186"/>
      <c r="D61" s="186">
        <f t="shared" ref="D61:D65" si="105">SUM(D62)</f>
        <v>2</v>
      </c>
      <c r="E61" s="186"/>
      <c r="F61" s="186"/>
      <c r="G61" s="186"/>
      <c r="H61" s="186"/>
      <c r="I61" s="186"/>
      <c r="J61" s="186"/>
      <c r="K61" s="186"/>
      <c r="L61" s="195">
        <f t="shared" ref="L61:N61" si="106">SUM(L62)</f>
        <v>3</v>
      </c>
      <c r="M61" s="195">
        <f t="shared" si="106"/>
        <v>285</v>
      </c>
      <c r="N61" s="195">
        <f t="shared" si="106"/>
        <v>1</v>
      </c>
      <c r="O61" s="195"/>
      <c r="P61" s="195">
        <f>SUM(P62)</f>
        <v>2</v>
      </c>
      <c r="Q61" s="195">
        <f>SUM(Q62)</f>
        <v>42</v>
      </c>
      <c r="R61" s="195"/>
      <c r="S61" s="205"/>
      <c r="T61" s="195"/>
      <c r="U61" s="195"/>
      <c r="V61" s="205"/>
      <c r="W61" s="195"/>
      <c r="X61" s="195"/>
      <c r="Y61" s="213"/>
      <c r="Z61" s="195">
        <f t="shared" ref="Z61:AL61" si="107">SUM(Z62)</f>
        <v>2</v>
      </c>
      <c r="AA61" s="195"/>
      <c r="AB61" s="210">
        <f t="shared" si="107"/>
        <v>0.3</v>
      </c>
      <c r="AC61" s="195">
        <f t="shared" si="107"/>
        <v>286</v>
      </c>
      <c r="AD61" s="195">
        <f t="shared" si="107"/>
        <v>42</v>
      </c>
      <c r="AE61" s="210">
        <f t="shared" si="107"/>
        <v>49.2</v>
      </c>
      <c r="AF61" s="210">
        <f t="shared" si="107"/>
        <v>36</v>
      </c>
      <c r="AG61" s="210">
        <f t="shared" si="107"/>
        <v>13.2</v>
      </c>
      <c r="AH61" s="210">
        <f t="shared" si="107"/>
        <v>49.2</v>
      </c>
      <c r="AI61" s="205">
        <f t="shared" si="107"/>
        <v>44</v>
      </c>
      <c r="AJ61" s="210">
        <f t="shared" si="107"/>
        <v>5.2</v>
      </c>
      <c r="AK61" s="195">
        <f t="shared" si="107"/>
        <v>-4</v>
      </c>
      <c r="AL61" s="210">
        <f t="shared" si="107"/>
        <v>-0.8</v>
      </c>
      <c r="AM61" s="210"/>
      <c r="AN61" s="210">
        <f t="shared" ref="AN61:AQ61" si="108">SUM(AN62)</f>
        <v>61.9</v>
      </c>
      <c r="AO61" s="210"/>
      <c r="AP61" s="210">
        <f t="shared" si="108"/>
        <v>61.9</v>
      </c>
      <c r="AQ61" s="222">
        <f t="shared" si="108"/>
        <v>44</v>
      </c>
    </row>
    <row r="62" s="176" customFormat="1" ht="20.1" customHeight="1" spans="1:44">
      <c r="A62" s="187">
        <v>45</v>
      </c>
      <c r="B62" s="188" t="s">
        <v>69</v>
      </c>
      <c r="C62" s="189"/>
      <c r="D62" s="189">
        <v>2</v>
      </c>
      <c r="E62" s="189"/>
      <c r="F62" s="189"/>
      <c r="G62" s="189"/>
      <c r="H62" s="189"/>
      <c r="I62" s="189"/>
      <c r="J62" s="189"/>
      <c r="K62" s="189"/>
      <c r="L62" s="197">
        <v>3</v>
      </c>
      <c r="M62" s="197">
        <v>285</v>
      </c>
      <c r="N62" s="197">
        <v>1</v>
      </c>
      <c r="O62" s="197"/>
      <c r="P62" s="197">
        <v>2</v>
      </c>
      <c r="Q62" s="197">
        <v>42</v>
      </c>
      <c r="R62" s="197"/>
      <c r="S62" s="206"/>
      <c r="T62" s="197"/>
      <c r="U62" s="197"/>
      <c r="V62" s="206"/>
      <c r="W62" s="197"/>
      <c r="X62" s="197"/>
      <c r="Y62" s="211"/>
      <c r="Z62" s="197">
        <f t="shared" ref="Z62:Z66" si="109">SUM(C62:E62)</f>
        <v>2</v>
      </c>
      <c r="AA62" s="197"/>
      <c r="AB62" s="212">
        <f t="shared" ref="AB62:AB66" si="110">(Z62+AA62)*0.25*0.6</f>
        <v>0.3</v>
      </c>
      <c r="AC62" s="197">
        <f t="shared" ref="AC62:AC66" si="111">M62+N62+O62</f>
        <v>286</v>
      </c>
      <c r="AD62" s="197">
        <f t="shared" ref="AD62:AD66" si="112">Q62+R62+S62+U62+V62+W62</f>
        <v>42</v>
      </c>
      <c r="AE62" s="212">
        <f t="shared" ref="AE62:AE66" si="113">(AC62+AD62)*0.25*0.6</f>
        <v>49.2</v>
      </c>
      <c r="AF62" s="212">
        <v>36</v>
      </c>
      <c r="AG62" s="212">
        <f t="shared" ref="AG62:AG66" si="114">AE62-AF62</f>
        <v>13.2</v>
      </c>
      <c r="AH62" s="212">
        <f t="shared" ref="AH62:AH66" si="115">AE62</f>
        <v>49.2</v>
      </c>
      <c r="AI62" s="206">
        <f t="shared" ref="AI62:AI66" si="116">ROUNDDOWN(AH62*0.9,0)</f>
        <v>44</v>
      </c>
      <c r="AJ62" s="212">
        <f t="shared" ref="AJ62:AJ66" si="117">AH62-AI62</f>
        <v>5.2</v>
      </c>
      <c r="AK62" s="197">
        <f t="shared" ref="AK62:AK66" si="118">N62+R62+V62-L62-P62-T62</f>
        <v>-4</v>
      </c>
      <c r="AL62" s="212">
        <f t="shared" ref="AL62:AL66" si="119">AK62*0.25*0.4*2</f>
        <v>-0.8</v>
      </c>
      <c r="AM62" s="212"/>
      <c r="AN62" s="212">
        <f t="shared" ref="AN62:AN66" si="120">Y62+AB62+AG62+AH62+AL62+AM62</f>
        <v>61.9</v>
      </c>
      <c r="AO62" s="212"/>
      <c r="AP62" s="212">
        <v>61.9</v>
      </c>
      <c r="AQ62" s="206">
        <v>44</v>
      </c>
      <c r="AR62" s="176">
        <v>606006</v>
      </c>
    </row>
    <row r="63" s="176" customFormat="1" ht="20.1" customHeight="1" spans="1:43">
      <c r="A63" s="190"/>
      <c r="B63" s="185" t="s">
        <v>70</v>
      </c>
      <c r="C63" s="186"/>
      <c r="D63" s="186">
        <f t="shared" si="105"/>
        <v>8</v>
      </c>
      <c r="E63" s="186"/>
      <c r="F63" s="186"/>
      <c r="G63" s="186"/>
      <c r="H63" s="186"/>
      <c r="I63" s="186"/>
      <c r="J63" s="186"/>
      <c r="K63" s="186"/>
      <c r="L63" s="195">
        <f t="shared" ref="L63:N63" si="121">SUM(L64)</f>
        <v>15</v>
      </c>
      <c r="M63" s="195">
        <f t="shared" si="121"/>
        <v>179</v>
      </c>
      <c r="N63" s="195">
        <f t="shared" si="121"/>
        <v>2</v>
      </c>
      <c r="O63" s="195"/>
      <c r="P63" s="195">
        <f>SUM(P64)</f>
        <v>1</v>
      </c>
      <c r="Q63" s="195">
        <f>SUM(Q64)</f>
        <v>4</v>
      </c>
      <c r="R63" s="195"/>
      <c r="S63" s="205"/>
      <c r="T63" s="195"/>
      <c r="U63" s="195"/>
      <c r="V63" s="205"/>
      <c r="W63" s="195"/>
      <c r="X63" s="195"/>
      <c r="Y63" s="213"/>
      <c r="Z63" s="195">
        <f t="shared" ref="Z63:AL63" si="122">SUM(Z64)</f>
        <v>8</v>
      </c>
      <c r="AA63" s="195"/>
      <c r="AB63" s="210">
        <f t="shared" si="122"/>
        <v>1.2</v>
      </c>
      <c r="AC63" s="195">
        <f t="shared" si="122"/>
        <v>181</v>
      </c>
      <c r="AD63" s="195">
        <f t="shared" si="122"/>
        <v>4</v>
      </c>
      <c r="AE63" s="210">
        <f t="shared" si="122"/>
        <v>27.75</v>
      </c>
      <c r="AF63" s="210">
        <f t="shared" si="122"/>
        <v>20.7</v>
      </c>
      <c r="AG63" s="210">
        <f t="shared" si="122"/>
        <v>7.05</v>
      </c>
      <c r="AH63" s="210">
        <f t="shared" si="122"/>
        <v>27.75</v>
      </c>
      <c r="AI63" s="205">
        <f t="shared" si="122"/>
        <v>24</v>
      </c>
      <c r="AJ63" s="210">
        <f t="shared" si="122"/>
        <v>3.75</v>
      </c>
      <c r="AK63" s="195">
        <f t="shared" si="122"/>
        <v>-14</v>
      </c>
      <c r="AL63" s="210">
        <f t="shared" si="122"/>
        <v>-2.8</v>
      </c>
      <c r="AM63" s="210"/>
      <c r="AN63" s="210">
        <f t="shared" ref="AN63:AQ63" si="123">SUM(AN64)</f>
        <v>33.2</v>
      </c>
      <c r="AO63" s="210"/>
      <c r="AP63" s="210">
        <f t="shared" si="123"/>
        <v>33.2</v>
      </c>
      <c r="AQ63" s="222">
        <f t="shared" si="123"/>
        <v>24</v>
      </c>
    </row>
    <row r="64" s="176" customFormat="1" ht="20.1" customHeight="1" spans="1:44">
      <c r="A64" s="187">
        <v>46</v>
      </c>
      <c r="B64" s="188" t="s">
        <v>70</v>
      </c>
      <c r="C64" s="189"/>
      <c r="D64" s="189">
        <v>8</v>
      </c>
      <c r="E64" s="189"/>
      <c r="F64" s="189"/>
      <c r="G64" s="189"/>
      <c r="H64" s="189"/>
      <c r="I64" s="189"/>
      <c r="J64" s="189"/>
      <c r="K64" s="189"/>
      <c r="L64" s="197">
        <v>15</v>
      </c>
      <c r="M64" s="197">
        <v>179</v>
      </c>
      <c r="N64" s="197">
        <v>2</v>
      </c>
      <c r="O64" s="197"/>
      <c r="P64" s="197">
        <v>1</v>
      </c>
      <c r="Q64" s="197">
        <v>4</v>
      </c>
      <c r="R64" s="197"/>
      <c r="S64" s="206"/>
      <c r="T64" s="197"/>
      <c r="U64" s="197"/>
      <c r="V64" s="206"/>
      <c r="W64" s="197"/>
      <c r="X64" s="197"/>
      <c r="Y64" s="211"/>
      <c r="Z64" s="197">
        <f t="shared" si="109"/>
        <v>8</v>
      </c>
      <c r="AA64" s="197"/>
      <c r="AB64" s="212">
        <f t="shared" si="110"/>
        <v>1.2</v>
      </c>
      <c r="AC64" s="197">
        <f t="shared" si="111"/>
        <v>181</v>
      </c>
      <c r="AD64" s="197">
        <f t="shared" si="112"/>
        <v>4</v>
      </c>
      <c r="AE64" s="212">
        <f t="shared" si="113"/>
        <v>27.75</v>
      </c>
      <c r="AF64" s="212">
        <v>20.7</v>
      </c>
      <c r="AG64" s="212">
        <f t="shared" si="114"/>
        <v>7.05</v>
      </c>
      <c r="AH64" s="212">
        <f t="shared" si="115"/>
        <v>27.75</v>
      </c>
      <c r="AI64" s="206">
        <f t="shared" si="116"/>
        <v>24</v>
      </c>
      <c r="AJ64" s="212">
        <f t="shared" si="117"/>
        <v>3.75</v>
      </c>
      <c r="AK64" s="197">
        <f t="shared" si="118"/>
        <v>-14</v>
      </c>
      <c r="AL64" s="212">
        <f t="shared" si="119"/>
        <v>-2.8</v>
      </c>
      <c r="AM64" s="212"/>
      <c r="AN64" s="212">
        <f t="shared" si="120"/>
        <v>33.2</v>
      </c>
      <c r="AO64" s="212"/>
      <c r="AP64" s="212">
        <v>33.2</v>
      </c>
      <c r="AQ64" s="206">
        <v>24</v>
      </c>
      <c r="AR64" s="176">
        <v>606007</v>
      </c>
    </row>
    <row r="65" s="176" customFormat="1" ht="20.1" customHeight="1" spans="1:43">
      <c r="A65" s="190"/>
      <c r="B65" s="185" t="s">
        <v>71</v>
      </c>
      <c r="C65" s="186"/>
      <c r="D65" s="186">
        <f t="shared" si="105"/>
        <v>19</v>
      </c>
      <c r="E65" s="186"/>
      <c r="F65" s="186"/>
      <c r="G65" s="186"/>
      <c r="H65" s="186"/>
      <c r="I65" s="186"/>
      <c r="J65" s="186"/>
      <c r="K65" s="186"/>
      <c r="L65" s="195">
        <f t="shared" ref="L65:R65" si="124">SUM(L66)</f>
        <v>8</v>
      </c>
      <c r="M65" s="195">
        <f t="shared" si="124"/>
        <v>244</v>
      </c>
      <c r="N65" s="195">
        <f t="shared" si="124"/>
        <v>1</v>
      </c>
      <c r="O65" s="195">
        <f t="shared" si="124"/>
        <v>2</v>
      </c>
      <c r="P65" s="195">
        <f t="shared" si="124"/>
        <v>2</v>
      </c>
      <c r="Q65" s="195">
        <f t="shared" si="124"/>
        <v>24</v>
      </c>
      <c r="R65" s="195">
        <f t="shared" si="124"/>
        <v>1</v>
      </c>
      <c r="S65" s="205"/>
      <c r="T65" s="195"/>
      <c r="U65" s="195">
        <f>SUM(U66)</f>
        <v>1</v>
      </c>
      <c r="V65" s="205"/>
      <c r="W65" s="195"/>
      <c r="X65" s="195"/>
      <c r="Y65" s="213"/>
      <c r="Z65" s="195">
        <f t="shared" ref="Z65:AL65" si="125">SUM(Z66)</f>
        <v>19</v>
      </c>
      <c r="AA65" s="195"/>
      <c r="AB65" s="210">
        <f t="shared" si="125"/>
        <v>2.85</v>
      </c>
      <c r="AC65" s="195">
        <f t="shared" si="125"/>
        <v>247</v>
      </c>
      <c r="AD65" s="195">
        <f t="shared" si="125"/>
        <v>26</v>
      </c>
      <c r="AE65" s="210">
        <f t="shared" si="125"/>
        <v>40.95</v>
      </c>
      <c r="AF65" s="210">
        <f t="shared" si="125"/>
        <v>29.1</v>
      </c>
      <c r="AG65" s="210">
        <f t="shared" si="125"/>
        <v>11.85</v>
      </c>
      <c r="AH65" s="210">
        <f t="shared" si="125"/>
        <v>40.95</v>
      </c>
      <c r="AI65" s="205">
        <f t="shared" si="125"/>
        <v>36</v>
      </c>
      <c r="AJ65" s="210">
        <f t="shared" si="125"/>
        <v>4.95</v>
      </c>
      <c r="AK65" s="195">
        <f t="shared" si="125"/>
        <v>-8</v>
      </c>
      <c r="AL65" s="210">
        <f t="shared" si="125"/>
        <v>-1.6</v>
      </c>
      <c r="AM65" s="210"/>
      <c r="AN65" s="210">
        <f t="shared" ref="AN65:AQ65" si="126">SUM(AN66)</f>
        <v>54.05</v>
      </c>
      <c r="AO65" s="210"/>
      <c r="AP65" s="210">
        <f t="shared" si="126"/>
        <v>54.05</v>
      </c>
      <c r="AQ65" s="222">
        <f t="shared" si="126"/>
        <v>36</v>
      </c>
    </row>
    <row r="66" s="176" customFormat="1" ht="20.1" customHeight="1" spans="1:44">
      <c r="A66" s="187">
        <v>47</v>
      </c>
      <c r="B66" s="188" t="s">
        <v>71</v>
      </c>
      <c r="C66" s="189"/>
      <c r="D66" s="189">
        <v>19</v>
      </c>
      <c r="E66" s="189"/>
      <c r="F66" s="189"/>
      <c r="G66" s="189"/>
      <c r="H66" s="189"/>
      <c r="I66" s="189"/>
      <c r="J66" s="189"/>
      <c r="K66" s="189"/>
      <c r="L66" s="197">
        <v>8</v>
      </c>
      <c r="M66" s="197">
        <v>244</v>
      </c>
      <c r="N66" s="197">
        <v>1</v>
      </c>
      <c r="O66" s="197">
        <v>2</v>
      </c>
      <c r="P66" s="197">
        <v>2</v>
      </c>
      <c r="Q66" s="197">
        <v>24</v>
      </c>
      <c r="R66" s="197">
        <v>1</v>
      </c>
      <c r="S66" s="206"/>
      <c r="T66" s="197"/>
      <c r="U66" s="197">
        <v>1</v>
      </c>
      <c r="V66" s="206"/>
      <c r="W66" s="197"/>
      <c r="X66" s="197"/>
      <c r="Y66" s="211"/>
      <c r="Z66" s="197">
        <f t="shared" si="109"/>
        <v>19</v>
      </c>
      <c r="AA66" s="197"/>
      <c r="AB66" s="212">
        <f t="shared" si="110"/>
        <v>2.85</v>
      </c>
      <c r="AC66" s="197">
        <f t="shared" si="111"/>
        <v>247</v>
      </c>
      <c r="AD66" s="197">
        <f t="shared" si="112"/>
        <v>26</v>
      </c>
      <c r="AE66" s="212">
        <f t="shared" si="113"/>
        <v>40.95</v>
      </c>
      <c r="AF66" s="212">
        <v>29.1</v>
      </c>
      <c r="AG66" s="212">
        <f t="shared" si="114"/>
        <v>11.85</v>
      </c>
      <c r="AH66" s="212">
        <f t="shared" si="115"/>
        <v>40.95</v>
      </c>
      <c r="AI66" s="206">
        <f t="shared" si="116"/>
        <v>36</v>
      </c>
      <c r="AJ66" s="212">
        <f t="shared" si="117"/>
        <v>4.95</v>
      </c>
      <c r="AK66" s="197">
        <f t="shared" si="118"/>
        <v>-8</v>
      </c>
      <c r="AL66" s="212">
        <f t="shared" si="119"/>
        <v>-1.6</v>
      </c>
      <c r="AM66" s="212"/>
      <c r="AN66" s="212">
        <f t="shared" si="120"/>
        <v>54.05</v>
      </c>
      <c r="AO66" s="212"/>
      <c r="AP66" s="212">
        <v>54.05</v>
      </c>
      <c r="AQ66" s="206">
        <v>36</v>
      </c>
      <c r="AR66" s="176">
        <v>606009</v>
      </c>
    </row>
    <row r="67" s="176" customFormat="1" ht="20.1" customHeight="1" spans="1:43">
      <c r="A67" s="190"/>
      <c r="B67" s="185" t="s">
        <v>72</v>
      </c>
      <c r="C67" s="186"/>
      <c r="D67" s="186">
        <f>SUM(D68)</f>
        <v>1</v>
      </c>
      <c r="E67" s="186"/>
      <c r="F67" s="186"/>
      <c r="G67" s="186"/>
      <c r="H67" s="186"/>
      <c r="I67" s="186"/>
      <c r="J67" s="186"/>
      <c r="K67" s="186"/>
      <c r="L67" s="195">
        <f t="shared" ref="L67:N67" si="127">SUM(L68)</f>
        <v>13</v>
      </c>
      <c r="M67" s="195">
        <f t="shared" si="127"/>
        <v>78</v>
      </c>
      <c r="N67" s="195">
        <f t="shared" si="127"/>
        <v>14</v>
      </c>
      <c r="O67" s="195"/>
      <c r="P67" s="195">
        <f>SUM(P68)</f>
        <v>1</v>
      </c>
      <c r="Q67" s="195">
        <f>SUM(Q68)</f>
        <v>7</v>
      </c>
      <c r="R67" s="195"/>
      <c r="S67" s="205"/>
      <c r="T67" s="195"/>
      <c r="U67" s="195"/>
      <c r="V67" s="205"/>
      <c r="W67" s="195"/>
      <c r="X67" s="195"/>
      <c r="Y67" s="213"/>
      <c r="Z67" s="195">
        <f t="shared" ref="Z67:AL67" si="128">SUM(Z68)</f>
        <v>1</v>
      </c>
      <c r="AA67" s="195"/>
      <c r="AB67" s="210">
        <f t="shared" si="128"/>
        <v>0.15</v>
      </c>
      <c r="AC67" s="195">
        <f t="shared" si="128"/>
        <v>92</v>
      </c>
      <c r="AD67" s="195">
        <f t="shared" si="128"/>
        <v>7</v>
      </c>
      <c r="AE67" s="210">
        <f t="shared" si="128"/>
        <v>14.85</v>
      </c>
      <c r="AF67" s="210">
        <f t="shared" si="128"/>
        <v>10.05</v>
      </c>
      <c r="AG67" s="210">
        <f t="shared" si="128"/>
        <v>4.8</v>
      </c>
      <c r="AH67" s="210">
        <f t="shared" si="128"/>
        <v>14.85</v>
      </c>
      <c r="AI67" s="205">
        <f t="shared" si="128"/>
        <v>13</v>
      </c>
      <c r="AJ67" s="210">
        <f t="shared" si="128"/>
        <v>1.85</v>
      </c>
      <c r="AK67" s="195">
        <f t="shared" si="128"/>
        <v>0</v>
      </c>
      <c r="AL67" s="210">
        <f t="shared" si="128"/>
        <v>0</v>
      </c>
      <c r="AM67" s="210"/>
      <c r="AN67" s="210">
        <f t="shared" ref="AN67:AQ67" si="129">SUM(AN68)</f>
        <v>19.8</v>
      </c>
      <c r="AO67" s="210"/>
      <c r="AP67" s="210">
        <f t="shared" si="129"/>
        <v>19.8</v>
      </c>
      <c r="AQ67" s="222">
        <f t="shared" si="129"/>
        <v>13</v>
      </c>
    </row>
    <row r="68" s="176" customFormat="1" ht="20.1" customHeight="1" spans="1:44">
      <c r="A68" s="187">
        <v>48</v>
      </c>
      <c r="B68" s="188" t="s">
        <v>72</v>
      </c>
      <c r="C68" s="189"/>
      <c r="D68" s="189">
        <v>1</v>
      </c>
      <c r="E68" s="189"/>
      <c r="F68" s="189"/>
      <c r="G68" s="189"/>
      <c r="H68" s="189"/>
      <c r="I68" s="189"/>
      <c r="J68" s="189"/>
      <c r="K68" s="189"/>
      <c r="L68" s="197">
        <v>13</v>
      </c>
      <c r="M68" s="197">
        <v>78</v>
      </c>
      <c r="N68" s="197">
        <v>14</v>
      </c>
      <c r="O68" s="197"/>
      <c r="P68" s="197">
        <v>1</v>
      </c>
      <c r="Q68" s="197">
        <v>7</v>
      </c>
      <c r="R68" s="197"/>
      <c r="S68" s="206"/>
      <c r="T68" s="197"/>
      <c r="U68" s="197"/>
      <c r="V68" s="206"/>
      <c r="W68" s="197"/>
      <c r="X68" s="197"/>
      <c r="Y68" s="211"/>
      <c r="Z68" s="197">
        <f t="shared" ref="Z68:Z73" si="130">SUM(C68:E68)</f>
        <v>1</v>
      </c>
      <c r="AA68" s="197"/>
      <c r="AB68" s="212">
        <f t="shared" ref="AB68:AB73" si="131">(Z68+AA68)*0.25*0.6</f>
        <v>0.15</v>
      </c>
      <c r="AC68" s="197">
        <f t="shared" ref="AC68:AC73" si="132">M68+N68+O68</f>
        <v>92</v>
      </c>
      <c r="AD68" s="197">
        <f t="shared" ref="AD68:AD73" si="133">Q68+R68+S68+U68+V68+W68</f>
        <v>7</v>
      </c>
      <c r="AE68" s="212">
        <f t="shared" ref="AE68:AE73" si="134">(AC68+AD68)*0.25*0.6</f>
        <v>14.85</v>
      </c>
      <c r="AF68" s="212">
        <v>10.05</v>
      </c>
      <c r="AG68" s="212">
        <f t="shared" ref="AG68:AG73" si="135">AE68-AF68</f>
        <v>4.8</v>
      </c>
      <c r="AH68" s="212">
        <f t="shared" ref="AH68:AH73" si="136">AE68</f>
        <v>14.85</v>
      </c>
      <c r="AI68" s="206">
        <f t="shared" ref="AI68:AI73" si="137">ROUNDDOWN(AH68*0.9,0)</f>
        <v>13</v>
      </c>
      <c r="AJ68" s="212">
        <f t="shared" ref="AJ68:AJ73" si="138">AH68-AI68</f>
        <v>1.85</v>
      </c>
      <c r="AK68" s="197">
        <f t="shared" ref="AK68:AK73" si="139">N68+R68+V68-L68-P68-T68</f>
        <v>0</v>
      </c>
      <c r="AL68" s="212">
        <f t="shared" ref="AL68:AL73" si="140">AK68*0.25*0.4*2</f>
        <v>0</v>
      </c>
      <c r="AM68" s="212"/>
      <c r="AN68" s="212">
        <f t="shared" ref="AN68:AN73" si="141">Y68+AB68+AG68+AH68+AL68+AM68</f>
        <v>19.8</v>
      </c>
      <c r="AO68" s="212"/>
      <c r="AP68" s="212">
        <v>19.8</v>
      </c>
      <c r="AQ68" s="206">
        <v>13</v>
      </c>
      <c r="AR68" s="176">
        <v>606011</v>
      </c>
    </row>
    <row r="69" s="176" customFormat="1" ht="20.1" customHeight="1" spans="1:43">
      <c r="A69" s="190"/>
      <c r="B69" s="185" t="s">
        <v>73</v>
      </c>
      <c r="C69" s="186">
        <f t="shared" ref="C69:G69" si="142">SUM(C70:C73)</f>
        <v>5</v>
      </c>
      <c r="D69" s="186">
        <f t="shared" si="142"/>
        <v>19</v>
      </c>
      <c r="E69" s="186">
        <f t="shared" si="142"/>
        <v>2</v>
      </c>
      <c r="F69" s="186">
        <f t="shared" si="142"/>
        <v>6</v>
      </c>
      <c r="G69" s="186">
        <f t="shared" si="142"/>
        <v>5</v>
      </c>
      <c r="H69" s="186"/>
      <c r="I69" s="186"/>
      <c r="J69" s="186"/>
      <c r="K69" s="186"/>
      <c r="L69" s="195">
        <f t="shared" ref="L69:N69" si="143">SUM(L70:L73)</f>
        <v>74</v>
      </c>
      <c r="M69" s="195">
        <f t="shared" si="143"/>
        <v>551</v>
      </c>
      <c r="N69" s="195">
        <f t="shared" si="143"/>
        <v>83</v>
      </c>
      <c r="O69" s="195"/>
      <c r="P69" s="195">
        <f t="shared" ref="P69:R69" si="144">SUM(P70:P73)</f>
        <v>32</v>
      </c>
      <c r="Q69" s="195">
        <f t="shared" si="144"/>
        <v>170</v>
      </c>
      <c r="R69" s="195">
        <f t="shared" si="144"/>
        <v>39</v>
      </c>
      <c r="S69" s="205"/>
      <c r="T69" s="195"/>
      <c r="U69" s="195">
        <f>SUM(U70:U73)</f>
        <v>15</v>
      </c>
      <c r="V69" s="205"/>
      <c r="W69" s="195"/>
      <c r="X69" s="195"/>
      <c r="Y69" s="213"/>
      <c r="Z69" s="195">
        <f t="shared" ref="Z69:AL69" si="145">SUM(Z70:Z73)</f>
        <v>26</v>
      </c>
      <c r="AA69" s="195">
        <f t="shared" si="145"/>
        <v>11</v>
      </c>
      <c r="AB69" s="210">
        <f t="shared" si="145"/>
        <v>5.55</v>
      </c>
      <c r="AC69" s="195">
        <f t="shared" si="145"/>
        <v>634</v>
      </c>
      <c r="AD69" s="195">
        <f t="shared" si="145"/>
        <v>224</v>
      </c>
      <c r="AE69" s="210">
        <f t="shared" si="145"/>
        <v>128.7</v>
      </c>
      <c r="AF69" s="210">
        <f t="shared" si="145"/>
        <v>82.2</v>
      </c>
      <c r="AG69" s="210">
        <f t="shared" si="145"/>
        <v>46.5</v>
      </c>
      <c r="AH69" s="210">
        <f t="shared" si="145"/>
        <v>128.7</v>
      </c>
      <c r="AI69" s="205">
        <f t="shared" si="145"/>
        <v>108</v>
      </c>
      <c r="AJ69" s="210">
        <f t="shared" si="145"/>
        <v>20.7</v>
      </c>
      <c r="AK69" s="195">
        <f t="shared" si="145"/>
        <v>16</v>
      </c>
      <c r="AL69" s="210">
        <f t="shared" si="145"/>
        <v>3.2</v>
      </c>
      <c r="AM69" s="210"/>
      <c r="AN69" s="210">
        <f t="shared" ref="AN69:AQ69" si="146">SUM(AN70:AN73)</f>
        <v>183.95</v>
      </c>
      <c r="AO69" s="210"/>
      <c r="AP69" s="210">
        <f t="shared" si="146"/>
        <v>183.95</v>
      </c>
      <c r="AQ69" s="222">
        <f t="shared" si="146"/>
        <v>108</v>
      </c>
    </row>
    <row r="70" s="176" customFormat="1" ht="20.1" customHeight="1" spans="1:44">
      <c r="A70" s="187">
        <v>49</v>
      </c>
      <c r="B70" s="188" t="s">
        <v>74</v>
      </c>
      <c r="C70" s="189"/>
      <c r="D70" s="189"/>
      <c r="E70" s="189"/>
      <c r="F70" s="189"/>
      <c r="G70" s="189"/>
      <c r="H70" s="189"/>
      <c r="I70" s="189"/>
      <c r="J70" s="189"/>
      <c r="K70" s="189"/>
      <c r="L70" s="197"/>
      <c r="M70" s="197"/>
      <c r="N70" s="197">
        <v>46</v>
      </c>
      <c r="O70" s="197"/>
      <c r="P70" s="197"/>
      <c r="Q70" s="197"/>
      <c r="R70" s="197">
        <v>22</v>
      </c>
      <c r="S70" s="206"/>
      <c r="T70" s="197"/>
      <c r="U70" s="197"/>
      <c r="V70" s="206"/>
      <c r="W70" s="197"/>
      <c r="X70" s="197"/>
      <c r="Y70" s="211"/>
      <c r="Z70" s="197"/>
      <c r="AA70" s="197"/>
      <c r="AB70" s="212"/>
      <c r="AC70" s="197">
        <f t="shared" si="132"/>
        <v>46</v>
      </c>
      <c r="AD70" s="197">
        <f t="shared" si="133"/>
        <v>22</v>
      </c>
      <c r="AE70" s="212">
        <f t="shared" si="134"/>
        <v>10.2</v>
      </c>
      <c r="AF70" s="212">
        <v>6.45</v>
      </c>
      <c r="AG70" s="212">
        <f t="shared" si="135"/>
        <v>3.75</v>
      </c>
      <c r="AH70" s="212">
        <f t="shared" si="136"/>
        <v>10.2</v>
      </c>
      <c r="AI70" s="206">
        <f t="shared" si="137"/>
        <v>9</v>
      </c>
      <c r="AJ70" s="212">
        <f t="shared" si="138"/>
        <v>1.2</v>
      </c>
      <c r="AK70" s="197">
        <f t="shared" si="139"/>
        <v>68</v>
      </c>
      <c r="AL70" s="212">
        <f t="shared" si="140"/>
        <v>13.6</v>
      </c>
      <c r="AM70" s="212"/>
      <c r="AN70" s="212">
        <f t="shared" si="141"/>
        <v>27.55</v>
      </c>
      <c r="AO70" s="212"/>
      <c r="AP70" s="212">
        <v>27.55</v>
      </c>
      <c r="AQ70" s="206">
        <v>9</v>
      </c>
      <c r="AR70" s="176">
        <v>607001</v>
      </c>
    </row>
    <row r="71" s="176" customFormat="1" ht="20.1" customHeight="1" spans="1:44">
      <c r="A71" s="187">
        <v>50</v>
      </c>
      <c r="B71" s="188" t="s">
        <v>75</v>
      </c>
      <c r="C71" s="189">
        <v>4</v>
      </c>
      <c r="D71" s="189"/>
      <c r="E71" s="189"/>
      <c r="F71" s="189">
        <v>6</v>
      </c>
      <c r="G71" s="189">
        <v>5</v>
      </c>
      <c r="H71" s="189"/>
      <c r="I71" s="189"/>
      <c r="J71" s="189"/>
      <c r="K71" s="189"/>
      <c r="L71" s="197">
        <v>35</v>
      </c>
      <c r="M71" s="197">
        <v>16</v>
      </c>
      <c r="N71" s="197">
        <v>21</v>
      </c>
      <c r="O71" s="197"/>
      <c r="P71" s="197">
        <v>17</v>
      </c>
      <c r="Q71" s="197">
        <v>23</v>
      </c>
      <c r="R71" s="197">
        <v>9</v>
      </c>
      <c r="S71" s="206"/>
      <c r="T71" s="197"/>
      <c r="U71" s="197"/>
      <c r="V71" s="206"/>
      <c r="W71" s="197"/>
      <c r="X71" s="197"/>
      <c r="Y71" s="211"/>
      <c r="Z71" s="197">
        <f t="shared" si="130"/>
        <v>4</v>
      </c>
      <c r="AA71" s="197">
        <f>SUM(F71:K71)</f>
        <v>11</v>
      </c>
      <c r="AB71" s="212">
        <f t="shared" si="131"/>
        <v>2.25</v>
      </c>
      <c r="AC71" s="197">
        <f t="shared" si="132"/>
        <v>37</v>
      </c>
      <c r="AD71" s="197">
        <f t="shared" si="133"/>
        <v>32</v>
      </c>
      <c r="AE71" s="212">
        <f t="shared" si="134"/>
        <v>10.35</v>
      </c>
      <c r="AF71" s="212">
        <v>15.75</v>
      </c>
      <c r="AG71" s="212">
        <f t="shared" si="135"/>
        <v>-5.4</v>
      </c>
      <c r="AH71" s="212">
        <f t="shared" si="136"/>
        <v>10.35</v>
      </c>
      <c r="AI71" s="206">
        <v>2</v>
      </c>
      <c r="AJ71" s="212">
        <f t="shared" si="138"/>
        <v>8.35</v>
      </c>
      <c r="AK71" s="197">
        <f t="shared" si="139"/>
        <v>-22</v>
      </c>
      <c r="AL71" s="212">
        <f t="shared" si="140"/>
        <v>-4.4</v>
      </c>
      <c r="AM71" s="212"/>
      <c r="AN71" s="212">
        <f t="shared" si="141"/>
        <v>2.8</v>
      </c>
      <c r="AO71" s="212"/>
      <c r="AP71" s="212">
        <v>2.8</v>
      </c>
      <c r="AQ71" s="206">
        <v>2</v>
      </c>
      <c r="AR71" s="176">
        <v>607002</v>
      </c>
    </row>
    <row r="72" s="176" customFormat="1" ht="20.1" customHeight="1" spans="1:44">
      <c r="A72" s="187">
        <v>51</v>
      </c>
      <c r="B72" s="188" t="s">
        <v>76</v>
      </c>
      <c r="C72" s="189">
        <v>1</v>
      </c>
      <c r="D72" s="189">
        <v>2</v>
      </c>
      <c r="E72" s="189">
        <v>2</v>
      </c>
      <c r="F72" s="189"/>
      <c r="G72" s="189"/>
      <c r="H72" s="189"/>
      <c r="I72" s="189"/>
      <c r="J72" s="189"/>
      <c r="K72" s="189"/>
      <c r="L72" s="197">
        <v>35</v>
      </c>
      <c r="M72" s="197">
        <v>356</v>
      </c>
      <c r="N72" s="197">
        <v>16</v>
      </c>
      <c r="O72" s="197"/>
      <c r="P72" s="197">
        <v>10</v>
      </c>
      <c r="Q72" s="197">
        <v>65</v>
      </c>
      <c r="R72" s="197">
        <v>8</v>
      </c>
      <c r="S72" s="206"/>
      <c r="T72" s="197"/>
      <c r="U72" s="197"/>
      <c r="V72" s="206"/>
      <c r="W72" s="197"/>
      <c r="X72" s="197"/>
      <c r="Y72" s="211"/>
      <c r="Z72" s="197">
        <f t="shared" si="130"/>
        <v>5</v>
      </c>
      <c r="AA72" s="197"/>
      <c r="AB72" s="212">
        <f t="shared" si="131"/>
        <v>0.75</v>
      </c>
      <c r="AC72" s="197">
        <f t="shared" si="132"/>
        <v>372</v>
      </c>
      <c r="AD72" s="197">
        <f t="shared" si="133"/>
        <v>73</v>
      </c>
      <c r="AE72" s="212">
        <f t="shared" si="134"/>
        <v>66.75</v>
      </c>
      <c r="AF72" s="212">
        <v>43.2</v>
      </c>
      <c r="AG72" s="212">
        <f t="shared" si="135"/>
        <v>23.55</v>
      </c>
      <c r="AH72" s="212">
        <f t="shared" si="136"/>
        <v>66.75</v>
      </c>
      <c r="AI72" s="206">
        <f t="shared" si="137"/>
        <v>60</v>
      </c>
      <c r="AJ72" s="212">
        <f t="shared" si="138"/>
        <v>6.75</v>
      </c>
      <c r="AK72" s="197">
        <f t="shared" si="139"/>
        <v>-21</v>
      </c>
      <c r="AL72" s="212">
        <f t="shared" si="140"/>
        <v>-4.2</v>
      </c>
      <c r="AM72" s="212"/>
      <c r="AN72" s="212">
        <f t="shared" si="141"/>
        <v>86.85</v>
      </c>
      <c r="AO72" s="212"/>
      <c r="AP72" s="212">
        <v>86.85</v>
      </c>
      <c r="AQ72" s="206">
        <v>60</v>
      </c>
      <c r="AR72" s="176">
        <v>607003</v>
      </c>
    </row>
    <row r="73" s="176" customFormat="1" ht="20.1" customHeight="1" spans="1:44">
      <c r="A73" s="187">
        <v>52</v>
      </c>
      <c r="B73" s="188" t="s">
        <v>77</v>
      </c>
      <c r="C73" s="189"/>
      <c r="D73" s="189">
        <v>17</v>
      </c>
      <c r="E73" s="189"/>
      <c r="F73" s="189"/>
      <c r="G73" s="189"/>
      <c r="H73" s="189"/>
      <c r="I73" s="189"/>
      <c r="J73" s="189"/>
      <c r="K73" s="189"/>
      <c r="L73" s="197">
        <v>4</v>
      </c>
      <c r="M73" s="197">
        <v>179</v>
      </c>
      <c r="N73" s="197"/>
      <c r="O73" s="197"/>
      <c r="P73" s="197">
        <v>5</v>
      </c>
      <c r="Q73" s="197">
        <v>82</v>
      </c>
      <c r="R73" s="197"/>
      <c r="S73" s="206"/>
      <c r="T73" s="197"/>
      <c r="U73" s="197">
        <v>15</v>
      </c>
      <c r="V73" s="206"/>
      <c r="W73" s="197"/>
      <c r="X73" s="197"/>
      <c r="Y73" s="211"/>
      <c r="Z73" s="197">
        <f t="shared" si="130"/>
        <v>17</v>
      </c>
      <c r="AA73" s="197"/>
      <c r="AB73" s="212">
        <f t="shared" si="131"/>
        <v>2.55</v>
      </c>
      <c r="AC73" s="197">
        <f t="shared" si="132"/>
        <v>179</v>
      </c>
      <c r="AD73" s="197">
        <f t="shared" si="133"/>
        <v>97</v>
      </c>
      <c r="AE73" s="212">
        <f t="shared" si="134"/>
        <v>41.4</v>
      </c>
      <c r="AF73" s="212">
        <v>16.8</v>
      </c>
      <c r="AG73" s="212">
        <f t="shared" si="135"/>
        <v>24.6</v>
      </c>
      <c r="AH73" s="212">
        <f t="shared" si="136"/>
        <v>41.4</v>
      </c>
      <c r="AI73" s="206">
        <f t="shared" si="137"/>
        <v>37</v>
      </c>
      <c r="AJ73" s="212">
        <f t="shared" si="138"/>
        <v>4.4</v>
      </c>
      <c r="AK73" s="197">
        <f t="shared" si="139"/>
        <v>-9</v>
      </c>
      <c r="AL73" s="212">
        <f t="shared" si="140"/>
        <v>-1.8</v>
      </c>
      <c r="AM73" s="212"/>
      <c r="AN73" s="212">
        <f t="shared" si="141"/>
        <v>66.75</v>
      </c>
      <c r="AO73" s="212"/>
      <c r="AP73" s="212">
        <v>66.75</v>
      </c>
      <c r="AQ73" s="206">
        <v>37</v>
      </c>
      <c r="AR73" s="176">
        <v>607004</v>
      </c>
    </row>
    <row r="74" s="176" customFormat="1" ht="20.1" customHeight="1" spans="1:43">
      <c r="A74" s="190"/>
      <c r="B74" s="185" t="s">
        <v>78</v>
      </c>
      <c r="C74" s="186"/>
      <c r="D74" s="186">
        <f>SUM(D75)</f>
        <v>20</v>
      </c>
      <c r="E74" s="186"/>
      <c r="F74" s="186"/>
      <c r="G74" s="186"/>
      <c r="H74" s="186"/>
      <c r="I74" s="186"/>
      <c r="J74" s="186"/>
      <c r="K74" s="186"/>
      <c r="L74" s="195">
        <f t="shared" ref="L74:N74" si="147">SUM(L75)</f>
        <v>9</v>
      </c>
      <c r="M74" s="195">
        <f t="shared" si="147"/>
        <v>431</v>
      </c>
      <c r="N74" s="195">
        <f t="shared" si="147"/>
        <v>3</v>
      </c>
      <c r="O74" s="195"/>
      <c r="P74" s="195">
        <f t="shared" ref="P74:U74" si="148">SUM(P75)</f>
        <v>5</v>
      </c>
      <c r="Q74" s="195">
        <f t="shared" si="148"/>
        <v>176</v>
      </c>
      <c r="R74" s="195"/>
      <c r="S74" s="205"/>
      <c r="T74" s="195"/>
      <c r="U74" s="195">
        <f t="shared" si="148"/>
        <v>10</v>
      </c>
      <c r="V74" s="205"/>
      <c r="W74" s="195"/>
      <c r="X74" s="195"/>
      <c r="Y74" s="213"/>
      <c r="Z74" s="195">
        <f t="shared" ref="Z74:AL74" si="149">SUM(Z75)</f>
        <v>20</v>
      </c>
      <c r="AA74" s="195"/>
      <c r="AB74" s="210">
        <f t="shared" si="149"/>
        <v>3</v>
      </c>
      <c r="AC74" s="195">
        <f t="shared" si="149"/>
        <v>434</v>
      </c>
      <c r="AD74" s="195">
        <f t="shared" si="149"/>
        <v>186</v>
      </c>
      <c r="AE74" s="210">
        <f t="shared" si="149"/>
        <v>93</v>
      </c>
      <c r="AF74" s="210">
        <f t="shared" si="149"/>
        <v>46.35</v>
      </c>
      <c r="AG74" s="210">
        <f t="shared" si="149"/>
        <v>46.65</v>
      </c>
      <c r="AH74" s="210">
        <f t="shared" si="149"/>
        <v>93</v>
      </c>
      <c r="AI74" s="205">
        <f t="shared" si="149"/>
        <v>83</v>
      </c>
      <c r="AJ74" s="210">
        <f t="shared" si="149"/>
        <v>10</v>
      </c>
      <c r="AK74" s="195">
        <f t="shared" si="149"/>
        <v>-11</v>
      </c>
      <c r="AL74" s="210">
        <f t="shared" si="149"/>
        <v>-2.2</v>
      </c>
      <c r="AM74" s="210"/>
      <c r="AN74" s="210">
        <f t="shared" ref="AN74:AQ74" si="150">SUM(AN75)</f>
        <v>140.45</v>
      </c>
      <c r="AO74" s="210"/>
      <c r="AP74" s="210">
        <f t="shared" si="150"/>
        <v>140.45</v>
      </c>
      <c r="AQ74" s="222">
        <f t="shared" si="150"/>
        <v>83</v>
      </c>
    </row>
    <row r="75" s="176" customFormat="1" ht="20.1" customHeight="1" spans="1:44">
      <c r="A75" s="187">
        <v>53</v>
      </c>
      <c r="B75" s="188" t="s">
        <v>78</v>
      </c>
      <c r="C75" s="189"/>
      <c r="D75" s="189">
        <v>20</v>
      </c>
      <c r="E75" s="189"/>
      <c r="F75" s="189"/>
      <c r="G75" s="189"/>
      <c r="H75" s="189"/>
      <c r="I75" s="189"/>
      <c r="J75" s="189"/>
      <c r="K75" s="189"/>
      <c r="L75" s="197">
        <v>9</v>
      </c>
      <c r="M75" s="197">
        <v>431</v>
      </c>
      <c r="N75" s="197">
        <v>3</v>
      </c>
      <c r="O75" s="197"/>
      <c r="P75" s="197">
        <v>5</v>
      </c>
      <c r="Q75" s="197">
        <v>176</v>
      </c>
      <c r="R75" s="197"/>
      <c r="S75" s="206"/>
      <c r="T75" s="197"/>
      <c r="U75" s="197">
        <v>10</v>
      </c>
      <c r="V75" s="206"/>
      <c r="W75" s="197"/>
      <c r="X75" s="197"/>
      <c r="Y75" s="211"/>
      <c r="Z75" s="197">
        <f t="shared" ref="Z75:Z79" si="151">SUM(C75:E75)</f>
        <v>20</v>
      </c>
      <c r="AA75" s="197"/>
      <c r="AB75" s="212">
        <f t="shared" ref="AB75:AB79" si="152">(Z75+AA75)*0.25*0.6</f>
        <v>3</v>
      </c>
      <c r="AC75" s="197">
        <f t="shared" ref="AC75:AC79" si="153">M75+N75+O75</f>
        <v>434</v>
      </c>
      <c r="AD75" s="197">
        <f t="shared" ref="AD75:AD79" si="154">Q75+R75+S75+U75+V75+W75</f>
        <v>186</v>
      </c>
      <c r="AE75" s="212">
        <f t="shared" ref="AE75:AE79" si="155">(AC75+AD75)*0.25*0.6</f>
        <v>93</v>
      </c>
      <c r="AF75" s="212">
        <v>46.35</v>
      </c>
      <c r="AG75" s="212">
        <f t="shared" ref="AG75:AG79" si="156">AE75-AF75</f>
        <v>46.65</v>
      </c>
      <c r="AH75" s="212">
        <f t="shared" ref="AH75:AH79" si="157">AE75</f>
        <v>93</v>
      </c>
      <c r="AI75" s="206">
        <f t="shared" ref="AI75:AI79" si="158">ROUNDDOWN(AH75*0.9,0)</f>
        <v>83</v>
      </c>
      <c r="AJ75" s="212">
        <f t="shared" ref="AJ75:AJ79" si="159">AH75-AI75</f>
        <v>10</v>
      </c>
      <c r="AK75" s="197">
        <f t="shared" ref="AK75:AK79" si="160">N75+R75+V75-L75-P75-T75</f>
        <v>-11</v>
      </c>
      <c r="AL75" s="212">
        <f t="shared" ref="AL75:AL79" si="161">AK75*0.25*0.4*2</f>
        <v>-2.2</v>
      </c>
      <c r="AM75" s="212"/>
      <c r="AN75" s="212">
        <f t="shared" ref="AN75:AN79" si="162">Y75+AB75+AG75+AH75+AL75+AM75</f>
        <v>140.45</v>
      </c>
      <c r="AO75" s="212"/>
      <c r="AP75" s="212">
        <v>140.45</v>
      </c>
      <c r="AQ75" s="206">
        <v>83</v>
      </c>
      <c r="AR75" s="176">
        <v>607005</v>
      </c>
    </row>
    <row r="76" s="176" customFormat="1" ht="20.1" customHeight="1" spans="1:43">
      <c r="A76" s="190"/>
      <c r="B76" s="185" t="s">
        <v>79</v>
      </c>
      <c r="C76" s="186">
        <f t="shared" ref="C76:G76" si="163">SUM(C77:C77)</f>
        <v>3</v>
      </c>
      <c r="D76" s="186">
        <f t="shared" si="163"/>
        <v>10</v>
      </c>
      <c r="E76" s="186">
        <f t="shared" si="163"/>
        <v>2</v>
      </c>
      <c r="F76" s="186">
        <f t="shared" si="163"/>
        <v>1</v>
      </c>
      <c r="G76" s="186">
        <f t="shared" si="163"/>
        <v>12</v>
      </c>
      <c r="H76" s="186"/>
      <c r="I76" s="186"/>
      <c r="J76" s="186"/>
      <c r="K76" s="186"/>
      <c r="L76" s="195">
        <f t="shared" ref="L76:R76" si="164">SUM(L77:L77)</f>
        <v>23</v>
      </c>
      <c r="M76" s="195">
        <f t="shared" si="164"/>
        <v>412</v>
      </c>
      <c r="N76" s="195">
        <f t="shared" si="164"/>
        <v>22</v>
      </c>
      <c r="O76" s="195">
        <f t="shared" si="164"/>
        <v>1</v>
      </c>
      <c r="P76" s="195">
        <f t="shared" si="164"/>
        <v>7</v>
      </c>
      <c r="Q76" s="195">
        <f t="shared" si="164"/>
        <v>40</v>
      </c>
      <c r="R76" s="195">
        <f t="shared" si="164"/>
        <v>3</v>
      </c>
      <c r="S76" s="205"/>
      <c r="T76" s="195"/>
      <c r="U76" s="195">
        <f>SUM(U77:U77)</f>
        <v>2</v>
      </c>
      <c r="V76" s="205"/>
      <c r="W76" s="195"/>
      <c r="X76" s="195"/>
      <c r="Y76" s="213"/>
      <c r="Z76" s="195">
        <f t="shared" ref="Z76:AL76" si="165">SUM(Z77:Z77)</f>
        <v>15</v>
      </c>
      <c r="AA76" s="195">
        <f t="shared" si="165"/>
        <v>13</v>
      </c>
      <c r="AB76" s="210">
        <f t="shared" si="165"/>
        <v>4.2</v>
      </c>
      <c r="AC76" s="195">
        <f t="shared" si="165"/>
        <v>435</v>
      </c>
      <c r="AD76" s="195">
        <f t="shared" si="165"/>
        <v>45</v>
      </c>
      <c r="AE76" s="210">
        <f t="shared" si="165"/>
        <v>72</v>
      </c>
      <c r="AF76" s="210">
        <f t="shared" si="165"/>
        <v>35.7</v>
      </c>
      <c r="AG76" s="210">
        <f t="shared" si="165"/>
        <v>36.3</v>
      </c>
      <c r="AH76" s="210">
        <f t="shared" si="165"/>
        <v>72</v>
      </c>
      <c r="AI76" s="205">
        <f t="shared" si="165"/>
        <v>64</v>
      </c>
      <c r="AJ76" s="210">
        <f t="shared" si="165"/>
        <v>8</v>
      </c>
      <c r="AK76" s="195">
        <f t="shared" si="165"/>
        <v>-5</v>
      </c>
      <c r="AL76" s="210">
        <f t="shared" si="165"/>
        <v>-1</v>
      </c>
      <c r="AM76" s="210"/>
      <c r="AN76" s="210">
        <f t="shared" ref="AN76:AQ76" si="166">SUM(AN77:AN77)</f>
        <v>111.5</v>
      </c>
      <c r="AO76" s="210"/>
      <c r="AP76" s="210">
        <f t="shared" si="166"/>
        <v>111.5</v>
      </c>
      <c r="AQ76" s="222">
        <f t="shared" si="166"/>
        <v>64</v>
      </c>
    </row>
    <row r="77" s="176" customFormat="1" ht="20.1" customHeight="1" spans="1:44">
      <c r="A77" s="187">
        <v>54</v>
      </c>
      <c r="B77" s="191" t="s">
        <v>79</v>
      </c>
      <c r="C77" s="189">
        <v>3</v>
      </c>
      <c r="D77" s="189">
        <v>10</v>
      </c>
      <c r="E77" s="189">
        <v>2</v>
      </c>
      <c r="F77" s="189">
        <v>1</v>
      </c>
      <c r="G77" s="189">
        <v>12</v>
      </c>
      <c r="H77" s="189"/>
      <c r="I77" s="189"/>
      <c r="J77" s="189"/>
      <c r="K77" s="189"/>
      <c r="L77" s="197">
        <v>23</v>
      </c>
      <c r="M77" s="197">
        <v>412</v>
      </c>
      <c r="N77" s="197">
        <v>22</v>
      </c>
      <c r="O77" s="197">
        <v>1</v>
      </c>
      <c r="P77" s="197">
        <v>7</v>
      </c>
      <c r="Q77" s="197">
        <v>40</v>
      </c>
      <c r="R77" s="197">
        <v>3</v>
      </c>
      <c r="S77" s="206"/>
      <c r="T77" s="197"/>
      <c r="U77" s="197">
        <v>2</v>
      </c>
      <c r="V77" s="206"/>
      <c r="W77" s="197"/>
      <c r="X77" s="197"/>
      <c r="Y77" s="211"/>
      <c r="Z77" s="197">
        <f t="shared" si="151"/>
        <v>15</v>
      </c>
      <c r="AA77" s="197">
        <f t="shared" ref="AA77:AA82" si="167">SUM(F77:K77)</f>
        <v>13</v>
      </c>
      <c r="AB77" s="212">
        <f t="shared" si="152"/>
        <v>4.2</v>
      </c>
      <c r="AC77" s="197">
        <f t="shared" si="153"/>
        <v>435</v>
      </c>
      <c r="AD77" s="197">
        <f t="shared" si="154"/>
        <v>45</v>
      </c>
      <c r="AE77" s="212">
        <f t="shared" si="155"/>
        <v>72</v>
      </c>
      <c r="AF77" s="212">
        <v>35.7</v>
      </c>
      <c r="AG77" s="212">
        <f t="shared" si="156"/>
        <v>36.3</v>
      </c>
      <c r="AH77" s="212">
        <f t="shared" si="157"/>
        <v>72</v>
      </c>
      <c r="AI77" s="206">
        <f t="shared" si="158"/>
        <v>64</v>
      </c>
      <c r="AJ77" s="212">
        <f t="shared" si="159"/>
        <v>8</v>
      </c>
      <c r="AK77" s="197">
        <f t="shared" si="160"/>
        <v>-5</v>
      </c>
      <c r="AL77" s="212">
        <f t="shared" si="161"/>
        <v>-1</v>
      </c>
      <c r="AM77" s="212"/>
      <c r="AN77" s="212">
        <f t="shared" si="162"/>
        <v>111.5</v>
      </c>
      <c r="AO77" s="212"/>
      <c r="AP77" s="212">
        <v>111.5</v>
      </c>
      <c r="AQ77" s="206">
        <v>64</v>
      </c>
      <c r="AR77" s="176">
        <v>607006</v>
      </c>
    </row>
    <row r="78" s="176" customFormat="1" ht="20.1" customHeight="1" spans="1:43">
      <c r="A78" s="190"/>
      <c r="B78" s="185" t="s">
        <v>80</v>
      </c>
      <c r="C78" s="186"/>
      <c r="D78" s="186">
        <f>SUM(D79)</f>
        <v>7</v>
      </c>
      <c r="E78" s="186"/>
      <c r="F78" s="186"/>
      <c r="G78" s="186"/>
      <c r="H78" s="186"/>
      <c r="I78" s="186"/>
      <c r="J78" s="186"/>
      <c r="K78" s="186"/>
      <c r="L78" s="195">
        <f t="shared" ref="L78:N78" si="168">SUM(L79)</f>
        <v>18</v>
      </c>
      <c r="M78" s="195">
        <f t="shared" si="168"/>
        <v>295</v>
      </c>
      <c r="N78" s="195">
        <f t="shared" si="168"/>
        <v>3</v>
      </c>
      <c r="O78" s="195"/>
      <c r="P78" s="195">
        <f t="shared" ref="P78:U78" si="169">SUM(P79)</f>
        <v>6</v>
      </c>
      <c r="Q78" s="195">
        <f t="shared" si="169"/>
        <v>91</v>
      </c>
      <c r="R78" s="195"/>
      <c r="S78" s="205"/>
      <c r="T78" s="195"/>
      <c r="U78" s="195">
        <f t="shared" si="169"/>
        <v>1</v>
      </c>
      <c r="V78" s="205"/>
      <c r="W78" s="195"/>
      <c r="X78" s="195"/>
      <c r="Y78" s="213"/>
      <c r="Z78" s="195">
        <f t="shared" ref="Z78:AL78" si="170">SUM(Z79)</f>
        <v>7</v>
      </c>
      <c r="AA78" s="195"/>
      <c r="AB78" s="210">
        <f t="shared" si="170"/>
        <v>1.05</v>
      </c>
      <c r="AC78" s="195">
        <f t="shared" si="170"/>
        <v>298</v>
      </c>
      <c r="AD78" s="195">
        <f t="shared" si="170"/>
        <v>92</v>
      </c>
      <c r="AE78" s="210">
        <f t="shared" si="170"/>
        <v>58.5</v>
      </c>
      <c r="AF78" s="210">
        <f t="shared" si="170"/>
        <v>44.4</v>
      </c>
      <c r="AG78" s="210">
        <f t="shared" si="170"/>
        <v>14.1</v>
      </c>
      <c r="AH78" s="210">
        <f t="shared" si="170"/>
        <v>58.5</v>
      </c>
      <c r="AI78" s="205">
        <f t="shared" si="170"/>
        <v>52</v>
      </c>
      <c r="AJ78" s="210">
        <f t="shared" si="170"/>
        <v>6.5</v>
      </c>
      <c r="AK78" s="195">
        <f t="shared" si="170"/>
        <v>-21</v>
      </c>
      <c r="AL78" s="210">
        <f t="shared" si="170"/>
        <v>-4.2</v>
      </c>
      <c r="AM78" s="210"/>
      <c r="AN78" s="210">
        <f t="shared" ref="AN78:AQ78" si="171">SUM(AN79)</f>
        <v>69.45</v>
      </c>
      <c r="AO78" s="210"/>
      <c r="AP78" s="210">
        <f t="shared" si="171"/>
        <v>69.45</v>
      </c>
      <c r="AQ78" s="222">
        <f t="shared" si="171"/>
        <v>52</v>
      </c>
    </row>
    <row r="79" s="176" customFormat="1" ht="20.1" customHeight="1" spans="1:44">
      <c r="A79" s="187">
        <v>55</v>
      </c>
      <c r="B79" s="188" t="s">
        <v>80</v>
      </c>
      <c r="C79" s="189"/>
      <c r="D79" s="189">
        <v>7</v>
      </c>
      <c r="E79" s="189"/>
      <c r="F79" s="189"/>
      <c r="G79" s="189"/>
      <c r="H79" s="189"/>
      <c r="I79" s="189"/>
      <c r="J79" s="189"/>
      <c r="K79" s="189"/>
      <c r="L79" s="197">
        <v>18</v>
      </c>
      <c r="M79" s="197">
        <v>295</v>
      </c>
      <c r="N79" s="197">
        <v>3</v>
      </c>
      <c r="O79" s="197"/>
      <c r="P79" s="197">
        <v>6</v>
      </c>
      <c r="Q79" s="197">
        <v>91</v>
      </c>
      <c r="R79" s="197"/>
      <c r="S79" s="206"/>
      <c r="T79" s="197"/>
      <c r="U79" s="197">
        <v>1</v>
      </c>
      <c r="V79" s="206"/>
      <c r="W79" s="197"/>
      <c r="X79" s="197"/>
      <c r="Y79" s="211"/>
      <c r="Z79" s="197">
        <f t="shared" si="151"/>
        <v>7</v>
      </c>
      <c r="AA79" s="197"/>
      <c r="AB79" s="212">
        <f t="shared" si="152"/>
        <v>1.05</v>
      </c>
      <c r="AC79" s="197">
        <f t="shared" si="153"/>
        <v>298</v>
      </c>
      <c r="AD79" s="197">
        <f t="shared" si="154"/>
        <v>92</v>
      </c>
      <c r="AE79" s="212">
        <f t="shared" si="155"/>
        <v>58.5</v>
      </c>
      <c r="AF79" s="212">
        <v>44.4</v>
      </c>
      <c r="AG79" s="212">
        <f t="shared" si="156"/>
        <v>14.1</v>
      </c>
      <c r="AH79" s="212">
        <f t="shared" si="157"/>
        <v>58.5</v>
      </c>
      <c r="AI79" s="206">
        <f t="shared" si="158"/>
        <v>52</v>
      </c>
      <c r="AJ79" s="212">
        <f t="shared" si="159"/>
        <v>6.5</v>
      </c>
      <c r="AK79" s="197">
        <f t="shared" si="160"/>
        <v>-21</v>
      </c>
      <c r="AL79" s="212">
        <f t="shared" si="161"/>
        <v>-4.2</v>
      </c>
      <c r="AM79" s="212"/>
      <c r="AN79" s="212">
        <f t="shared" si="162"/>
        <v>69.45</v>
      </c>
      <c r="AO79" s="212"/>
      <c r="AP79" s="212">
        <v>69.45</v>
      </c>
      <c r="AQ79" s="206">
        <v>52</v>
      </c>
      <c r="AR79" s="176">
        <v>607007</v>
      </c>
    </row>
    <row r="80" s="176" customFormat="1" ht="20.1" customHeight="1" spans="1:43">
      <c r="A80" s="190"/>
      <c r="B80" s="185" t="s">
        <v>81</v>
      </c>
      <c r="C80" s="186">
        <f t="shared" ref="C80:G80" si="172">SUM(C81:C85)</f>
        <v>5</v>
      </c>
      <c r="D80" s="186">
        <f t="shared" si="172"/>
        <v>7</v>
      </c>
      <c r="E80" s="186"/>
      <c r="F80" s="186">
        <f t="shared" si="172"/>
        <v>22</v>
      </c>
      <c r="G80" s="186">
        <f t="shared" si="172"/>
        <v>2</v>
      </c>
      <c r="H80" s="186"/>
      <c r="I80" s="186">
        <f t="shared" ref="I80:V80" si="173">SUM(I81:I85)</f>
        <v>1</v>
      </c>
      <c r="J80" s="186"/>
      <c r="K80" s="186"/>
      <c r="L80" s="195">
        <f t="shared" si="173"/>
        <v>29</v>
      </c>
      <c r="M80" s="195">
        <f t="shared" si="173"/>
        <v>295</v>
      </c>
      <c r="N80" s="195">
        <f t="shared" si="173"/>
        <v>126</v>
      </c>
      <c r="O80" s="195">
        <f t="shared" si="173"/>
        <v>1</v>
      </c>
      <c r="P80" s="195">
        <f t="shared" si="173"/>
        <v>52</v>
      </c>
      <c r="Q80" s="195">
        <f t="shared" si="173"/>
        <v>305</v>
      </c>
      <c r="R80" s="195">
        <f t="shared" si="173"/>
        <v>141</v>
      </c>
      <c r="S80" s="205">
        <f t="shared" si="173"/>
        <v>1</v>
      </c>
      <c r="T80" s="195">
        <f t="shared" si="173"/>
        <v>1</v>
      </c>
      <c r="U80" s="195">
        <f t="shared" si="173"/>
        <v>1</v>
      </c>
      <c r="V80" s="205">
        <f t="shared" si="173"/>
        <v>3</v>
      </c>
      <c r="W80" s="195"/>
      <c r="X80" s="195"/>
      <c r="Y80" s="213"/>
      <c r="Z80" s="195">
        <f t="shared" ref="Z80:AH80" si="174">SUM(Z81:Z85)</f>
        <v>12</v>
      </c>
      <c r="AA80" s="195">
        <f t="shared" si="174"/>
        <v>25</v>
      </c>
      <c r="AB80" s="210">
        <f t="shared" si="174"/>
        <v>5.55</v>
      </c>
      <c r="AC80" s="195">
        <f t="shared" si="174"/>
        <v>422</v>
      </c>
      <c r="AD80" s="195">
        <f t="shared" si="174"/>
        <v>451</v>
      </c>
      <c r="AE80" s="210">
        <f t="shared" si="174"/>
        <v>130.95</v>
      </c>
      <c r="AF80" s="210">
        <f t="shared" si="174"/>
        <v>114.3</v>
      </c>
      <c r="AG80" s="210">
        <f t="shared" si="174"/>
        <v>16.65</v>
      </c>
      <c r="AH80" s="210">
        <f t="shared" si="174"/>
        <v>130.95</v>
      </c>
      <c r="AI80" s="205"/>
      <c r="AJ80" s="210">
        <f t="shared" ref="AJ80:AL80" si="175">SUM(AJ81:AJ85)</f>
        <v>130.95</v>
      </c>
      <c r="AK80" s="195">
        <f t="shared" si="175"/>
        <v>188</v>
      </c>
      <c r="AL80" s="210">
        <f t="shared" si="175"/>
        <v>37.6</v>
      </c>
      <c r="AM80" s="210"/>
      <c r="AN80" s="210">
        <f t="shared" ref="AN80:AQ80" si="176">SUM(AN81:AN85)</f>
        <v>190.75</v>
      </c>
      <c r="AO80" s="210"/>
      <c r="AP80" s="210">
        <f t="shared" si="176"/>
        <v>190.75</v>
      </c>
      <c r="AQ80" s="222">
        <f t="shared" si="176"/>
        <v>0</v>
      </c>
    </row>
    <row r="81" s="176" customFormat="1" ht="20.1" customHeight="1" spans="1:44">
      <c r="A81" s="187">
        <v>56</v>
      </c>
      <c r="B81" s="188" t="s">
        <v>82</v>
      </c>
      <c r="C81" s="189">
        <v>3</v>
      </c>
      <c r="D81" s="189"/>
      <c r="E81" s="189"/>
      <c r="F81" s="189">
        <v>12</v>
      </c>
      <c r="G81" s="189"/>
      <c r="H81" s="189"/>
      <c r="I81" s="189">
        <v>1</v>
      </c>
      <c r="J81" s="189"/>
      <c r="K81" s="189"/>
      <c r="L81" s="197"/>
      <c r="M81" s="197"/>
      <c r="N81" s="197">
        <v>73</v>
      </c>
      <c r="O81" s="197"/>
      <c r="P81" s="197">
        <v>1</v>
      </c>
      <c r="Q81" s="197"/>
      <c r="R81" s="197">
        <v>88</v>
      </c>
      <c r="S81" s="206"/>
      <c r="T81" s="197"/>
      <c r="U81" s="197"/>
      <c r="V81" s="206">
        <v>3</v>
      </c>
      <c r="W81" s="197"/>
      <c r="X81" s="197"/>
      <c r="Y81" s="211"/>
      <c r="Z81" s="197">
        <f t="shared" ref="Z81:Z83" si="177">SUM(C81:E81)</f>
        <v>3</v>
      </c>
      <c r="AA81" s="197">
        <f t="shared" si="167"/>
        <v>13</v>
      </c>
      <c r="AB81" s="212">
        <f t="shared" ref="AB81:AB83" si="178">(Z81+AA81)*0.25*0.6</f>
        <v>2.4</v>
      </c>
      <c r="AC81" s="197">
        <f t="shared" ref="AC81:AC85" si="179">M81+N81+O81</f>
        <v>73</v>
      </c>
      <c r="AD81" s="197">
        <f t="shared" ref="AD81:AD85" si="180">Q81+R81+S81+U81+V81+W81</f>
        <v>91</v>
      </c>
      <c r="AE81" s="212">
        <f t="shared" ref="AE81:AE85" si="181">(AC81+AD81)*0.25*0.6</f>
        <v>24.6</v>
      </c>
      <c r="AF81" s="212"/>
      <c r="AG81" s="212">
        <f t="shared" ref="AG81:AG85" si="182">AE81-AF81</f>
        <v>24.6</v>
      </c>
      <c r="AH81" s="212">
        <f t="shared" ref="AH81:AH85" si="183">AE81</f>
        <v>24.6</v>
      </c>
      <c r="AI81" s="206"/>
      <c r="AJ81" s="212">
        <f t="shared" ref="AJ81:AJ85" si="184">AH81-AI81</f>
        <v>24.6</v>
      </c>
      <c r="AK81" s="197">
        <f t="shared" ref="AK81:AK85" si="185">N81+R81+V81-L81-P81-T81</f>
        <v>163</v>
      </c>
      <c r="AL81" s="212">
        <f t="shared" ref="AL81:AL85" si="186">AK81*0.25*0.4*2</f>
        <v>32.6</v>
      </c>
      <c r="AM81" s="212"/>
      <c r="AN81" s="212">
        <f t="shared" ref="AN81:AN85" si="187">Y81+AB81+AG81+AH81+AL81+AM81</f>
        <v>84.2</v>
      </c>
      <c r="AO81" s="212"/>
      <c r="AP81" s="212">
        <v>84.2</v>
      </c>
      <c r="AQ81" s="206"/>
      <c r="AR81" s="176">
        <v>608001</v>
      </c>
    </row>
    <row r="82" s="176" customFormat="1" ht="20.1" customHeight="1" spans="1:44">
      <c r="A82" s="187">
        <v>57</v>
      </c>
      <c r="B82" s="188" t="s">
        <v>83</v>
      </c>
      <c r="C82" s="189">
        <v>1</v>
      </c>
      <c r="D82" s="189"/>
      <c r="E82" s="189"/>
      <c r="F82" s="189">
        <v>10</v>
      </c>
      <c r="G82" s="189">
        <v>2</v>
      </c>
      <c r="H82" s="189"/>
      <c r="I82" s="189"/>
      <c r="J82" s="189"/>
      <c r="K82" s="189"/>
      <c r="L82" s="197">
        <v>3</v>
      </c>
      <c r="M82" s="197">
        <v>12</v>
      </c>
      <c r="N82" s="197">
        <v>31</v>
      </c>
      <c r="O82" s="197"/>
      <c r="P82" s="197">
        <v>11</v>
      </c>
      <c r="Q82" s="197">
        <v>17</v>
      </c>
      <c r="R82" s="197">
        <v>30</v>
      </c>
      <c r="S82" s="206"/>
      <c r="T82" s="197"/>
      <c r="U82" s="197"/>
      <c r="V82" s="206"/>
      <c r="W82" s="197"/>
      <c r="X82" s="197"/>
      <c r="Y82" s="211"/>
      <c r="Z82" s="197">
        <f t="shared" si="177"/>
        <v>1</v>
      </c>
      <c r="AA82" s="197">
        <f t="shared" si="167"/>
        <v>12</v>
      </c>
      <c r="AB82" s="212">
        <f t="shared" si="178"/>
        <v>1.95</v>
      </c>
      <c r="AC82" s="197">
        <f t="shared" si="179"/>
        <v>43</v>
      </c>
      <c r="AD82" s="197">
        <f t="shared" si="180"/>
        <v>47</v>
      </c>
      <c r="AE82" s="212">
        <f t="shared" si="181"/>
        <v>13.5</v>
      </c>
      <c r="AF82" s="212">
        <v>36.9</v>
      </c>
      <c r="AG82" s="212">
        <f t="shared" si="182"/>
        <v>-23.4</v>
      </c>
      <c r="AH82" s="212">
        <f t="shared" si="183"/>
        <v>13.5</v>
      </c>
      <c r="AI82" s="206"/>
      <c r="AJ82" s="212">
        <f t="shared" si="184"/>
        <v>13.5</v>
      </c>
      <c r="AK82" s="197">
        <f t="shared" si="185"/>
        <v>47</v>
      </c>
      <c r="AL82" s="212">
        <f t="shared" si="186"/>
        <v>9.4</v>
      </c>
      <c r="AM82" s="212"/>
      <c r="AN82" s="212">
        <f t="shared" si="187"/>
        <v>1.45</v>
      </c>
      <c r="AO82" s="212"/>
      <c r="AP82" s="212">
        <v>1.45</v>
      </c>
      <c r="AQ82" s="206"/>
      <c r="AR82" s="176">
        <v>608002</v>
      </c>
    </row>
    <row r="83" s="176" customFormat="1" ht="20.1" customHeight="1" spans="1:44">
      <c r="A83" s="187">
        <v>58</v>
      </c>
      <c r="B83" s="188" t="s">
        <v>84</v>
      </c>
      <c r="C83" s="189">
        <v>1</v>
      </c>
      <c r="D83" s="189"/>
      <c r="E83" s="189"/>
      <c r="F83" s="189"/>
      <c r="G83" s="189"/>
      <c r="H83" s="189"/>
      <c r="I83" s="189"/>
      <c r="J83" s="189"/>
      <c r="K83" s="189"/>
      <c r="L83" s="197">
        <v>21</v>
      </c>
      <c r="M83" s="197">
        <v>145</v>
      </c>
      <c r="N83" s="197">
        <v>22</v>
      </c>
      <c r="O83" s="197">
        <v>1</v>
      </c>
      <c r="P83" s="197">
        <v>29</v>
      </c>
      <c r="Q83" s="197">
        <v>64</v>
      </c>
      <c r="R83" s="197">
        <v>23</v>
      </c>
      <c r="S83" s="206">
        <v>1</v>
      </c>
      <c r="T83" s="197"/>
      <c r="U83" s="197">
        <v>1</v>
      </c>
      <c r="V83" s="206"/>
      <c r="W83" s="197"/>
      <c r="X83" s="197"/>
      <c r="Y83" s="211"/>
      <c r="Z83" s="197">
        <f t="shared" si="177"/>
        <v>1</v>
      </c>
      <c r="AA83" s="197"/>
      <c r="AB83" s="212">
        <f t="shared" si="178"/>
        <v>0.15</v>
      </c>
      <c r="AC83" s="197">
        <f t="shared" si="179"/>
        <v>168</v>
      </c>
      <c r="AD83" s="197">
        <f t="shared" si="180"/>
        <v>89</v>
      </c>
      <c r="AE83" s="212">
        <f t="shared" si="181"/>
        <v>38.55</v>
      </c>
      <c r="AF83" s="212">
        <v>42.45</v>
      </c>
      <c r="AG83" s="212">
        <f t="shared" si="182"/>
        <v>-3.90000000000001</v>
      </c>
      <c r="AH83" s="212">
        <f t="shared" si="183"/>
        <v>38.55</v>
      </c>
      <c r="AI83" s="206"/>
      <c r="AJ83" s="212">
        <f t="shared" si="184"/>
        <v>38.55</v>
      </c>
      <c r="AK83" s="197">
        <f t="shared" si="185"/>
        <v>-5</v>
      </c>
      <c r="AL83" s="212">
        <f t="shared" si="186"/>
        <v>-1</v>
      </c>
      <c r="AM83" s="212"/>
      <c r="AN83" s="212">
        <f t="shared" si="187"/>
        <v>33.8</v>
      </c>
      <c r="AO83" s="212"/>
      <c r="AP83" s="212">
        <v>33.8</v>
      </c>
      <c r="AQ83" s="206"/>
      <c r="AR83" s="176">
        <v>608004</v>
      </c>
    </row>
    <row r="84" s="176" customFormat="1" ht="20.1" customHeight="1" spans="1:44">
      <c r="A84" s="187">
        <v>59</v>
      </c>
      <c r="B84" s="188" t="s">
        <v>85</v>
      </c>
      <c r="C84" s="189"/>
      <c r="D84" s="189"/>
      <c r="E84" s="189"/>
      <c r="F84" s="189"/>
      <c r="G84" s="189"/>
      <c r="H84" s="189"/>
      <c r="I84" s="189"/>
      <c r="J84" s="189"/>
      <c r="K84" s="189"/>
      <c r="L84" s="197">
        <v>5</v>
      </c>
      <c r="M84" s="197">
        <v>49</v>
      </c>
      <c r="N84" s="197"/>
      <c r="O84" s="197"/>
      <c r="P84" s="197">
        <v>9</v>
      </c>
      <c r="Q84" s="197">
        <v>155</v>
      </c>
      <c r="R84" s="197"/>
      <c r="S84" s="206"/>
      <c r="T84" s="197">
        <v>1</v>
      </c>
      <c r="U84" s="197"/>
      <c r="V84" s="206"/>
      <c r="W84" s="197"/>
      <c r="X84" s="197"/>
      <c r="Y84" s="211"/>
      <c r="Z84" s="197"/>
      <c r="AA84" s="197"/>
      <c r="AB84" s="212"/>
      <c r="AC84" s="197">
        <f t="shared" si="179"/>
        <v>49</v>
      </c>
      <c r="AD84" s="197">
        <f t="shared" si="180"/>
        <v>155</v>
      </c>
      <c r="AE84" s="212">
        <f t="shared" si="181"/>
        <v>30.6</v>
      </c>
      <c r="AF84" s="212">
        <v>19.95</v>
      </c>
      <c r="AG84" s="212">
        <f t="shared" si="182"/>
        <v>10.65</v>
      </c>
      <c r="AH84" s="212">
        <f t="shared" si="183"/>
        <v>30.6</v>
      </c>
      <c r="AI84" s="206"/>
      <c r="AJ84" s="212">
        <f t="shared" si="184"/>
        <v>30.6</v>
      </c>
      <c r="AK84" s="197">
        <f t="shared" si="185"/>
        <v>-15</v>
      </c>
      <c r="AL84" s="212">
        <f t="shared" si="186"/>
        <v>-3</v>
      </c>
      <c r="AM84" s="212"/>
      <c r="AN84" s="212">
        <f t="shared" si="187"/>
        <v>38.25</v>
      </c>
      <c r="AO84" s="212"/>
      <c r="AP84" s="212">
        <v>38.25</v>
      </c>
      <c r="AQ84" s="206"/>
      <c r="AR84" s="176">
        <v>608005</v>
      </c>
    </row>
    <row r="85" s="176" customFormat="1" ht="20.1" customHeight="1" spans="1:44">
      <c r="A85" s="187">
        <v>60</v>
      </c>
      <c r="B85" s="188" t="s">
        <v>86</v>
      </c>
      <c r="C85" s="189"/>
      <c r="D85" s="189">
        <v>7</v>
      </c>
      <c r="E85" s="189"/>
      <c r="F85" s="189"/>
      <c r="G85" s="189"/>
      <c r="H85" s="189"/>
      <c r="I85" s="189"/>
      <c r="J85" s="189"/>
      <c r="K85" s="189"/>
      <c r="L85" s="197"/>
      <c r="M85" s="197">
        <v>89</v>
      </c>
      <c r="N85" s="197"/>
      <c r="O85" s="197"/>
      <c r="P85" s="197">
        <v>2</v>
      </c>
      <c r="Q85" s="197">
        <v>69</v>
      </c>
      <c r="R85" s="197"/>
      <c r="S85" s="206"/>
      <c r="T85" s="197"/>
      <c r="U85" s="197"/>
      <c r="V85" s="206"/>
      <c r="W85" s="197"/>
      <c r="X85" s="197"/>
      <c r="Y85" s="211"/>
      <c r="Z85" s="197">
        <f t="shared" ref="Z85:Z89" si="188">SUM(C85:E85)</f>
        <v>7</v>
      </c>
      <c r="AA85" s="197"/>
      <c r="AB85" s="212">
        <f t="shared" ref="AB85:AB89" si="189">(Z85+AA85)*0.25*0.6</f>
        <v>1.05</v>
      </c>
      <c r="AC85" s="197">
        <f t="shared" si="179"/>
        <v>89</v>
      </c>
      <c r="AD85" s="197">
        <f t="shared" si="180"/>
        <v>69</v>
      </c>
      <c r="AE85" s="212">
        <f t="shared" si="181"/>
        <v>23.7</v>
      </c>
      <c r="AF85" s="212">
        <v>15</v>
      </c>
      <c r="AG85" s="212">
        <f t="shared" si="182"/>
        <v>8.7</v>
      </c>
      <c r="AH85" s="212">
        <f t="shared" si="183"/>
        <v>23.7</v>
      </c>
      <c r="AI85" s="206"/>
      <c r="AJ85" s="212">
        <f t="shared" si="184"/>
        <v>23.7</v>
      </c>
      <c r="AK85" s="197">
        <f t="shared" si="185"/>
        <v>-2</v>
      </c>
      <c r="AL85" s="212">
        <f t="shared" si="186"/>
        <v>-0.4</v>
      </c>
      <c r="AM85" s="212"/>
      <c r="AN85" s="212">
        <f t="shared" si="187"/>
        <v>33.05</v>
      </c>
      <c r="AO85" s="212"/>
      <c r="AP85" s="212">
        <v>33.05</v>
      </c>
      <c r="AQ85" s="206"/>
      <c r="AR85" s="176">
        <v>608006</v>
      </c>
    </row>
    <row r="86" s="176" customFormat="1" ht="20.1" customHeight="1" spans="1:43">
      <c r="A86" s="190"/>
      <c r="B86" s="185" t="s">
        <v>87</v>
      </c>
      <c r="C86" s="186">
        <f>SUM(C87)</f>
        <v>1</v>
      </c>
      <c r="D86" s="186">
        <f t="shared" ref="D86:D90" si="190">SUM(D87)</f>
        <v>2</v>
      </c>
      <c r="E86" s="186"/>
      <c r="F86" s="186"/>
      <c r="G86" s="186"/>
      <c r="H86" s="186"/>
      <c r="I86" s="186"/>
      <c r="J86" s="186"/>
      <c r="K86" s="186"/>
      <c r="L86" s="195">
        <f t="shared" ref="L86:N86" si="191">SUM(L87)</f>
        <v>9</v>
      </c>
      <c r="M86" s="195">
        <f t="shared" si="191"/>
        <v>149</v>
      </c>
      <c r="N86" s="195">
        <f t="shared" si="191"/>
        <v>6</v>
      </c>
      <c r="O86" s="195"/>
      <c r="P86" s="195">
        <f t="shared" ref="P86:U86" si="192">SUM(P87)</f>
        <v>13</v>
      </c>
      <c r="Q86" s="195">
        <f t="shared" si="192"/>
        <v>226</v>
      </c>
      <c r="R86" s="195"/>
      <c r="S86" s="205"/>
      <c r="T86" s="195"/>
      <c r="U86" s="195">
        <f t="shared" si="192"/>
        <v>2</v>
      </c>
      <c r="V86" s="205"/>
      <c r="W86" s="195"/>
      <c r="X86" s="195"/>
      <c r="Y86" s="213"/>
      <c r="Z86" s="195">
        <f t="shared" ref="Z86:AH86" si="193">SUM(Z87)</f>
        <v>3</v>
      </c>
      <c r="AA86" s="195"/>
      <c r="AB86" s="210">
        <f t="shared" si="193"/>
        <v>0.45</v>
      </c>
      <c r="AC86" s="195">
        <f t="shared" si="193"/>
        <v>155</v>
      </c>
      <c r="AD86" s="195">
        <f t="shared" si="193"/>
        <v>228</v>
      </c>
      <c r="AE86" s="210">
        <f t="shared" si="193"/>
        <v>57.45</v>
      </c>
      <c r="AF86" s="210">
        <f t="shared" si="193"/>
        <v>37.2</v>
      </c>
      <c r="AG86" s="210">
        <f t="shared" si="193"/>
        <v>20.25</v>
      </c>
      <c r="AH86" s="210">
        <f t="shared" si="193"/>
        <v>57.45</v>
      </c>
      <c r="AI86" s="205"/>
      <c r="AJ86" s="210">
        <f t="shared" ref="AJ86:AL86" si="194">SUM(AJ87)</f>
        <v>57.45</v>
      </c>
      <c r="AK86" s="195">
        <f t="shared" si="194"/>
        <v>-16</v>
      </c>
      <c r="AL86" s="210">
        <f t="shared" si="194"/>
        <v>-3.2</v>
      </c>
      <c r="AM86" s="210"/>
      <c r="AN86" s="210">
        <f t="shared" ref="AN86:AQ86" si="195">SUM(AN87)</f>
        <v>74.95</v>
      </c>
      <c r="AO86" s="210"/>
      <c r="AP86" s="210">
        <f t="shared" si="195"/>
        <v>74.95</v>
      </c>
      <c r="AQ86" s="222">
        <f t="shared" si="195"/>
        <v>0</v>
      </c>
    </row>
    <row r="87" s="176" customFormat="1" ht="20.1" customHeight="1" spans="1:44">
      <c r="A87" s="187">
        <v>61</v>
      </c>
      <c r="B87" s="188" t="s">
        <v>87</v>
      </c>
      <c r="C87" s="189">
        <v>1</v>
      </c>
      <c r="D87" s="189">
        <v>2</v>
      </c>
      <c r="E87" s="189"/>
      <c r="F87" s="189"/>
      <c r="G87" s="189"/>
      <c r="H87" s="189"/>
      <c r="I87" s="189"/>
      <c r="J87" s="189"/>
      <c r="K87" s="189"/>
      <c r="L87" s="197">
        <v>9</v>
      </c>
      <c r="M87" s="197">
        <v>149</v>
      </c>
      <c r="N87" s="197">
        <v>6</v>
      </c>
      <c r="O87" s="197"/>
      <c r="P87" s="197">
        <v>13</v>
      </c>
      <c r="Q87" s="197">
        <v>226</v>
      </c>
      <c r="R87" s="197"/>
      <c r="S87" s="206"/>
      <c r="T87" s="197"/>
      <c r="U87" s="197">
        <v>2</v>
      </c>
      <c r="V87" s="206"/>
      <c r="W87" s="197"/>
      <c r="X87" s="197"/>
      <c r="Y87" s="211"/>
      <c r="Z87" s="197">
        <f t="shared" si="188"/>
        <v>3</v>
      </c>
      <c r="AA87" s="197"/>
      <c r="AB87" s="212">
        <f t="shared" si="189"/>
        <v>0.45</v>
      </c>
      <c r="AC87" s="197">
        <f t="shared" ref="AC87:AC91" si="196">M87+N87+O87</f>
        <v>155</v>
      </c>
      <c r="AD87" s="197">
        <f t="shared" ref="AD87:AD91" si="197">Q87+R87+S87+U87+V87+W87</f>
        <v>228</v>
      </c>
      <c r="AE87" s="212">
        <f t="shared" ref="AE87:AE91" si="198">(AC87+AD87)*0.25*0.6</f>
        <v>57.45</v>
      </c>
      <c r="AF87" s="212">
        <v>37.2</v>
      </c>
      <c r="AG87" s="212">
        <f t="shared" ref="AG87:AG91" si="199">AE87-AF87</f>
        <v>20.25</v>
      </c>
      <c r="AH87" s="212">
        <f t="shared" ref="AH87:AH91" si="200">AE87</f>
        <v>57.45</v>
      </c>
      <c r="AI87" s="206"/>
      <c r="AJ87" s="212">
        <f t="shared" ref="AJ87:AJ91" si="201">AH87-AI87</f>
        <v>57.45</v>
      </c>
      <c r="AK87" s="197">
        <f t="shared" ref="AK87:AK91" si="202">N87+R87+V87-L87-P87-T87</f>
        <v>-16</v>
      </c>
      <c r="AL87" s="212">
        <f t="shared" ref="AL87:AL91" si="203">AK87*0.25*0.4*2</f>
        <v>-3.2</v>
      </c>
      <c r="AM87" s="212"/>
      <c r="AN87" s="212">
        <f t="shared" ref="AN87:AN91" si="204">Y87+AB87+AG87+AH87+AL87+AM87</f>
        <v>74.95</v>
      </c>
      <c r="AO87" s="212"/>
      <c r="AP87" s="212">
        <v>74.95</v>
      </c>
      <c r="AQ87" s="206"/>
      <c r="AR87" s="176">
        <v>608007</v>
      </c>
    </row>
    <row r="88" s="176" customFormat="1" ht="20.1" customHeight="1" spans="1:43">
      <c r="A88" s="190"/>
      <c r="B88" s="185" t="s">
        <v>88</v>
      </c>
      <c r="C88" s="186"/>
      <c r="D88" s="186">
        <f t="shared" si="190"/>
        <v>14</v>
      </c>
      <c r="E88" s="186">
        <f>SUM(E89)</f>
        <v>2</v>
      </c>
      <c r="F88" s="186"/>
      <c r="G88" s="186"/>
      <c r="H88" s="186"/>
      <c r="I88" s="186"/>
      <c r="J88" s="186"/>
      <c r="K88" s="186"/>
      <c r="L88" s="195">
        <f t="shared" ref="L88:R88" si="205">SUM(L89)</f>
        <v>21</v>
      </c>
      <c r="M88" s="195">
        <f t="shared" si="205"/>
        <v>297</v>
      </c>
      <c r="N88" s="195"/>
      <c r="O88" s="195">
        <f t="shared" si="205"/>
        <v>3</v>
      </c>
      <c r="P88" s="195">
        <f t="shared" si="205"/>
        <v>24</v>
      </c>
      <c r="Q88" s="195">
        <f t="shared" si="205"/>
        <v>314</v>
      </c>
      <c r="R88" s="195">
        <f t="shared" si="205"/>
        <v>1</v>
      </c>
      <c r="S88" s="205"/>
      <c r="T88" s="195"/>
      <c r="U88" s="195">
        <f t="shared" ref="U88:U92" si="206">SUM(U89)</f>
        <v>70</v>
      </c>
      <c r="V88" s="205"/>
      <c r="W88" s="195"/>
      <c r="X88" s="195"/>
      <c r="Y88" s="213"/>
      <c r="Z88" s="195">
        <f t="shared" ref="Z88:AH88" si="207">SUM(Z89)</f>
        <v>16</v>
      </c>
      <c r="AA88" s="195"/>
      <c r="AB88" s="210">
        <f t="shared" si="207"/>
        <v>2.4</v>
      </c>
      <c r="AC88" s="195">
        <f t="shared" si="207"/>
        <v>300</v>
      </c>
      <c r="AD88" s="195">
        <f t="shared" si="207"/>
        <v>385</v>
      </c>
      <c r="AE88" s="210">
        <f t="shared" si="207"/>
        <v>102.75</v>
      </c>
      <c r="AF88" s="210">
        <f t="shared" si="207"/>
        <v>70.95</v>
      </c>
      <c r="AG88" s="210">
        <f t="shared" si="207"/>
        <v>31.8</v>
      </c>
      <c r="AH88" s="210">
        <f t="shared" si="207"/>
        <v>102.75</v>
      </c>
      <c r="AI88" s="205"/>
      <c r="AJ88" s="210">
        <f t="shared" ref="AJ88:AL88" si="208">SUM(AJ89)</f>
        <v>102.75</v>
      </c>
      <c r="AK88" s="195">
        <f t="shared" si="208"/>
        <v>-44</v>
      </c>
      <c r="AL88" s="210">
        <f t="shared" si="208"/>
        <v>-8.8</v>
      </c>
      <c r="AM88" s="210"/>
      <c r="AN88" s="210">
        <f t="shared" ref="AN88:AQ88" si="209">SUM(AN89)</f>
        <v>128.15</v>
      </c>
      <c r="AO88" s="210"/>
      <c r="AP88" s="210">
        <f t="shared" si="209"/>
        <v>128.15</v>
      </c>
      <c r="AQ88" s="222">
        <f t="shared" si="209"/>
        <v>0</v>
      </c>
    </row>
    <row r="89" s="176" customFormat="1" ht="20.1" customHeight="1" spans="1:44">
      <c r="A89" s="187">
        <v>62</v>
      </c>
      <c r="B89" s="188" t="s">
        <v>88</v>
      </c>
      <c r="C89" s="189"/>
      <c r="D89" s="189">
        <v>14</v>
      </c>
      <c r="E89" s="189">
        <v>2</v>
      </c>
      <c r="F89" s="189"/>
      <c r="G89" s="189"/>
      <c r="H89" s="189"/>
      <c r="I89" s="189"/>
      <c r="J89" s="189"/>
      <c r="K89" s="189"/>
      <c r="L89" s="197">
        <v>21</v>
      </c>
      <c r="M89" s="197">
        <v>297</v>
      </c>
      <c r="N89" s="197"/>
      <c r="O89" s="197">
        <v>3</v>
      </c>
      <c r="P89" s="197">
        <v>24</v>
      </c>
      <c r="Q89" s="197">
        <v>314</v>
      </c>
      <c r="R89" s="197">
        <v>1</v>
      </c>
      <c r="S89" s="206"/>
      <c r="T89" s="197"/>
      <c r="U89" s="197">
        <v>70</v>
      </c>
      <c r="V89" s="206"/>
      <c r="W89" s="197"/>
      <c r="X89" s="197"/>
      <c r="Y89" s="211"/>
      <c r="Z89" s="197">
        <f t="shared" si="188"/>
        <v>16</v>
      </c>
      <c r="AA89" s="197"/>
      <c r="AB89" s="212">
        <f t="shared" si="189"/>
        <v>2.4</v>
      </c>
      <c r="AC89" s="197">
        <f t="shared" si="196"/>
        <v>300</v>
      </c>
      <c r="AD89" s="197">
        <f t="shared" si="197"/>
        <v>385</v>
      </c>
      <c r="AE89" s="212">
        <f t="shared" si="198"/>
        <v>102.75</v>
      </c>
      <c r="AF89" s="212">
        <v>70.95</v>
      </c>
      <c r="AG89" s="212">
        <f t="shared" si="199"/>
        <v>31.8</v>
      </c>
      <c r="AH89" s="212">
        <f t="shared" si="200"/>
        <v>102.75</v>
      </c>
      <c r="AI89" s="206"/>
      <c r="AJ89" s="212">
        <f t="shared" si="201"/>
        <v>102.75</v>
      </c>
      <c r="AK89" s="197">
        <f t="shared" si="202"/>
        <v>-44</v>
      </c>
      <c r="AL89" s="212">
        <f t="shared" si="203"/>
        <v>-8.8</v>
      </c>
      <c r="AM89" s="212"/>
      <c r="AN89" s="212">
        <f t="shared" si="204"/>
        <v>128.15</v>
      </c>
      <c r="AO89" s="212"/>
      <c r="AP89" s="212">
        <v>128.15</v>
      </c>
      <c r="AQ89" s="206"/>
      <c r="AR89" s="176">
        <v>608003</v>
      </c>
    </row>
    <row r="90" s="176" customFormat="1" ht="20.1" customHeight="1" spans="1:43">
      <c r="A90" s="190"/>
      <c r="B90" s="185" t="s">
        <v>89</v>
      </c>
      <c r="C90" s="186">
        <f t="shared" ref="C90:G90" si="210">SUM(C91)</f>
        <v>1</v>
      </c>
      <c r="D90" s="186">
        <f t="shared" si="190"/>
        <v>19</v>
      </c>
      <c r="E90" s="186">
        <f t="shared" si="210"/>
        <v>1</v>
      </c>
      <c r="F90" s="186"/>
      <c r="G90" s="186">
        <f t="shared" si="210"/>
        <v>47</v>
      </c>
      <c r="H90" s="186"/>
      <c r="I90" s="186"/>
      <c r="J90" s="186"/>
      <c r="K90" s="186"/>
      <c r="L90" s="195">
        <f t="shared" ref="L90:R90" si="211">SUM(L91)</f>
        <v>29</v>
      </c>
      <c r="M90" s="195">
        <f t="shared" si="211"/>
        <v>172</v>
      </c>
      <c r="N90" s="195">
        <f t="shared" si="211"/>
        <v>4</v>
      </c>
      <c r="O90" s="195">
        <f t="shared" si="211"/>
        <v>1</v>
      </c>
      <c r="P90" s="195">
        <f t="shared" si="211"/>
        <v>40</v>
      </c>
      <c r="Q90" s="195">
        <f t="shared" si="211"/>
        <v>256</v>
      </c>
      <c r="R90" s="195">
        <f t="shared" si="211"/>
        <v>2</v>
      </c>
      <c r="S90" s="205"/>
      <c r="T90" s="195"/>
      <c r="U90" s="195">
        <f t="shared" si="206"/>
        <v>55</v>
      </c>
      <c r="V90" s="205"/>
      <c r="W90" s="195"/>
      <c r="X90" s="195"/>
      <c r="Y90" s="213"/>
      <c r="Z90" s="195">
        <f t="shared" ref="Z90:AH90" si="212">SUM(Z91)</f>
        <v>21</v>
      </c>
      <c r="AA90" s="195">
        <f t="shared" si="212"/>
        <v>47</v>
      </c>
      <c r="AB90" s="210">
        <f t="shared" si="212"/>
        <v>10.2</v>
      </c>
      <c r="AC90" s="195">
        <f t="shared" si="212"/>
        <v>177</v>
      </c>
      <c r="AD90" s="195">
        <f t="shared" si="212"/>
        <v>313</v>
      </c>
      <c r="AE90" s="210">
        <f t="shared" si="212"/>
        <v>73.5</v>
      </c>
      <c r="AF90" s="210">
        <f t="shared" si="212"/>
        <v>50.1</v>
      </c>
      <c r="AG90" s="210">
        <f t="shared" si="212"/>
        <v>23.4</v>
      </c>
      <c r="AH90" s="210">
        <f t="shared" si="212"/>
        <v>73.5</v>
      </c>
      <c r="AI90" s="205"/>
      <c r="AJ90" s="210">
        <f t="shared" ref="AJ90:AL90" si="213">SUM(AJ91)</f>
        <v>73.5</v>
      </c>
      <c r="AK90" s="195">
        <f t="shared" si="213"/>
        <v>-63</v>
      </c>
      <c r="AL90" s="210">
        <f t="shared" si="213"/>
        <v>-12.6</v>
      </c>
      <c r="AM90" s="210"/>
      <c r="AN90" s="210">
        <f t="shared" ref="AN90:AQ90" si="214">SUM(AN91)</f>
        <v>94.5</v>
      </c>
      <c r="AO90" s="210"/>
      <c r="AP90" s="210">
        <f t="shared" si="214"/>
        <v>94.5</v>
      </c>
      <c r="AQ90" s="222">
        <f t="shared" si="214"/>
        <v>0</v>
      </c>
    </row>
    <row r="91" s="176" customFormat="1" ht="20.1" customHeight="1" spans="1:44">
      <c r="A91" s="187">
        <v>63</v>
      </c>
      <c r="B91" s="188" t="s">
        <v>89</v>
      </c>
      <c r="C91" s="189">
        <v>1</v>
      </c>
      <c r="D91" s="189">
        <v>19</v>
      </c>
      <c r="E91" s="189">
        <v>1</v>
      </c>
      <c r="F91" s="189"/>
      <c r="G91" s="189">
        <v>47</v>
      </c>
      <c r="H91" s="189"/>
      <c r="I91" s="189"/>
      <c r="J91" s="189"/>
      <c r="K91" s="189"/>
      <c r="L91" s="197">
        <v>29</v>
      </c>
      <c r="M91" s="197">
        <v>172</v>
      </c>
      <c r="N91" s="197">
        <v>4</v>
      </c>
      <c r="O91" s="197">
        <v>1</v>
      </c>
      <c r="P91" s="197">
        <v>40</v>
      </c>
      <c r="Q91" s="197">
        <v>256</v>
      </c>
      <c r="R91" s="197">
        <v>2</v>
      </c>
      <c r="S91" s="206"/>
      <c r="T91" s="197"/>
      <c r="U91" s="197">
        <v>55</v>
      </c>
      <c r="V91" s="206"/>
      <c r="W91" s="197"/>
      <c r="X91" s="197"/>
      <c r="Y91" s="211"/>
      <c r="Z91" s="197">
        <f t="shared" ref="Z91:Z95" si="215">SUM(C91:E91)</f>
        <v>21</v>
      </c>
      <c r="AA91" s="197">
        <f>SUM(F91:K91)</f>
        <v>47</v>
      </c>
      <c r="AB91" s="212">
        <f t="shared" ref="AB91:AB95" si="216">(Z91+AA91)*0.25*0.6</f>
        <v>10.2</v>
      </c>
      <c r="AC91" s="197">
        <f t="shared" si="196"/>
        <v>177</v>
      </c>
      <c r="AD91" s="197">
        <f t="shared" si="197"/>
        <v>313</v>
      </c>
      <c r="AE91" s="212">
        <f t="shared" si="198"/>
        <v>73.5</v>
      </c>
      <c r="AF91" s="212">
        <v>50.1</v>
      </c>
      <c r="AG91" s="212">
        <f t="shared" si="199"/>
        <v>23.4</v>
      </c>
      <c r="AH91" s="212">
        <f t="shared" si="200"/>
        <v>73.5</v>
      </c>
      <c r="AI91" s="206"/>
      <c r="AJ91" s="212">
        <f t="shared" si="201"/>
        <v>73.5</v>
      </c>
      <c r="AK91" s="197">
        <f t="shared" si="202"/>
        <v>-63</v>
      </c>
      <c r="AL91" s="212">
        <f t="shared" si="203"/>
        <v>-12.6</v>
      </c>
      <c r="AM91" s="212"/>
      <c r="AN91" s="212">
        <f t="shared" si="204"/>
        <v>94.5</v>
      </c>
      <c r="AO91" s="212"/>
      <c r="AP91" s="212">
        <v>94.5</v>
      </c>
      <c r="AQ91" s="206"/>
      <c r="AR91" s="176">
        <v>608008</v>
      </c>
    </row>
    <row r="92" s="176" customFormat="1" ht="20.1" customHeight="1" spans="1:43">
      <c r="A92" s="190"/>
      <c r="B92" s="185" t="s">
        <v>90</v>
      </c>
      <c r="C92" s="186"/>
      <c r="D92" s="186">
        <f>SUM(D93)</f>
        <v>25</v>
      </c>
      <c r="E92" s="186"/>
      <c r="F92" s="186"/>
      <c r="G92" s="186"/>
      <c r="H92" s="186"/>
      <c r="I92" s="186"/>
      <c r="J92" s="186"/>
      <c r="K92" s="186"/>
      <c r="L92" s="195">
        <f t="shared" ref="L92:Q92" si="217">SUM(L93)</f>
        <v>66</v>
      </c>
      <c r="M92" s="195">
        <f t="shared" si="217"/>
        <v>1284</v>
      </c>
      <c r="N92" s="195">
        <f t="shared" si="217"/>
        <v>1</v>
      </c>
      <c r="O92" s="195">
        <f t="shared" si="217"/>
        <v>3</v>
      </c>
      <c r="P92" s="195">
        <f t="shared" si="217"/>
        <v>34</v>
      </c>
      <c r="Q92" s="195">
        <f t="shared" si="217"/>
        <v>29</v>
      </c>
      <c r="R92" s="195"/>
      <c r="S92" s="205"/>
      <c r="T92" s="195">
        <f>SUM(T93)</f>
        <v>2</v>
      </c>
      <c r="U92" s="195">
        <f t="shared" si="206"/>
        <v>2</v>
      </c>
      <c r="V92" s="205"/>
      <c r="W92" s="195"/>
      <c r="X92" s="195"/>
      <c r="Y92" s="213"/>
      <c r="Z92" s="195">
        <f t="shared" ref="Z92:AH92" si="218">SUM(Z93)</f>
        <v>25</v>
      </c>
      <c r="AA92" s="195"/>
      <c r="AB92" s="210">
        <f t="shared" si="218"/>
        <v>3.75</v>
      </c>
      <c r="AC92" s="195">
        <f t="shared" si="218"/>
        <v>1288</v>
      </c>
      <c r="AD92" s="195">
        <f t="shared" si="218"/>
        <v>31</v>
      </c>
      <c r="AE92" s="210">
        <f t="shared" si="218"/>
        <v>197.85</v>
      </c>
      <c r="AF92" s="210">
        <f t="shared" si="218"/>
        <v>195.6</v>
      </c>
      <c r="AG92" s="210">
        <f t="shared" si="218"/>
        <v>2.25</v>
      </c>
      <c r="AH92" s="210">
        <f t="shared" si="218"/>
        <v>197.85</v>
      </c>
      <c r="AI92" s="205"/>
      <c r="AJ92" s="210">
        <f t="shared" ref="AJ92:AL92" si="219">SUM(AJ93)</f>
        <v>197.85</v>
      </c>
      <c r="AK92" s="195">
        <f t="shared" si="219"/>
        <v>-101</v>
      </c>
      <c r="AL92" s="210">
        <f t="shared" si="219"/>
        <v>-20.2</v>
      </c>
      <c r="AM92" s="210"/>
      <c r="AN92" s="210">
        <f t="shared" ref="AN92:AQ92" si="220">SUM(AN93)</f>
        <v>183.65</v>
      </c>
      <c r="AO92" s="210"/>
      <c r="AP92" s="210">
        <f t="shared" si="220"/>
        <v>183.65</v>
      </c>
      <c r="AQ92" s="222">
        <f t="shared" si="220"/>
        <v>0</v>
      </c>
    </row>
    <row r="93" s="176" customFormat="1" ht="20.1" customHeight="1" spans="1:44">
      <c r="A93" s="187">
        <v>64</v>
      </c>
      <c r="B93" s="188" t="s">
        <v>90</v>
      </c>
      <c r="C93" s="189"/>
      <c r="D93" s="189">
        <v>25</v>
      </c>
      <c r="E93" s="189"/>
      <c r="F93" s="189"/>
      <c r="G93" s="189"/>
      <c r="H93" s="189"/>
      <c r="I93" s="189"/>
      <c r="J93" s="189"/>
      <c r="K93" s="189"/>
      <c r="L93" s="197">
        <v>66</v>
      </c>
      <c r="M93" s="197">
        <v>1284</v>
      </c>
      <c r="N93" s="197">
        <v>1</v>
      </c>
      <c r="O93" s="197">
        <v>3</v>
      </c>
      <c r="P93" s="197">
        <v>34</v>
      </c>
      <c r="Q93" s="197">
        <v>29</v>
      </c>
      <c r="R93" s="197"/>
      <c r="S93" s="206"/>
      <c r="T93" s="197">
        <v>2</v>
      </c>
      <c r="U93" s="197">
        <v>2</v>
      </c>
      <c r="V93" s="206"/>
      <c r="W93" s="197"/>
      <c r="X93" s="197"/>
      <c r="Y93" s="211"/>
      <c r="Z93" s="197">
        <f t="shared" si="215"/>
        <v>25</v>
      </c>
      <c r="AA93" s="197"/>
      <c r="AB93" s="212">
        <f t="shared" si="216"/>
        <v>3.75</v>
      </c>
      <c r="AC93" s="197">
        <f t="shared" ref="AC93:AC99" si="221">M93+N93+O93</f>
        <v>1288</v>
      </c>
      <c r="AD93" s="197">
        <f t="shared" ref="AD93:AD99" si="222">Q93+R93+S93+U93+V93+W93</f>
        <v>31</v>
      </c>
      <c r="AE93" s="212">
        <f t="shared" ref="AE93:AE99" si="223">(AC93+AD93)*0.25*0.6</f>
        <v>197.85</v>
      </c>
      <c r="AF93" s="212">
        <v>195.6</v>
      </c>
      <c r="AG93" s="212">
        <f t="shared" ref="AG93:AG99" si="224">AE93-AF93</f>
        <v>2.25</v>
      </c>
      <c r="AH93" s="212">
        <f t="shared" ref="AH93:AH99" si="225">AE93</f>
        <v>197.85</v>
      </c>
      <c r="AI93" s="206"/>
      <c r="AJ93" s="212">
        <f t="shared" ref="AJ93:AJ99" si="226">AH93-AI93</f>
        <v>197.85</v>
      </c>
      <c r="AK93" s="197">
        <f t="shared" ref="AK93:AK99" si="227">N93+R93+V93-L93-P93-T93</f>
        <v>-101</v>
      </c>
      <c r="AL93" s="212">
        <f t="shared" ref="AL93:AL99" si="228">AK93*0.25*0.4*2</f>
        <v>-20.2</v>
      </c>
      <c r="AM93" s="212"/>
      <c r="AN93" s="212">
        <f t="shared" ref="AN93:AN99" si="229">Y93+AB93+AG93+AH93+AL93+AM93</f>
        <v>183.65</v>
      </c>
      <c r="AO93" s="212"/>
      <c r="AP93" s="212">
        <v>183.65</v>
      </c>
      <c r="AQ93" s="206"/>
      <c r="AR93" s="176">
        <v>608009</v>
      </c>
    </row>
    <row r="94" s="176" customFormat="1" ht="20.1" customHeight="1" spans="1:43">
      <c r="A94" s="190"/>
      <c r="B94" s="185" t="s">
        <v>91</v>
      </c>
      <c r="C94" s="186">
        <f t="shared" ref="C94:F94" si="230">SUM(C95:C99)</f>
        <v>1</v>
      </c>
      <c r="D94" s="186">
        <f t="shared" si="230"/>
        <v>2</v>
      </c>
      <c r="E94" s="186"/>
      <c r="F94" s="186">
        <f t="shared" si="230"/>
        <v>17</v>
      </c>
      <c r="G94" s="186"/>
      <c r="H94" s="186"/>
      <c r="I94" s="186"/>
      <c r="J94" s="186"/>
      <c r="K94" s="186"/>
      <c r="L94" s="195">
        <f t="shared" ref="L94:N94" si="231">SUM(L95:L99)</f>
        <v>16</v>
      </c>
      <c r="M94" s="195">
        <f t="shared" si="231"/>
        <v>619</v>
      </c>
      <c r="N94" s="195">
        <f t="shared" si="231"/>
        <v>57</v>
      </c>
      <c r="O94" s="195"/>
      <c r="P94" s="195">
        <f t="shared" ref="P94:R94" si="232">SUM(P95:P99)</f>
        <v>59</v>
      </c>
      <c r="Q94" s="195">
        <f t="shared" si="232"/>
        <v>400</v>
      </c>
      <c r="R94" s="195">
        <f t="shared" si="232"/>
        <v>88</v>
      </c>
      <c r="S94" s="205"/>
      <c r="T94" s="195"/>
      <c r="U94" s="195">
        <f>SUM(U95:U99)</f>
        <v>33</v>
      </c>
      <c r="V94" s="205"/>
      <c r="W94" s="195"/>
      <c r="X94" s="195"/>
      <c r="Y94" s="213"/>
      <c r="Z94" s="195">
        <f t="shared" ref="Z94:AH94" si="233">SUM(Z95:Z99)</f>
        <v>3</v>
      </c>
      <c r="AA94" s="195">
        <f t="shared" si="233"/>
        <v>17</v>
      </c>
      <c r="AB94" s="210">
        <f t="shared" si="233"/>
        <v>3</v>
      </c>
      <c r="AC94" s="195">
        <f t="shared" si="233"/>
        <v>676</v>
      </c>
      <c r="AD94" s="195">
        <f t="shared" si="233"/>
        <v>521</v>
      </c>
      <c r="AE94" s="210">
        <f t="shared" si="233"/>
        <v>179.55</v>
      </c>
      <c r="AF94" s="210">
        <f t="shared" si="233"/>
        <v>139.5</v>
      </c>
      <c r="AG94" s="210">
        <f t="shared" si="233"/>
        <v>40.05</v>
      </c>
      <c r="AH94" s="210">
        <f t="shared" si="233"/>
        <v>179.55</v>
      </c>
      <c r="AI94" s="205"/>
      <c r="AJ94" s="210">
        <f t="shared" ref="AJ94:AQ94" si="234">SUM(AJ95:AJ99)</f>
        <v>179.55</v>
      </c>
      <c r="AK94" s="195">
        <f t="shared" si="234"/>
        <v>70</v>
      </c>
      <c r="AL94" s="210">
        <f t="shared" si="234"/>
        <v>14</v>
      </c>
      <c r="AM94" s="210">
        <f t="shared" si="234"/>
        <v>-17.7</v>
      </c>
      <c r="AN94" s="210">
        <f t="shared" si="234"/>
        <v>218.9</v>
      </c>
      <c r="AO94" s="210">
        <f t="shared" si="234"/>
        <v>-25.7</v>
      </c>
      <c r="AP94" s="210">
        <f t="shared" si="234"/>
        <v>244.6</v>
      </c>
      <c r="AQ94" s="222">
        <f t="shared" si="234"/>
        <v>0</v>
      </c>
    </row>
    <row r="95" s="176" customFormat="1" ht="20.1" customHeight="1" spans="1:44">
      <c r="A95" s="187">
        <v>65</v>
      </c>
      <c r="B95" s="188" t="s">
        <v>92</v>
      </c>
      <c r="C95" s="189">
        <v>1</v>
      </c>
      <c r="D95" s="189"/>
      <c r="E95" s="189"/>
      <c r="F95" s="189">
        <v>17</v>
      </c>
      <c r="G95" s="189"/>
      <c r="H95" s="189"/>
      <c r="I95" s="189"/>
      <c r="J95" s="189"/>
      <c r="K95" s="189"/>
      <c r="L95" s="197"/>
      <c r="M95" s="197"/>
      <c r="N95" s="197">
        <v>14</v>
      </c>
      <c r="O95" s="197"/>
      <c r="P95" s="197"/>
      <c r="Q95" s="197"/>
      <c r="R95" s="197">
        <v>43</v>
      </c>
      <c r="S95" s="206"/>
      <c r="T95" s="197"/>
      <c r="U95" s="197"/>
      <c r="V95" s="206"/>
      <c r="W95" s="197"/>
      <c r="X95" s="197"/>
      <c r="Y95" s="211"/>
      <c r="Z95" s="197">
        <f t="shared" si="215"/>
        <v>1</v>
      </c>
      <c r="AA95" s="197">
        <f>SUM(F95:K95)</f>
        <v>17</v>
      </c>
      <c r="AB95" s="212">
        <f t="shared" si="216"/>
        <v>2.7</v>
      </c>
      <c r="AC95" s="197">
        <f t="shared" si="221"/>
        <v>14</v>
      </c>
      <c r="AD95" s="197">
        <f t="shared" si="222"/>
        <v>43</v>
      </c>
      <c r="AE95" s="212">
        <f t="shared" si="223"/>
        <v>8.55</v>
      </c>
      <c r="AF95" s="212"/>
      <c r="AG95" s="212">
        <f t="shared" si="224"/>
        <v>8.55</v>
      </c>
      <c r="AH95" s="212">
        <f t="shared" si="225"/>
        <v>8.55</v>
      </c>
      <c r="AI95" s="206"/>
      <c r="AJ95" s="212">
        <f t="shared" si="226"/>
        <v>8.55</v>
      </c>
      <c r="AK95" s="197">
        <f t="shared" si="227"/>
        <v>57</v>
      </c>
      <c r="AL95" s="212">
        <f t="shared" si="228"/>
        <v>11.4</v>
      </c>
      <c r="AM95" s="212"/>
      <c r="AN95" s="212">
        <f t="shared" si="229"/>
        <v>31.2</v>
      </c>
      <c r="AO95" s="212"/>
      <c r="AP95" s="212">
        <v>31.2</v>
      </c>
      <c r="AQ95" s="206"/>
      <c r="AR95" s="176">
        <v>609001</v>
      </c>
    </row>
    <row r="96" s="176" customFormat="1" ht="20.1" customHeight="1" spans="1:44">
      <c r="A96" s="187">
        <v>66</v>
      </c>
      <c r="B96" s="191" t="s">
        <v>93</v>
      </c>
      <c r="C96" s="189"/>
      <c r="D96" s="189"/>
      <c r="E96" s="189"/>
      <c r="F96" s="189"/>
      <c r="G96" s="189"/>
      <c r="H96" s="189"/>
      <c r="I96" s="189"/>
      <c r="J96" s="189"/>
      <c r="K96" s="189"/>
      <c r="L96" s="197"/>
      <c r="M96" s="197"/>
      <c r="N96" s="197">
        <v>10</v>
      </c>
      <c r="O96" s="197"/>
      <c r="P96" s="197">
        <v>46</v>
      </c>
      <c r="Q96" s="197">
        <v>42</v>
      </c>
      <c r="R96" s="197">
        <v>19</v>
      </c>
      <c r="S96" s="206"/>
      <c r="T96" s="197"/>
      <c r="U96" s="197">
        <v>2</v>
      </c>
      <c r="V96" s="206"/>
      <c r="W96" s="197"/>
      <c r="X96" s="197"/>
      <c r="Y96" s="211"/>
      <c r="Z96" s="197"/>
      <c r="AA96" s="197"/>
      <c r="AB96" s="212"/>
      <c r="AC96" s="197">
        <f t="shared" si="221"/>
        <v>10</v>
      </c>
      <c r="AD96" s="197">
        <f t="shared" si="222"/>
        <v>63</v>
      </c>
      <c r="AE96" s="212">
        <f t="shared" si="223"/>
        <v>10.95</v>
      </c>
      <c r="AF96" s="212">
        <v>22.05</v>
      </c>
      <c r="AG96" s="212">
        <f t="shared" si="224"/>
        <v>-11.1</v>
      </c>
      <c r="AH96" s="212">
        <f t="shared" si="225"/>
        <v>10.95</v>
      </c>
      <c r="AI96" s="206"/>
      <c r="AJ96" s="212">
        <f t="shared" si="226"/>
        <v>10.95</v>
      </c>
      <c r="AK96" s="197">
        <f t="shared" si="227"/>
        <v>-17</v>
      </c>
      <c r="AL96" s="212">
        <f t="shared" si="228"/>
        <v>-3.4</v>
      </c>
      <c r="AM96" s="212">
        <f>((11+67+5)-(108+78+0))*0.25*0.6</f>
        <v>-15.45</v>
      </c>
      <c r="AN96" s="212">
        <f t="shared" si="229"/>
        <v>-19</v>
      </c>
      <c r="AO96" s="212">
        <v>-19</v>
      </c>
      <c r="AP96" s="212"/>
      <c r="AQ96" s="206"/>
      <c r="AR96" s="176">
        <v>609002</v>
      </c>
    </row>
    <row r="97" s="176" customFormat="1" ht="20.1" customHeight="1" spans="1:44">
      <c r="A97" s="187">
        <v>67</v>
      </c>
      <c r="B97" s="191" t="s">
        <v>94</v>
      </c>
      <c r="C97" s="189"/>
      <c r="D97" s="189"/>
      <c r="E97" s="189"/>
      <c r="F97" s="189"/>
      <c r="G97" s="189"/>
      <c r="H97" s="189"/>
      <c r="I97" s="189"/>
      <c r="J97" s="189"/>
      <c r="K97" s="189"/>
      <c r="L97" s="197"/>
      <c r="M97" s="197"/>
      <c r="N97" s="197">
        <v>17</v>
      </c>
      <c r="O97" s="197"/>
      <c r="P97" s="197">
        <v>5</v>
      </c>
      <c r="Q97" s="197">
        <v>47</v>
      </c>
      <c r="R97" s="197">
        <v>22</v>
      </c>
      <c r="S97" s="206"/>
      <c r="T97" s="197"/>
      <c r="U97" s="197"/>
      <c r="V97" s="206"/>
      <c r="W97" s="197"/>
      <c r="X97" s="197"/>
      <c r="Y97" s="211"/>
      <c r="Z97" s="197"/>
      <c r="AA97" s="197"/>
      <c r="AB97" s="212"/>
      <c r="AC97" s="197">
        <f t="shared" si="221"/>
        <v>17</v>
      </c>
      <c r="AD97" s="197">
        <f t="shared" si="222"/>
        <v>69</v>
      </c>
      <c r="AE97" s="212">
        <f t="shared" si="223"/>
        <v>12.9</v>
      </c>
      <c r="AF97" s="212">
        <v>21.15</v>
      </c>
      <c r="AG97" s="212">
        <f t="shared" si="224"/>
        <v>-8.25</v>
      </c>
      <c r="AH97" s="212">
        <f t="shared" si="225"/>
        <v>12.9</v>
      </c>
      <c r="AI97" s="206"/>
      <c r="AJ97" s="212">
        <f t="shared" si="226"/>
        <v>12.9</v>
      </c>
      <c r="AK97" s="197">
        <f t="shared" si="227"/>
        <v>34</v>
      </c>
      <c r="AL97" s="212">
        <f t="shared" si="228"/>
        <v>6.8</v>
      </c>
      <c r="AM97" s="212">
        <f>((27+115+1)-(160+91+13))*0.25*0.6</f>
        <v>-18.15</v>
      </c>
      <c r="AN97" s="212">
        <f t="shared" si="229"/>
        <v>-6.7</v>
      </c>
      <c r="AO97" s="212">
        <v>-6.7</v>
      </c>
      <c r="AP97" s="212"/>
      <c r="AQ97" s="206"/>
      <c r="AR97" s="176">
        <v>609003</v>
      </c>
    </row>
    <row r="98" s="176" customFormat="1" ht="20.1" customHeight="1" spans="1:44">
      <c r="A98" s="187">
        <v>68</v>
      </c>
      <c r="B98" s="188" t="s">
        <v>95</v>
      </c>
      <c r="C98" s="189"/>
      <c r="D98" s="189"/>
      <c r="E98" s="189"/>
      <c r="F98" s="189"/>
      <c r="G98" s="189"/>
      <c r="H98" s="189"/>
      <c r="I98" s="189"/>
      <c r="J98" s="189"/>
      <c r="K98" s="189"/>
      <c r="L98" s="197">
        <v>11</v>
      </c>
      <c r="M98" s="197">
        <v>464</v>
      </c>
      <c r="N98" s="197">
        <v>16</v>
      </c>
      <c r="O98" s="197"/>
      <c r="P98" s="197">
        <v>6</v>
      </c>
      <c r="Q98" s="197">
        <v>90</v>
      </c>
      <c r="R98" s="197">
        <v>4</v>
      </c>
      <c r="S98" s="206"/>
      <c r="T98" s="197"/>
      <c r="U98" s="197"/>
      <c r="V98" s="206"/>
      <c r="W98" s="197"/>
      <c r="X98" s="197"/>
      <c r="Y98" s="211"/>
      <c r="Z98" s="197"/>
      <c r="AA98" s="197"/>
      <c r="AB98" s="212"/>
      <c r="AC98" s="197">
        <f t="shared" si="221"/>
        <v>480</v>
      </c>
      <c r="AD98" s="197">
        <f t="shared" si="222"/>
        <v>94</v>
      </c>
      <c r="AE98" s="212">
        <f t="shared" si="223"/>
        <v>86.1</v>
      </c>
      <c r="AF98" s="212">
        <v>69.6</v>
      </c>
      <c r="AG98" s="212">
        <f t="shared" si="224"/>
        <v>16.5</v>
      </c>
      <c r="AH98" s="212">
        <f t="shared" si="225"/>
        <v>86.1</v>
      </c>
      <c r="AI98" s="206"/>
      <c r="AJ98" s="212">
        <f t="shared" si="226"/>
        <v>86.1</v>
      </c>
      <c r="AK98" s="197">
        <f t="shared" si="227"/>
        <v>3</v>
      </c>
      <c r="AL98" s="212">
        <f t="shared" si="228"/>
        <v>0.6</v>
      </c>
      <c r="AM98" s="212"/>
      <c r="AN98" s="212">
        <f t="shared" si="229"/>
        <v>103.2</v>
      </c>
      <c r="AO98" s="212"/>
      <c r="AP98" s="212">
        <v>103.2</v>
      </c>
      <c r="AQ98" s="206"/>
      <c r="AR98" s="176">
        <v>609004</v>
      </c>
    </row>
    <row r="99" s="176" customFormat="1" ht="20.1" customHeight="1" spans="1:44">
      <c r="A99" s="187">
        <v>69</v>
      </c>
      <c r="B99" s="188" t="s">
        <v>96</v>
      </c>
      <c r="C99" s="189"/>
      <c r="D99" s="189">
        <v>2</v>
      </c>
      <c r="E99" s="189"/>
      <c r="F99" s="189"/>
      <c r="G99" s="189"/>
      <c r="H99" s="189"/>
      <c r="I99" s="189"/>
      <c r="J99" s="189"/>
      <c r="K99" s="189"/>
      <c r="L99" s="197">
        <v>5</v>
      </c>
      <c r="M99" s="197">
        <v>155</v>
      </c>
      <c r="N99" s="197"/>
      <c r="O99" s="197"/>
      <c r="P99" s="197">
        <v>2</v>
      </c>
      <c r="Q99" s="197">
        <v>221</v>
      </c>
      <c r="R99" s="197"/>
      <c r="S99" s="206"/>
      <c r="T99" s="197"/>
      <c r="U99" s="197">
        <v>31</v>
      </c>
      <c r="V99" s="206"/>
      <c r="W99" s="197"/>
      <c r="X99" s="197"/>
      <c r="Y99" s="211"/>
      <c r="Z99" s="197">
        <f t="shared" ref="Z99:Z103" si="235">SUM(C99:E99)</f>
        <v>2</v>
      </c>
      <c r="AA99" s="197"/>
      <c r="AB99" s="212">
        <f t="shared" ref="AB99:AB103" si="236">(Z99+AA99)*0.25*0.6</f>
        <v>0.3</v>
      </c>
      <c r="AC99" s="197">
        <f t="shared" si="221"/>
        <v>155</v>
      </c>
      <c r="AD99" s="197">
        <f t="shared" si="222"/>
        <v>252</v>
      </c>
      <c r="AE99" s="212">
        <f t="shared" si="223"/>
        <v>61.05</v>
      </c>
      <c r="AF99" s="212">
        <v>26.7</v>
      </c>
      <c r="AG99" s="212">
        <f t="shared" si="224"/>
        <v>34.35</v>
      </c>
      <c r="AH99" s="212">
        <f t="shared" si="225"/>
        <v>61.05</v>
      </c>
      <c r="AI99" s="206"/>
      <c r="AJ99" s="212">
        <f t="shared" si="226"/>
        <v>61.05</v>
      </c>
      <c r="AK99" s="197">
        <f t="shared" si="227"/>
        <v>-7</v>
      </c>
      <c r="AL99" s="212">
        <f t="shared" si="228"/>
        <v>-1.4</v>
      </c>
      <c r="AM99" s="212">
        <f>((158+71+8)-(24+106+1))*0.25*0.6</f>
        <v>15.9</v>
      </c>
      <c r="AN99" s="212">
        <f t="shared" si="229"/>
        <v>110.2</v>
      </c>
      <c r="AO99" s="212"/>
      <c r="AP99" s="212">
        <v>110.2</v>
      </c>
      <c r="AQ99" s="206"/>
      <c r="AR99" s="176">
        <v>609006</v>
      </c>
    </row>
    <row r="100" s="176" customFormat="1" ht="20.1" customHeight="1" spans="1:43">
      <c r="A100" s="190"/>
      <c r="B100" s="185" t="s">
        <v>97</v>
      </c>
      <c r="C100" s="186"/>
      <c r="D100" s="186">
        <f>SUM(D101)</f>
        <v>5</v>
      </c>
      <c r="E100" s="186"/>
      <c r="F100" s="186"/>
      <c r="G100" s="186"/>
      <c r="H100" s="186"/>
      <c r="I100" s="186"/>
      <c r="J100" s="186"/>
      <c r="K100" s="186"/>
      <c r="L100" s="195">
        <f t="shared" ref="L100:N100" si="237">SUM(L101)</f>
        <v>2</v>
      </c>
      <c r="M100" s="195">
        <f t="shared" si="237"/>
        <v>127</v>
      </c>
      <c r="N100" s="195">
        <f t="shared" si="237"/>
        <v>2</v>
      </c>
      <c r="O100" s="195"/>
      <c r="P100" s="195">
        <f>SUM(P101)</f>
        <v>6</v>
      </c>
      <c r="Q100" s="195">
        <f>SUM(Q101)</f>
        <v>135</v>
      </c>
      <c r="R100" s="195"/>
      <c r="S100" s="205"/>
      <c r="T100" s="195"/>
      <c r="U100" s="195"/>
      <c r="V100" s="205"/>
      <c r="W100" s="195"/>
      <c r="X100" s="195"/>
      <c r="Y100" s="213"/>
      <c r="Z100" s="195">
        <f t="shared" ref="Z100:AH100" si="238">SUM(Z101)</f>
        <v>5</v>
      </c>
      <c r="AA100" s="195"/>
      <c r="AB100" s="210">
        <f t="shared" si="238"/>
        <v>0.75</v>
      </c>
      <c r="AC100" s="195">
        <f t="shared" si="238"/>
        <v>129</v>
      </c>
      <c r="AD100" s="195">
        <f t="shared" si="238"/>
        <v>135</v>
      </c>
      <c r="AE100" s="210">
        <f t="shared" si="238"/>
        <v>39.6</v>
      </c>
      <c r="AF100" s="210">
        <f t="shared" si="238"/>
        <v>25.05</v>
      </c>
      <c r="AG100" s="210">
        <f t="shared" si="238"/>
        <v>14.55</v>
      </c>
      <c r="AH100" s="210">
        <f t="shared" si="238"/>
        <v>39.6</v>
      </c>
      <c r="AI100" s="205"/>
      <c r="AJ100" s="210">
        <f t="shared" ref="AJ100:AN100" si="239">SUM(AJ101)</f>
        <v>39.6</v>
      </c>
      <c r="AK100" s="195">
        <f t="shared" si="239"/>
        <v>-6</v>
      </c>
      <c r="AL100" s="210">
        <f t="shared" si="239"/>
        <v>-1.2</v>
      </c>
      <c r="AM100" s="210">
        <f t="shared" si="239"/>
        <v>17.7</v>
      </c>
      <c r="AN100" s="210">
        <f t="shared" si="239"/>
        <v>71.4</v>
      </c>
      <c r="AO100" s="210"/>
      <c r="AP100" s="210">
        <f>SUM(AP101)</f>
        <v>71.4</v>
      </c>
      <c r="AQ100" s="222">
        <f>SUM(AQ101)</f>
        <v>0</v>
      </c>
    </row>
    <row r="101" s="176" customFormat="1" ht="20.1" customHeight="1" spans="1:44">
      <c r="A101" s="187">
        <v>70</v>
      </c>
      <c r="B101" s="188" t="s">
        <v>97</v>
      </c>
      <c r="C101" s="189"/>
      <c r="D101" s="189">
        <v>5</v>
      </c>
      <c r="E101" s="189"/>
      <c r="F101" s="189"/>
      <c r="G101" s="189"/>
      <c r="H101" s="189"/>
      <c r="I101" s="189"/>
      <c r="J101" s="189"/>
      <c r="K101" s="189"/>
      <c r="L101" s="197">
        <v>2</v>
      </c>
      <c r="M101" s="197">
        <v>127</v>
      </c>
      <c r="N101" s="197">
        <v>2</v>
      </c>
      <c r="O101" s="197"/>
      <c r="P101" s="197">
        <v>6</v>
      </c>
      <c r="Q101" s="197">
        <v>135</v>
      </c>
      <c r="R101" s="197"/>
      <c r="S101" s="206"/>
      <c r="T101" s="197"/>
      <c r="U101" s="197"/>
      <c r="V101" s="206"/>
      <c r="W101" s="197"/>
      <c r="X101" s="197"/>
      <c r="Y101" s="211"/>
      <c r="Z101" s="197">
        <f t="shared" si="235"/>
        <v>5</v>
      </c>
      <c r="AA101" s="197"/>
      <c r="AB101" s="212">
        <f t="shared" si="236"/>
        <v>0.75</v>
      </c>
      <c r="AC101" s="197">
        <f t="shared" ref="AC101:AC104" si="240">M101+N101+O101</f>
        <v>129</v>
      </c>
      <c r="AD101" s="197">
        <f t="shared" ref="AD101:AD104" si="241">Q101+R101+S101+U101+V101+W101</f>
        <v>135</v>
      </c>
      <c r="AE101" s="212">
        <f t="shared" ref="AE101:AE104" si="242">(AC101+AD101)*0.25*0.6</f>
        <v>39.6</v>
      </c>
      <c r="AF101" s="212">
        <v>25.05</v>
      </c>
      <c r="AG101" s="212">
        <f t="shared" ref="AG101:AG104" si="243">AE101-AF101</f>
        <v>14.55</v>
      </c>
      <c r="AH101" s="212">
        <f t="shared" ref="AH101:AH104" si="244">AE101</f>
        <v>39.6</v>
      </c>
      <c r="AI101" s="206"/>
      <c r="AJ101" s="212">
        <f t="shared" ref="AJ101:AJ104" si="245">AH101-AI101</f>
        <v>39.6</v>
      </c>
      <c r="AK101" s="197">
        <f t="shared" ref="AK101:AK104" si="246">N101+R101+V101-L101-P101-T101</f>
        <v>-6</v>
      </c>
      <c r="AL101" s="212">
        <f t="shared" ref="AL101:AL104" si="247">AK101*0.25*0.4*2</f>
        <v>-1.2</v>
      </c>
      <c r="AM101" s="212">
        <f>((105+69+0)-(9+47+0))*0.25*0.6</f>
        <v>17.7</v>
      </c>
      <c r="AN101" s="212">
        <f t="shared" ref="AN101:AN104" si="248">Y101+AB101+AG101+AH101+AL101+AM101</f>
        <v>71.4</v>
      </c>
      <c r="AO101" s="212"/>
      <c r="AP101" s="212">
        <v>71.4</v>
      </c>
      <c r="AQ101" s="206"/>
      <c r="AR101" s="176">
        <v>609005</v>
      </c>
    </row>
    <row r="102" s="176" customFormat="1" ht="20.1" customHeight="1" spans="1:43">
      <c r="A102" s="190"/>
      <c r="B102" s="185" t="s">
        <v>98</v>
      </c>
      <c r="C102" s="186">
        <f>SUM(C103:C104)</f>
        <v>2</v>
      </c>
      <c r="D102" s="186"/>
      <c r="E102" s="186"/>
      <c r="F102" s="186"/>
      <c r="G102" s="186"/>
      <c r="H102" s="186"/>
      <c r="I102" s="186"/>
      <c r="J102" s="186"/>
      <c r="K102" s="186"/>
      <c r="L102" s="195">
        <f t="shared" ref="L102:N102" si="249">SUM(L103:L104)</f>
        <v>32</v>
      </c>
      <c r="M102" s="195">
        <f t="shared" si="249"/>
        <v>161</v>
      </c>
      <c r="N102" s="195">
        <f t="shared" si="249"/>
        <v>122</v>
      </c>
      <c r="O102" s="195"/>
      <c r="P102" s="195">
        <f t="shared" ref="P102:R102" si="250">SUM(P103:P104)</f>
        <v>14</v>
      </c>
      <c r="Q102" s="195">
        <f t="shared" si="250"/>
        <v>9</v>
      </c>
      <c r="R102" s="195">
        <f t="shared" si="250"/>
        <v>45</v>
      </c>
      <c r="S102" s="205"/>
      <c r="T102" s="195"/>
      <c r="U102" s="195"/>
      <c r="V102" s="205">
        <f>SUM(V103:V104)</f>
        <v>1</v>
      </c>
      <c r="W102" s="195"/>
      <c r="X102" s="195"/>
      <c r="Y102" s="213"/>
      <c r="Z102" s="195">
        <f t="shared" ref="Z102:AH102" si="251">SUM(Z103:Z104)</f>
        <v>2</v>
      </c>
      <c r="AA102" s="195"/>
      <c r="AB102" s="210">
        <f t="shared" si="251"/>
        <v>0.3</v>
      </c>
      <c r="AC102" s="195">
        <f t="shared" si="251"/>
        <v>283</v>
      </c>
      <c r="AD102" s="195">
        <f t="shared" si="251"/>
        <v>55</v>
      </c>
      <c r="AE102" s="210">
        <f t="shared" si="251"/>
        <v>50.7</v>
      </c>
      <c r="AF102" s="210">
        <f t="shared" si="251"/>
        <v>47.7</v>
      </c>
      <c r="AG102" s="210">
        <f t="shared" si="251"/>
        <v>3</v>
      </c>
      <c r="AH102" s="210">
        <f t="shared" si="251"/>
        <v>50.7</v>
      </c>
      <c r="AI102" s="205"/>
      <c r="AJ102" s="210">
        <f t="shared" ref="AJ102:AL102" si="252">SUM(AJ103:AJ104)</f>
        <v>50.7</v>
      </c>
      <c r="AK102" s="195">
        <f t="shared" si="252"/>
        <v>122</v>
      </c>
      <c r="AL102" s="210">
        <f t="shared" si="252"/>
        <v>24.4</v>
      </c>
      <c r="AM102" s="210"/>
      <c r="AN102" s="210">
        <f t="shared" ref="AN102:AQ102" si="253">SUM(AN103:AN104)</f>
        <v>78.4</v>
      </c>
      <c r="AO102" s="210"/>
      <c r="AP102" s="210">
        <f t="shared" si="253"/>
        <v>78.4</v>
      </c>
      <c r="AQ102" s="222">
        <f t="shared" si="253"/>
        <v>0</v>
      </c>
    </row>
    <row r="103" s="176" customFormat="1" ht="20.1" customHeight="1" spans="1:44">
      <c r="A103" s="187">
        <v>71</v>
      </c>
      <c r="B103" s="188" t="s">
        <v>99</v>
      </c>
      <c r="C103" s="189">
        <v>2</v>
      </c>
      <c r="D103" s="189"/>
      <c r="E103" s="189"/>
      <c r="F103" s="189"/>
      <c r="G103" s="189"/>
      <c r="H103" s="189"/>
      <c r="I103" s="189"/>
      <c r="J103" s="189"/>
      <c r="K103" s="189"/>
      <c r="L103" s="197"/>
      <c r="M103" s="197"/>
      <c r="N103" s="197">
        <v>73</v>
      </c>
      <c r="O103" s="197"/>
      <c r="P103" s="197"/>
      <c r="Q103" s="197"/>
      <c r="R103" s="197">
        <v>45</v>
      </c>
      <c r="S103" s="206"/>
      <c r="T103" s="197"/>
      <c r="U103" s="197"/>
      <c r="V103" s="206">
        <v>1</v>
      </c>
      <c r="W103" s="197"/>
      <c r="X103" s="197"/>
      <c r="Y103" s="211"/>
      <c r="Z103" s="197">
        <f t="shared" si="235"/>
        <v>2</v>
      </c>
      <c r="AA103" s="197"/>
      <c r="AB103" s="212">
        <f t="shared" si="236"/>
        <v>0.3</v>
      </c>
      <c r="AC103" s="197">
        <f t="shared" si="240"/>
        <v>73</v>
      </c>
      <c r="AD103" s="197">
        <f t="shared" si="241"/>
        <v>46</v>
      </c>
      <c r="AE103" s="212">
        <f t="shared" si="242"/>
        <v>17.85</v>
      </c>
      <c r="AF103" s="212">
        <v>7.95</v>
      </c>
      <c r="AG103" s="212">
        <f t="shared" si="243"/>
        <v>9.9</v>
      </c>
      <c r="AH103" s="212">
        <f t="shared" si="244"/>
        <v>17.85</v>
      </c>
      <c r="AI103" s="206"/>
      <c r="AJ103" s="212">
        <f t="shared" si="245"/>
        <v>17.85</v>
      </c>
      <c r="AK103" s="197">
        <f t="shared" si="246"/>
        <v>119</v>
      </c>
      <c r="AL103" s="212">
        <f t="shared" si="247"/>
        <v>23.8</v>
      </c>
      <c r="AM103" s="212"/>
      <c r="AN103" s="212">
        <f t="shared" si="248"/>
        <v>51.85</v>
      </c>
      <c r="AO103" s="212"/>
      <c r="AP103" s="212">
        <v>51.85</v>
      </c>
      <c r="AQ103" s="206"/>
      <c r="AR103" s="176">
        <v>610001</v>
      </c>
    </row>
    <row r="104" s="176" customFormat="1" ht="20.1" customHeight="1" spans="1:44">
      <c r="A104" s="187">
        <v>72</v>
      </c>
      <c r="B104" s="188" t="s">
        <v>100</v>
      </c>
      <c r="C104" s="189"/>
      <c r="D104" s="189"/>
      <c r="E104" s="189"/>
      <c r="F104" s="189"/>
      <c r="G104" s="189"/>
      <c r="H104" s="189"/>
      <c r="I104" s="189"/>
      <c r="J104" s="189"/>
      <c r="K104" s="189"/>
      <c r="L104" s="197">
        <v>32</v>
      </c>
      <c r="M104" s="197">
        <v>161</v>
      </c>
      <c r="N104" s="197">
        <v>49</v>
      </c>
      <c r="O104" s="197"/>
      <c r="P104" s="197">
        <v>14</v>
      </c>
      <c r="Q104" s="197">
        <v>9</v>
      </c>
      <c r="R104" s="197"/>
      <c r="S104" s="206"/>
      <c r="T104" s="197"/>
      <c r="U104" s="197"/>
      <c r="V104" s="206"/>
      <c r="W104" s="197"/>
      <c r="X104" s="197"/>
      <c r="Y104" s="211"/>
      <c r="Z104" s="197"/>
      <c r="AA104" s="197"/>
      <c r="AB104" s="212"/>
      <c r="AC104" s="197">
        <f t="shared" si="240"/>
        <v>210</v>
      </c>
      <c r="AD104" s="197">
        <f t="shared" si="241"/>
        <v>9</v>
      </c>
      <c r="AE104" s="212">
        <f t="shared" si="242"/>
        <v>32.85</v>
      </c>
      <c r="AF104" s="212">
        <v>39.75</v>
      </c>
      <c r="AG104" s="212">
        <f t="shared" si="243"/>
        <v>-6.9</v>
      </c>
      <c r="AH104" s="212">
        <f t="shared" si="244"/>
        <v>32.85</v>
      </c>
      <c r="AI104" s="206"/>
      <c r="AJ104" s="212">
        <f t="shared" si="245"/>
        <v>32.85</v>
      </c>
      <c r="AK104" s="197">
        <f t="shared" si="246"/>
        <v>3</v>
      </c>
      <c r="AL104" s="212">
        <f t="shared" si="247"/>
        <v>0.6</v>
      </c>
      <c r="AM104" s="212"/>
      <c r="AN104" s="212">
        <f t="shared" si="248"/>
        <v>26.55</v>
      </c>
      <c r="AO104" s="212"/>
      <c r="AP104" s="212">
        <v>26.55</v>
      </c>
      <c r="AQ104" s="206"/>
      <c r="AR104" s="176">
        <v>610002</v>
      </c>
    </row>
    <row r="105" s="176" customFormat="1" ht="20.1" customHeight="1" spans="1:43">
      <c r="A105" s="190"/>
      <c r="B105" s="185" t="s">
        <v>101</v>
      </c>
      <c r="C105" s="186"/>
      <c r="D105" s="186"/>
      <c r="E105" s="186"/>
      <c r="F105" s="186"/>
      <c r="G105" s="186"/>
      <c r="H105" s="186"/>
      <c r="I105" s="186"/>
      <c r="J105" s="186"/>
      <c r="K105" s="186"/>
      <c r="L105" s="195">
        <f t="shared" ref="L105:N105" si="254">SUM(L106:L106)</f>
        <v>148</v>
      </c>
      <c r="M105" s="195">
        <f t="shared" si="254"/>
        <v>809</v>
      </c>
      <c r="N105" s="195">
        <f t="shared" si="254"/>
        <v>5</v>
      </c>
      <c r="O105" s="195"/>
      <c r="P105" s="195">
        <f t="shared" ref="P105:U105" si="255">SUM(P106:P106)</f>
        <v>47</v>
      </c>
      <c r="Q105" s="195">
        <f t="shared" si="255"/>
        <v>475</v>
      </c>
      <c r="R105" s="195"/>
      <c r="S105" s="205"/>
      <c r="T105" s="195">
        <f t="shared" si="255"/>
        <v>1</v>
      </c>
      <c r="U105" s="195">
        <f t="shared" si="255"/>
        <v>9</v>
      </c>
      <c r="V105" s="205"/>
      <c r="W105" s="195"/>
      <c r="X105" s="195"/>
      <c r="Y105" s="213"/>
      <c r="Z105" s="195"/>
      <c r="AA105" s="195"/>
      <c r="AB105" s="210"/>
      <c r="AC105" s="195">
        <f t="shared" ref="AC105:AH105" si="256">SUM(AC106:AC106)</f>
        <v>814</v>
      </c>
      <c r="AD105" s="195">
        <f t="shared" si="256"/>
        <v>484</v>
      </c>
      <c r="AE105" s="210">
        <f t="shared" si="256"/>
        <v>194.7</v>
      </c>
      <c r="AF105" s="210">
        <f t="shared" si="256"/>
        <v>107.55</v>
      </c>
      <c r="AG105" s="210">
        <f t="shared" si="256"/>
        <v>87.15</v>
      </c>
      <c r="AH105" s="210">
        <f t="shared" si="256"/>
        <v>194.7</v>
      </c>
      <c r="AI105" s="205"/>
      <c r="AJ105" s="210">
        <f t="shared" ref="AJ105:AL105" si="257">SUM(AJ106:AJ106)</f>
        <v>194.7</v>
      </c>
      <c r="AK105" s="195">
        <f t="shared" si="257"/>
        <v>-191</v>
      </c>
      <c r="AL105" s="210">
        <f t="shared" si="257"/>
        <v>-38.2</v>
      </c>
      <c r="AM105" s="210"/>
      <c r="AN105" s="210">
        <f t="shared" ref="AN105:AQ105" si="258">SUM(AN106:AN106)</f>
        <v>243.65</v>
      </c>
      <c r="AO105" s="210"/>
      <c r="AP105" s="210">
        <f t="shared" si="258"/>
        <v>243.65</v>
      </c>
      <c r="AQ105" s="222">
        <f t="shared" si="258"/>
        <v>0</v>
      </c>
    </row>
    <row r="106" s="176" customFormat="1" ht="20.1" customHeight="1" spans="1:44">
      <c r="A106" s="187">
        <v>73</v>
      </c>
      <c r="B106" s="191" t="s">
        <v>101</v>
      </c>
      <c r="C106" s="189"/>
      <c r="D106" s="189"/>
      <c r="E106" s="189"/>
      <c r="F106" s="189"/>
      <c r="G106" s="189"/>
      <c r="H106" s="189"/>
      <c r="I106" s="189"/>
      <c r="J106" s="189"/>
      <c r="K106" s="189"/>
      <c r="L106" s="197">
        <v>148</v>
      </c>
      <c r="M106" s="197">
        <v>809</v>
      </c>
      <c r="N106" s="197">
        <v>5</v>
      </c>
      <c r="O106" s="197"/>
      <c r="P106" s="197">
        <v>47</v>
      </c>
      <c r="Q106" s="197">
        <v>475</v>
      </c>
      <c r="R106" s="197"/>
      <c r="S106" s="206"/>
      <c r="T106" s="197">
        <v>1</v>
      </c>
      <c r="U106" s="197">
        <v>9</v>
      </c>
      <c r="V106" s="206"/>
      <c r="W106" s="197"/>
      <c r="X106" s="197"/>
      <c r="Y106" s="211"/>
      <c r="Z106" s="197"/>
      <c r="AA106" s="197"/>
      <c r="AB106" s="212"/>
      <c r="AC106" s="197">
        <f t="shared" ref="AC106:AC110" si="259">M106+N106+O106</f>
        <v>814</v>
      </c>
      <c r="AD106" s="197">
        <f t="shared" ref="AD106:AD110" si="260">Q106+R106+S106+U106+V106+W106</f>
        <v>484</v>
      </c>
      <c r="AE106" s="212">
        <f t="shared" ref="AE106:AE110" si="261">(AC106+AD106)*0.25*0.6</f>
        <v>194.7</v>
      </c>
      <c r="AF106" s="212">
        <v>107.55</v>
      </c>
      <c r="AG106" s="212">
        <f t="shared" ref="AG106:AG110" si="262">AE106-AF106</f>
        <v>87.15</v>
      </c>
      <c r="AH106" s="212">
        <f t="shared" ref="AH106:AH110" si="263">AE106</f>
        <v>194.7</v>
      </c>
      <c r="AI106" s="206"/>
      <c r="AJ106" s="212">
        <f t="shared" ref="AJ106:AJ110" si="264">AH106-AI106</f>
        <v>194.7</v>
      </c>
      <c r="AK106" s="197">
        <f t="shared" ref="AK106:AK110" si="265">N106+R106+V106-L106-P106-T106</f>
        <v>-191</v>
      </c>
      <c r="AL106" s="212">
        <f t="shared" ref="AL106:AL110" si="266">AK106*0.25*0.4*2</f>
        <v>-38.2</v>
      </c>
      <c r="AM106" s="212"/>
      <c r="AN106" s="212">
        <f t="shared" ref="AN106:AN110" si="267">Y106+AB106+AG106+AH106+AL106+AM106</f>
        <v>243.65</v>
      </c>
      <c r="AO106" s="212"/>
      <c r="AP106" s="212">
        <v>243.65</v>
      </c>
      <c r="AQ106" s="206"/>
      <c r="AR106" s="176">
        <v>610003</v>
      </c>
    </row>
    <row r="107" s="176" customFormat="1" ht="20.1" customHeight="1" spans="1:43">
      <c r="A107" s="190"/>
      <c r="B107" s="185" t="s">
        <v>102</v>
      </c>
      <c r="C107" s="186"/>
      <c r="D107" s="186">
        <f>SUM(D108:D108)</f>
        <v>12</v>
      </c>
      <c r="E107" s="186">
        <f>SUM(E108:E108)</f>
        <v>2</v>
      </c>
      <c r="F107" s="186"/>
      <c r="G107" s="186"/>
      <c r="H107" s="186"/>
      <c r="I107" s="186"/>
      <c r="J107" s="186"/>
      <c r="K107" s="186"/>
      <c r="L107" s="195">
        <f t="shared" ref="L107:R107" si="268">SUM(L108:L108)</f>
        <v>63</v>
      </c>
      <c r="M107" s="195">
        <f t="shared" si="268"/>
        <v>681</v>
      </c>
      <c r="N107" s="195">
        <f t="shared" si="268"/>
        <v>85</v>
      </c>
      <c r="O107" s="195">
        <f t="shared" si="268"/>
        <v>6</v>
      </c>
      <c r="P107" s="195">
        <f t="shared" si="268"/>
        <v>18</v>
      </c>
      <c r="Q107" s="195">
        <f t="shared" si="268"/>
        <v>268</v>
      </c>
      <c r="R107" s="195">
        <f t="shared" si="268"/>
        <v>22</v>
      </c>
      <c r="S107" s="205"/>
      <c r="T107" s="195"/>
      <c r="U107" s="195"/>
      <c r="V107" s="205"/>
      <c r="W107" s="195"/>
      <c r="X107" s="195"/>
      <c r="Y107" s="213"/>
      <c r="Z107" s="195">
        <f t="shared" ref="Z107:AH107" si="269">SUM(Z108:Z108)</f>
        <v>14</v>
      </c>
      <c r="AA107" s="195"/>
      <c r="AB107" s="210">
        <f t="shared" si="269"/>
        <v>2.1</v>
      </c>
      <c r="AC107" s="195">
        <f t="shared" si="269"/>
        <v>772</v>
      </c>
      <c r="AD107" s="195">
        <f t="shared" si="269"/>
        <v>290</v>
      </c>
      <c r="AE107" s="210">
        <f t="shared" si="269"/>
        <v>159.3</v>
      </c>
      <c r="AF107" s="210">
        <f t="shared" si="269"/>
        <v>87</v>
      </c>
      <c r="AG107" s="210">
        <f t="shared" si="269"/>
        <v>72.3</v>
      </c>
      <c r="AH107" s="210">
        <f t="shared" si="269"/>
        <v>159.3</v>
      </c>
      <c r="AI107" s="205"/>
      <c r="AJ107" s="210">
        <f t="shared" ref="AJ107:AL107" si="270">SUM(AJ108:AJ108)</f>
        <v>159.3</v>
      </c>
      <c r="AK107" s="195">
        <f t="shared" si="270"/>
        <v>26</v>
      </c>
      <c r="AL107" s="210">
        <f t="shared" si="270"/>
        <v>5.2</v>
      </c>
      <c r="AM107" s="210"/>
      <c r="AN107" s="210">
        <f t="shared" ref="AN107:AQ107" si="271">SUM(AN108:AN108)</f>
        <v>238.9</v>
      </c>
      <c r="AO107" s="210"/>
      <c r="AP107" s="210">
        <f t="shared" si="271"/>
        <v>238.9</v>
      </c>
      <c r="AQ107" s="222">
        <f t="shared" si="271"/>
        <v>0</v>
      </c>
    </row>
    <row r="108" s="176" customFormat="1" ht="20.1" customHeight="1" spans="1:44">
      <c r="A108" s="187">
        <v>74</v>
      </c>
      <c r="B108" s="191" t="s">
        <v>102</v>
      </c>
      <c r="C108" s="189"/>
      <c r="D108" s="189">
        <v>12</v>
      </c>
      <c r="E108" s="189">
        <v>2</v>
      </c>
      <c r="F108" s="189"/>
      <c r="G108" s="189"/>
      <c r="H108" s="189"/>
      <c r="I108" s="189"/>
      <c r="J108" s="189"/>
      <c r="K108" s="189"/>
      <c r="L108" s="197">
        <v>63</v>
      </c>
      <c r="M108" s="197">
        <v>681</v>
      </c>
      <c r="N108" s="197">
        <v>85</v>
      </c>
      <c r="O108" s="197">
        <v>6</v>
      </c>
      <c r="P108" s="197">
        <v>18</v>
      </c>
      <c r="Q108" s="197">
        <v>268</v>
      </c>
      <c r="R108" s="197">
        <v>22</v>
      </c>
      <c r="S108" s="206"/>
      <c r="T108" s="197"/>
      <c r="U108" s="197"/>
      <c r="V108" s="206"/>
      <c r="W108" s="197"/>
      <c r="X108" s="197"/>
      <c r="Y108" s="211"/>
      <c r="Z108" s="197">
        <f t="shared" ref="Z108:Z112" si="272">SUM(C108:E108)</f>
        <v>14</v>
      </c>
      <c r="AA108" s="197"/>
      <c r="AB108" s="212">
        <f>(Z108+AA108)*0.25*0.6</f>
        <v>2.1</v>
      </c>
      <c r="AC108" s="197">
        <f t="shared" si="259"/>
        <v>772</v>
      </c>
      <c r="AD108" s="197">
        <f t="shared" si="260"/>
        <v>290</v>
      </c>
      <c r="AE108" s="212">
        <f t="shared" si="261"/>
        <v>159.3</v>
      </c>
      <c r="AF108" s="212">
        <v>87</v>
      </c>
      <c r="AG108" s="212">
        <f t="shared" si="262"/>
        <v>72.3</v>
      </c>
      <c r="AH108" s="212">
        <f t="shared" si="263"/>
        <v>159.3</v>
      </c>
      <c r="AI108" s="206"/>
      <c r="AJ108" s="212">
        <f t="shared" si="264"/>
        <v>159.3</v>
      </c>
      <c r="AK108" s="197">
        <f t="shared" si="265"/>
        <v>26</v>
      </c>
      <c r="AL108" s="212">
        <f t="shared" si="266"/>
        <v>5.2</v>
      </c>
      <c r="AM108" s="212"/>
      <c r="AN108" s="212">
        <f t="shared" si="267"/>
        <v>238.9</v>
      </c>
      <c r="AO108" s="212"/>
      <c r="AP108" s="212">
        <v>238.9</v>
      </c>
      <c r="AQ108" s="206"/>
      <c r="AR108" s="176">
        <v>610004</v>
      </c>
    </row>
    <row r="109" s="176" customFormat="1" ht="20.1" customHeight="1" spans="1:43">
      <c r="A109" s="190"/>
      <c r="B109" s="185" t="s">
        <v>103</v>
      </c>
      <c r="C109" s="186">
        <f>SUM(C110)</f>
        <v>5</v>
      </c>
      <c r="D109" s="186">
        <f>SUM(D110)</f>
        <v>4</v>
      </c>
      <c r="E109" s="186"/>
      <c r="F109" s="186"/>
      <c r="G109" s="186"/>
      <c r="H109" s="186"/>
      <c r="I109" s="186"/>
      <c r="J109" s="186"/>
      <c r="K109" s="186"/>
      <c r="L109" s="195">
        <f t="shared" ref="L109:N109" si="273">SUM(L110)</f>
        <v>10</v>
      </c>
      <c r="M109" s="195">
        <f t="shared" si="273"/>
        <v>424</v>
      </c>
      <c r="N109" s="195">
        <f t="shared" si="273"/>
        <v>7</v>
      </c>
      <c r="O109" s="195"/>
      <c r="P109" s="195">
        <f>SUM(P110)</f>
        <v>5</v>
      </c>
      <c r="Q109" s="195"/>
      <c r="R109" s="195"/>
      <c r="S109" s="205"/>
      <c r="T109" s="195"/>
      <c r="U109" s="195"/>
      <c r="V109" s="205"/>
      <c r="W109" s="195"/>
      <c r="X109" s="195"/>
      <c r="Y109" s="213"/>
      <c r="Z109" s="195">
        <f t="shared" ref="Z109:AH109" si="274">SUM(Z110)</f>
        <v>9</v>
      </c>
      <c r="AA109" s="195"/>
      <c r="AB109" s="210">
        <f t="shared" si="274"/>
        <v>1.35</v>
      </c>
      <c r="AC109" s="195">
        <f t="shared" si="274"/>
        <v>431</v>
      </c>
      <c r="AD109" s="195">
        <f t="shared" si="274"/>
        <v>0</v>
      </c>
      <c r="AE109" s="210">
        <f t="shared" si="274"/>
        <v>64.65</v>
      </c>
      <c r="AF109" s="210">
        <f t="shared" si="274"/>
        <v>47.55</v>
      </c>
      <c r="AG109" s="210">
        <f t="shared" si="274"/>
        <v>17.1</v>
      </c>
      <c r="AH109" s="210">
        <f t="shared" si="274"/>
        <v>64.65</v>
      </c>
      <c r="AI109" s="205"/>
      <c r="AJ109" s="210">
        <f t="shared" ref="AJ109:AL109" si="275">SUM(AJ110)</f>
        <v>64.65</v>
      </c>
      <c r="AK109" s="195">
        <f t="shared" si="275"/>
        <v>-8</v>
      </c>
      <c r="AL109" s="210">
        <f t="shared" si="275"/>
        <v>-1.6</v>
      </c>
      <c r="AM109" s="210"/>
      <c r="AN109" s="210">
        <f t="shared" ref="AN109:AQ109" si="276">SUM(AN110)</f>
        <v>81.5</v>
      </c>
      <c r="AO109" s="210"/>
      <c r="AP109" s="210">
        <f t="shared" si="276"/>
        <v>81.5</v>
      </c>
      <c r="AQ109" s="222">
        <f t="shared" si="276"/>
        <v>0</v>
      </c>
    </row>
    <row r="110" s="176" customFormat="1" ht="20.1" customHeight="1" spans="1:44">
      <c r="A110" s="187">
        <v>75</v>
      </c>
      <c r="B110" s="188" t="s">
        <v>103</v>
      </c>
      <c r="C110" s="189">
        <v>5</v>
      </c>
      <c r="D110" s="189">
        <v>4</v>
      </c>
      <c r="E110" s="189"/>
      <c r="F110" s="189"/>
      <c r="G110" s="189"/>
      <c r="H110" s="189"/>
      <c r="I110" s="189"/>
      <c r="J110" s="189"/>
      <c r="K110" s="189"/>
      <c r="L110" s="197">
        <v>10</v>
      </c>
      <c r="M110" s="197">
        <v>424</v>
      </c>
      <c r="N110" s="197">
        <v>7</v>
      </c>
      <c r="O110" s="197"/>
      <c r="P110" s="197">
        <v>5</v>
      </c>
      <c r="Q110" s="197"/>
      <c r="R110" s="197"/>
      <c r="S110" s="206"/>
      <c r="T110" s="197"/>
      <c r="U110" s="197"/>
      <c r="V110" s="206"/>
      <c r="W110" s="197"/>
      <c r="X110" s="197"/>
      <c r="Y110" s="211"/>
      <c r="Z110" s="197">
        <f t="shared" si="272"/>
        <v>9</v>
      </c>
      <c r="AA110" s="197"/>
      <c r="AB110" s="212">
        <f>(Z110+AA110)*0.25*0.6</f>
        <v>1.35</v>
      </c>
      <c r="AC110" s="197">
        <f t="shared" si="259"/>
        <v>431</v>
      </c>
      <c r="AD110" s="197">
        <f t="shared" si="260"/>
        <v>0</v>
      </c>
      <c r="AE110" s="212">
        <f t="shared" si="261"/>
        <v>64.65</v>
      </c>
      <c r="AF110" s="212">
        <v>47.55</v>
      </c>
      <c r="AG110" s="212">
        <f t="shared" si="262"/>
        <v>17.1</v>
      </c>
      <c r="AH110" s="212">
        <f t="shared" si="263"/>
        <v>64.65</v>
      </c>
      <c r="AI110" s="206"/>
      <c r="AJ110" s="212">
        <f t="shared" si="264"/>
        <v>64.65</v>
      </c>
      <c r="AK110" s="197">
        <f t="shared" si="265"/>
        <v>-8</v>
      </c>
      <c r="AL110" s="212">
        <f t="shared" si="266"/>
        <v>-1.6</v>
      </c>
      <c r="AM110" s="212"/>
      <c r="AN110" s="212">
        <f t="shared" si="267"/>
        <v>81.5</v>
      </c>
      <c r="AO110" s="212"/>
      <c r="AP110" s="212">
        <v>81.5</v>
      </c>
      <c r="AQ110" s="206"/>
      <c r="AR110" s="176">
        <v>610005</v>
      </c>
    </row>
    <row r="111" s="176" customFormat="1" ht="20.1" customHeight="1" spans="1:43">
      <c r="A111" s="190"/>
      <c r="B111" s="185" t="s">
        <v>104</v>
      </c>
      <c r="C111" s="186">
        <f>SUM(C112)</f>
        <v>3</v>
      </c>
      <c r="D111" s="186"/>
      <c r="E111" s="186"/>
      <c r="F111" s="186">
        <f>SUM(F112)</f>
        <v>3</v>
      </c>
      <c r="G111" s="186"/>
      <c r="H111" s="186"/>
      <c r="I111" s="186"/>
      <c r="J111" s="186"/>
      <c r="K111" s="186"/>
      <c r="L111" s="195"/>
      <c r="M111" s="195"/>
      <c r="N111" s="195">
        <f t="shared" ref="N111:R111" si="277">SUM(N112)</f>
        <v>8</v>
      </c>
      <c r="O111" s="195"/>
      <c r="P111" s="195"/>
      <c r="Q111" s="195">
        <f t="shared" si="277"/>
        <v>239</v>
      </c>
      <c r="R111" s="195">
        <f t="shared" si="277"/>
        <v>9</v>
      </c>
      <c r="S111" s="205"/>
      <c r="T111" s="195"/>
      <c r="U111" s="195"/>
      <c r="V111" s="205"/>
      <c r="W111" s="195"/>
      <c r="X111" s="195">
        <f t="shared" ref="X111:AH111" si="278">SUM(X112)</f>
        <v>5</v>
      </c>
      <c r="Y111" s="213">
        <f t="shared" si="278"/>
        <v>0.5</v>
      </c>
      <c r="Z111" s="195">
        <f t="shared" si="278"/>
        <v>3</v>
      </c>
      <c r="AA111" s="195">
        <f t="shared" si="278"/>
        <v>3</v>
      </c>
      <c r="AB111" s="210">
        <f t="shared" si="278"/>
        <v>1.2</v>
      </c>
      <c r="AC111" s="195">
        <f t="shared" si="278"/>
        <v>8</v>
      </c>
      <c r="AD111" s="195">
        <f t="shared" si="278"/>
        <v>248</v>
      </c>
      <c r="AE111" s="210">
        <f t="shared" si="278"/>
        <v>39.2</v>
      </c>
      <c r="AF111" s="210">
        <f t="shared" si="278"/>
        <v>34.2</v>
      </c>
      <c r="AG111" s="210">
        <f t="shared" si="278"/>
        <v>4.99999999999999</v>
      </c>
      <c r="AH111" s="210">
        <f t="shared" si="278"/>
        <v>39.2</v>
      </c>
      <c r="AI111" s="205"/>
      <c r="AJ111" s="210">
        <f t="shared" ref="AJ111:AL111" si="279">SUM(AJ112)</f>
        <v>39.2</v>
      </c>
      <c r="AK111" s="195">
        <f t="shared" si="279"/>
        <v>9</v>
      </c>
      <c r="AL111" s="210">
        <f t="shared" si="279"/>
        <v>1.8</v>
      </c>
      <c r="AM111" s="210"/>
      <c r="AN111" s="210">
        <f t="shared" ref="AN111:AQ111" si="280">SUM(AN112)</f>
        <v>47.7</v>
      </c>
      <c r="AO111" s="210">
        <f t="shared" si="280"/>
        <v>0</v>
      </c>
      <c r="AP111" s="210">
        <f t="shared" si="280"/>
        <v>47.7</v>
      </c>
      <c r="AQ111" s="222">
        <f t="shared" si="280"/>
        <v>0</v>
      </c>
    </row>
    <row r="112" s="176" customFormat="1" ht="20.1" customHeight="1" spans="1:44">
      <c r="A112" s="187">
        <v>76</v>
      </c>
      <c r="B112" s="188" t="s">
        <v>105</v>
      </c>
      <c r="C112" s="189">
        <v>3</v>
      </c>
      <c r="D112" s="189"/>
      <c r="E112" s="189"/>
      <c r="F112" s="189">
        <v>3</v>
      </c>
      <c r="G112" s="189"/>
      <c r="H112" s="189"/>
      <c r="I112" s="189"/>
      <c r="J112" s="189"/>
      <c r="K112" s="189"/>
      <c r="L112" s="197"/>
      <c r="M112" s="197"/>
      <c r="N112" s="197">
        <v>8</v>
      </c>
      <c r="O112" s="197"/>
      <c r="P112" s="197"/>
      <c r="Q112" s="197">
        <v>239</v>
      </c>
      <c r="R112" s="197">
        <v>9</v>
      </c>
      <c r="S112" s="206"/>
      <c r="T112" s="197"/>
      <c r="U112" s="197"/>
      <c r="V112" s="206"/>
      <c r="W112" s="197"/>
      <c r="X112" s="197">
        <v>5</v>
      </c>
      <c r="Y112" s="211">
        <f t="shared" ref="Y112:Y121" si="281">X112*0.25*0.4</f>
        <v>0.5</v>
      </c>
      <c r="Z112" s="197">
        <f t="shared" si="272"/>
        <v>3</v>
      </c>
      <c r="AA112" s="197">
        <f>SUM(F112:K112)</f>
        <v>3</v>
      </c>
      <c r="AB112" s="212">
        <f t="shared" ref="AB112:AB119" si="282">(Z112+AA112*0.6)*0.25</f>
        <v>1.2</v>
      </c>
      <c r="AC112" s="197">
        <f t="shared" ref="AC112:AC121" si="283">M112+N112+O112</f>
        <v>8</v>
      </c>
      <c r="AD112" s="197">
        <f t="shared" ref="AD112:AD123" si="284">Q112+R112+S112+U112+V112+W112</f>
        <v>248</v>
      </c>
      <c r="AE112" s="212">
        <f t="shared" ref="AE112:AE123" si="285">(AC112+AD112*0.6)*0.25</f>
        <v>39.2</v>
      </c>
      <c r="AF112" s="212">
        <v>34.2</v>
      </c>
      <c r="AG112" s="212">
        <f t="shared" ref="AG112:AG123" si="286">AE112-AF112</f>
        <v>4.99999999999999</v>
      </c>
      <c r="AH112" s="212">
        <f t="shared" ref="AH112:AH123" si="287">AE112</f>
        <v>39.2</v>
      </c>
      <c r="AI112" s="206"/>
      <c r="AJ112" s="212">
        <f t="shared" ref="AJ112:AJ123" si="288">AH112-AI112</f>
        <v>39.2</v>
      </c>
      <c r="AK112" s="197">
        <f t="shared" ref="AK112:AK123" si="289">R112+V112-P112-T112</f>
        <v>9</v>
      </c>
      <c r="AL112" s="212">
        <f t="shared" ref="AL112:AL123" si="290">AK112*0.25*0.4*2</f>
        <v>1.8</v>
      </c>
      <c r="AM112" s="212"/>
      <c r="AN112" s="212">
        <f t="shared" ref="AN112:AN123" si="291">Y112+AB112+AG112+AH112+AL112+AM112</f>
        <v>47.7</v>
      </c>
      <c r="AO112" s="212" t="str">
        <f t="shared" ref="AO112:AO123" si="292">IF(AN112&lt;0,AN112,"")</f>
        <v/>
      </c>
      <c r="AP112" s="212">
        <f t="shared" ref="AP112:AP123" si="293">IF(AN112&gt;=0,AN112,"")</f>
        <v>47.7</v>
      </c>
      <c r="AQ112" s="206"/>
      <c r="AR112" s="176">
        <v>611001</v>
      </c>
    </row>
    <row r="113" s="176" customFormat="1" ht="20.1" customHeight="1" spans="1:43">
      <c r="A113" s="190"/>
      <c r="B113" s="185" t="s">
        <v>106</v>
      </c>
      <c r="C113" s="186"/>
      <c r="D113" s="186"/>
      <c r="E113" s="186"/>
      <c r="F113" s="186"/>
      <c r="G113" s="186"/>
      <c r="H113" s="186"/>
      <c r="I113" s="186"/>
      <c r="J113" s="186"/>
      <c r="K113" s="186"/>
      <c r="L113" s="195"/>
      <c r="M113" s="195"/>
      <c r="N113" s="195">
        <f t="shared" ref="N113:R113" si="294">SUM(N114)</f>
        <v>12</v>
      </c>
      <c r="O113" s="195"/>
      <c r="P113" s="195"/>
      <c r="Q113" s="195">
        <f t="shared" si="294"/>
        <v>125</v>
      </c>
      <c r="R113" s="195">
        <f t="shared" si="294"/>
        <v>11</v>
      </c>
      <c r="S113" s="205"/>
      <c r="T113" s="195"/>
      <c r="U113" s="195">
        <f t="shared" ref="U113:Y113" si="295">SUM(U114)</f>
        <v>1</v>
      </c>
      <c r="V113" s="205">
        <f t="shared" si="295"/>
        <v>1</v>
      </c>
      <c r="W113" s="195"/>
      <c r="X113" s="195">
        <f t="shared" si="295"/>
        <v>13</v>
      </c>
      <c r="Y113" s="213">
        <f t="shared" si="295"/>
        <v>1.3</v>
      </c>
      <c r="Z113" s="195"/>
      <c r="AA113" s="195"/>
      <c r="AB113" s="210"/>
      <c r="AC113" s="195">
        <f t="shared" ref="AC113:AH113" si="296">SUM(AC114)</f>
        <v>12</v>
      </c>
      <c r="AD113" s="195">
        <f t="shared" si="296"/>
        <v>138</v>
      </c>
      <c r="AE113" s="210">
        <f t="shared" si="296"/>
        <v>23.7</v>
      </c>
      <c r="AF113" s="210">
        <f t="shared" si="296"/>
        <v>22.95</v>
      </c>
      <c r="AG113" s="210">
        <f t="shared" si="296"/>
        <v>0.75</v>
      </c>
      <c r="AH113" s="210">
        <f t="shared" si="296"/>
        <v>23.7</v>
      </c>
      <c r="AI113" s="205"/>
      <c r="AJ113" s="210">
        <f t="shared" ref="AJ113:AL113" si="297">SUM(AJ114)</f>
        <v>23.7</v>
      </c>
      <c r="AK113" s="195">
        <f t="shared" si="297"/>
        <v>12</v>
      </c>
      <c r="AL113" s="210">
        <f t="shared" si="297"/>
        <v>2.4</v>
      </c>
      <c r="AM113" s="210"/>
      <c r="AN113" s="210">
        <f t="shared" ref="AN113:AQ113" si="298">SUM(AN114)</f>
        <v>28.15</v>
      </c>
      <c r="AO113" s="210">
        <f t="shared" si="298"/>
        <v>0</v>
      </c>
      <c r="AP113" s="210">
        <f t="shared" si="298"/>
        <v>28.15</v>
      </c>
      <c r="AQ113" s="222">
        <f t="shared" si="298"/>
        <v>0</v>
      </c>
    </row>
    <row r="114" s="176" customFormat="1" ht="20.1" customHeight="1" spans="1:44">
      <c r="A114" s="187">
        <v>77</v>
      </c>
      <c r="B114" s="188" t="s">
        <v>107</v>
      </c>
      <c r="C114" s="189"/>
      <c r="D114" s="189"/>
      <c r="E114" s="189"/>
      <c r="F114" s="189"/>
      <c r="G114" s="189"/>
      <c r="H114" s="189"/>
      <c r="I114" s="189"/>
      <c r="J114" s="189"/>
      <c r="K114" s="189"/>
      <c r="L114" s="197"/>
      <c r="M114" s="197"/>
      <c r="N114" s="197">
        <v>12</v>
      </c>
      <c r="O114" s="197"/>
      <c r="P114" s="197"/>
      <c r="Q114" s="197">
        <v>125</v>
      </c>
      <c r="R114" s="197">
        <v>11</v>
      </c>
      <c r="S114" s="206"/>
      <c r="T114" s="197"/>
      <c r="U114" s="197">
        <v>1</v>
      </c>
      <c r="V114" s="206">
        <v>1</v>
      </c>
      <c r="W114" s="197"/>
      <c r="X114" s="197">
        <v>13</v>
      </c>
      <c r="Y114" s="211">
        <f t="shared" si="281"/>
        <v>1.3</v>
      </c>
      <c r="Z114" s="197"/>
      <c r="AA114" s="197"/>
      <c r="AB114" s="212"/>
      <c r="AC114" s="197">
        <f t="shared" si="283"/>
        <v>12</v>
      </c>
      <c r="AD114" s="197">
        <f t="shared" si="284"/>
        <v>138</v>
      </c>
      <c r="AE114" s="212">
        <f t="shared" si="285"/>
        <v>23.7</v>
      </c>
      <c r="AF114" s="212">
        <v>22.95</v>
      </c>
      <c r="AG114" s="212">
        <f t="shared" si="286"/>
        <v>0.75</v>
      </c>
      <c r="AH114" s="212">
        <f t="shared" si="287"/>
        <v>23.7</v>
      </c>
      <c r="AI114" s="206"/>
      <c r="AJ114" s="212">
        <f t="shared" si="288"/>
        <v>23.7</v>
      </c>
      <c r="AK114" s="197">
        <f t="shared" si="289"/>
        <v>12</v>
      </c>
      <c r="AL114" s="212">
        <f t="shared" si="290"/>
        <v>2.4</v>
      </c>
      <c r="AM114" s="212"/>
      <c r="AN114" s="212">
        <f t="shared" si="291"/>
        <v>28.15</v>
      </c>
      <c r="AO114" s="212" t="str">
        <f t="shared" si="292"/>
        <v/>
      </c>
      <c r="AP114" s="212">
        <f t="shared" si="293"/>
        <v>28.15</v>
      </c>
      <c r="AQ114" s="206"/>
      <c r="AR114" s="176">
        <v>612001</v>
      </c>
    </row>
    <row r="115" s="176" customFormat="1" ht="20.1" customHeight="1" spans="1:43">
      <c r="A115" s="190"/>
      <c r="B115" s="185" t="s">
        <v>108</v>
      </c>
      <c r="C115" s="186">
        <f t="shared" ref="C115:G115" si="299">SUM(C116:C123)</f>
        <v>6</v>
      </c>
      <c r="D115" s="186"/>
      <c r="E115" s="186"/>
      <c r="F115" s="186">
        <f t="shared" si="299"/>
        <v>2</v>
      </c>
      <c r="G115" s="186">
        <f t="shared" si="299"/>
        <v>27</v>
      </c>
      <c r="H115" s="186"/>
      <c r="I115" s="186"/>
      <c r="J115" s="186"/>
      <c r="K115" s="186"/>
      <c r="L115" s="195"/>
      <c r="M115" s="195"/>
      <c r="N115" s="195">
        <f t="shared" ref="N115:R115" si="300">SUM(N116:N123)</f>
        <v>19</v>
      </c>
      <c r="O115" s="195"/>
      <c r="P115" s="195">
        <f t="shared" si="300"/>
        <v>25</v>
      </c>
      <c r="Q115" s="195">
        <f t="shared" si="300"/>
        <v>705</v>
      </c>
      <c r="R115" s="195">
        <f t="shared" si="300"/>
        <v>47</v>
      </c>
      <c r="S115" s="205"/>
      <c r="T115" s="195">
        <f t="shared" ref="T115:V115" si="301">SUM(T116:T123)</f>
        <v>1</v>
      </c>
      <c r="U115" s="195">
        <f t="shared" si="301"/>
        <v>4</v>
      </c>
      <c r="V115" s="205">
        <f t="shared" si="301"/>
        <v>1</v>
      </c>
      <c r="W115" s="195"/>
      <c r="X115" s="195">
        <f t="shared" ref="X115:AH115" si="302">SUM(X116:X123)</f>
        <v>13</v>
      </c>
      <c r="Y115" s="213">
        <f t="shared" si="302"/>
        <v>1.3</v>
      </c>
      <c r="Z115" s="195">
        <f t="shared" si="302"/>
        <v>6</v>
      </c>
      <c r="AA115" s="195">
        <f t="shared" si="302"/>
        <v>29</v>
      </c>
      <c r="AB115" s="210">
        <f t="shared" si="302"/>
        <v>5.85</v>
      </c>
      <c r="AC115" s="195">
        <f t="shared" si="302"/>
        <v>19</v>
      </c>
      <c r="AD115" s="195">
        <f t="shared" si="302"/>
        <v>757</v>
      </c>
      <c r="AE115" s="210">
        <f t="shared" si="302"/>
        <v>118.3</v>
      </c>
      <c r="AF115" s="210">
        <f t="shared" si="302"/>
        <v>105.45</v>
      </c>
      <c r="AG115" s="210">
        <f t="shared" si="302"/>
        <v>12.85</v>
      </c>
      <c r="AH115" s="210">
        <f t="shared" si="302"/>
        <v>118.3</v>
      </c>
      <c r="AI115" s="205"/>
      <c r="AJ115" s="210">
        <f t="shared" ref="AJ115:AL115" si="303">SUM(AJ116:AJ123)</f>
        <v>118.3</v>
      </c>
      <c r="AK115" s="195">
        <f t="shared" si="303"/>
        <v>22</v>
      </c>
      <c r="AL115" s="210">
        <f t="shared" si="303"/>
        <v>4.4</v>
      </c>
      <c r="AM115" s="210"/>
      <c r="AN115" s="210">
        <f t="shared" ref="AN115:AQ115" si="304">SUM(AN116:AN123)</f>
        <v>142.7</v>
      </c>
      <c r="AO115" s="210">
        <f t="shared" si="304"/>
        <v>0</v>
      </c>
      <c r="AP115" s="210">
        <f t="shared" si="304"/>
        <v>142.7</v>
      </c>
      <c r="AQ115" s="222">
        <f t="shared" si="304"/>
        <v>0</v>
      </c>
    </row>
    <row r="116" s="176" customFormat="1" ht="20.1" customHeight="1" spans="1:44">
      <c r="A116" s="187">
        <v>78</v>
      </c>
      <c r="B116" s="188" t="s">
        <v>109</v>
      </c>
      <c r="C116" s="189">
        <v>1</v>
      </c>
      <c r="D116" s="189"/>
      <c r="E116" s="189"/>
      <c r="F116" s="189"/>
      <c r="G116" s="189"/>
      <c r="H116" s="189"/>
      <c r="I116" s="189"/>
      <c r="J116" s="189"/>
      <c r="K116" s="189"/>
      <c r="L116" s="197"/>
      <c r="M116" s="197"/>
      <c r="N116" s="197"/>
      <c r="O116" s="197"/>
      <c r="P116" s="197"/>
      <c r="Q116" s="197"/>
      <c r="R116" s="197">
        <v>6</v>
      </c>
      <c r="S116" s="206"/>
      <c r="T116" s="197"/>
      <c r="U116" s="197"/>
      <c r="V116" s="206"/>
      <c r="W116" s="197"/>
      <c r="X116" s="197"/>
      <c r="Y116" s="211"/>
      <c r="Z116" s="197">
        <f t="shared" ref="Z116:Z119" si="305">SUM(C116:E116)</f>
        <v>1</v>
      </c>
      <c r="AA116" s="197"/>
      <c r="AB116" s="212">
        <f t="shared" si="282"/>
        <v>0.25</v>
      </c>
      <c r="AC116" s="197">
        <f t="shared" si="283"/>
        <v>0</v>
      </c>
      <c r="AD116" s="197">
        <f t="shared" si="284"/>
        <v>6</v>
      </c>
      <c r="AE116" s="212">
        <f t="shared" si="285"/>
        <v>0.9</v>
      </c>
      <c r="AF116" s="212">
        <v>0.75</v>
      </c>
      <c r="AG116" s="212">
        <f t="shared" si="286"/>
        <v>0.15</v>
      </c>
      <c r="AH116" s="212">
        <f t="shared" si="287"/>
        <v>0.9</v>
      </c>
      <c r="AI116" s="206"/>
      <c r="AJ116" s="212">
        <f t="shared" si="288"/>
        <v>0.9</v>
      </c>
      <c r="AK116" s="197">
        <f t="shared" si="289"/>
        <v>6</v>
      </c>
      <c r="AL116" s="212">
        <f t="shared" si="290"/>
        <v>1.2</v>
      </c>
      <c r="AM116" s="212"/>
      <c r="AN116" s="212">
        <f t="shared" si="291"/>
        <v>2.5</v>
      </c>
      <c r="AO116" s="212" t="str">
        <f t="shared" si="292"/>
        <v/>
      </c>
      <c r="AP116" s="212">
        <f t="shared" si="293"/>
        <v>2.5</v>
      </c>
      <c r="AQ116" s="206"/>
      <c r="AR116" s="176">
        <v>613001</v>
      </c>
    </row>
    <row r="117" s="176" customFormat="1" ht="20.1" customHeight="1" spans="1:44">
      <c r="A117" s="187">
        <v>79</v>
      </c>
      <c r="B117" s="188" t="s">
        <v>110</v>
      </c>
      <c r="C117" s="189">
        <v>2</v>
      </c>
      <c r="D117" s="189"/>
      <c r="E117" s="189"/>
      <c r="F117" s="189"/>
      <c r="G117" s="189"/>
      <c r="H117" s="189"/>
      <c r="I117" s="189"/>
      <c r="J117" s="189"/>
      <c r="K117" s="189"/>
      <c r="L117" s="197"/>
      <c r="M117" s="197"/>
      <c r="N117" s="197">
        <v>1</v>
      </c>
      <c r="O117" s="197"/>
      <c r="P117" s="197">
        <v>6</v>
      </c>
      <c r="Q117" s="197">
        <v>10</v>
      </c>
      <c r="R117" s="197">
        <v>4</v>
      </c>
      <c r="S117" s="206"/>
      <c r="T117" s="197"/>
      <c r="U117" s="197"/>
      <c r="V117" s="206"/>
      <c r="W117" s="197"/>
      <c r="X117" s="197">
        <v>1</v>
      </c>
      <c r="Y117" s="211">
        <f t="shared" si="281"/>
        <v>0.1</v>
      </c>
      <c r="Z117" s="197">
        <f t="shared" si="305"/>
        <v>2</v>
      </c>
      <c r="AA117" s="197"/>
      <c r="AB117" s="212">
        <f t="shared" si="282"/>
        <v>0.5</v>
      </c>
      <c r="AC117" s="197">
        <f t="shared" si="283"/>
        <v>1</v>
      </c>
      <c r="AD117" s="197">
        <f t="shared" si="284"/>
        <v>14</v>
      </c>
      <c r="AE117" s="212">
        <f t="shared" si="285"/>
        <v>2.35</v>
      </c>
      <c r="AF117" s="212">
        <v>3.45</v>
      </c>
      <c r="AG117" s="212">
        <f t="shared" si="286"/>
        <v>-1.1</v>
      </c>
      <c r="AH117" s="212">
        <f t="shared" si="287"/>
        <v>2.35</v>
      </c>
      <c r="AI117" s="206"/>
      <c r="AJ117" s="212">
        <f t="shared" si="288"/>
        <v>2.35</v>
      </c>
      <c r="AK117" s="197">
        <f t="shared" si="289"/>
        <v>-2</v>
      </c>
      <c r="AL117" s="212">
        <f t="shared" si="290"/>
        <v>-0.4</v>
      </c>
      <c r="AM117" s="212"/>
      <c r="AN117" s="212">
        <f t="shared" si="291"/>
        <v>1.45</v>
      </c>
      <c r="AO117" s="212" t="str">
        <f t="shared" si="292"/>
        <v/>
      </c>
      <c r="AP117" s="212">
        <f t="shared" si="293"/>
        <v>1.45</v>
      </c>
      <c r="AQ117" s="206"/>
      <c r="AR117" s="176">
        <v>613002</v>
      </c>
    </row>
    <row r="118" s="176" customFormat="1" ht="20.1" customHeight="1" spans="1:44">
      <c r="A118" s="187">
        <v>80</v>
      </c>
      <c r="B118" s="188" t="s">
        <v>111</v>
      </c>
      <c r="C118" s="189"/>
      <c r="D118" s="189"/>
      <c r="E118" s="189"/>
      <c r="F118" s="189">
        <v>1</v>
      </c>
      <c r="G118" s="189">
        <v>6</v>
      </c>
      <c r="H118" s="189"/>
      <c r="I118" s="189"/>
      <c r="J118" s="189"/>
      <c r="K118" s="189"/>
      <c r="L118" s="197"/>
      <c r="M118" s="197"/>
      <c r="N118" s="197">
        <v>2</v>
      </c>
      <c r="O118" s="197"/>
      <c r="P118" s="197">
        <v>1</v>
      </c>
      <c r="Q118" s="197">
        <v>16</v>
      </c>
      <c r="R118" s="197">
        <v>3</v>
      </c>
      <c r="S118" s="206"/>
      <c r="T118" s="197"/>
      <c r="U118" s="197"/>
      <c r="V118" s="206"/>
      <c r="W118" s="197"/>
      <c r="X118" s="197">
        <v>2</v>
      </c>
      <c r="Y118" s="211">
        <f t="shared" si="281"/>
        <v>0.2</v>
      </c>
      <c r="Z118" s="197"/>
      <c r="AA118" s="197">
        <f t="shared" ref="AA118:AA123" si="306">SUM(F118:K118)</f>
        <v>7</v>
      </c>
      <c r="AB118" s="212">
        <f t="shared" si="282"/>
        <v>1.05</v>
      </c>
      <c r="AC118" s="197">
        <f t="shared" si="283"/>
        <v>2</v>
      </c>
      <c r="AD118" s="197">
        <f t="shared" si="284"/>
        <v>19</v>
      </c>
      <c r="AE118" s="212">
        <f t="shared" si="285"/>
        <v>3.35</v>
      </c>
      <c r="AF118" s="212">
        <v>3.75</v>
      </c>
      <c r="AG118" s="212">
        <f t="shared" si="286"/>
        <v>-0.4</v>
      </c>
      <c r="AH118" s="212">
        <f t="shared" si="287"/>
        <v>3.35</v>
      </c>
      <c r="AI118" s="206"/>
      <c r="AJ118" s="212">
        <f t="shared" si="288"/>
        <v>3.35</v>
      </c>
      <c r="AK118" s="197">
        <f t="shared" si="289"/>
        <v>2</v>
      </c>
      <c r="AL118" s="212">
        <f t="shared" si="290"/>
        <v>0.4</v>
      </c>
      <c r="AM118" s="212"/>
      <c r="AN118" s="212">
        <f t="shared" si="291"/>
        <v>4.6</v>
      </c>
      <c r="AO118" s="212" t="str">
        <f t="shared" si="292"/>
        <v/>
      </c>
      <c r="AP118" s="212">
        <f t="shared" si="293"/>
        <v>4.6</v>
      </c>
      <c r="AQ118" s="206"/>
      <c r="AR118" s="176">
        <v>613003</v>
      </c>
    </row>
    <row r="119" s="176" customFormat="1" ht="20.1" customHeight="1" spans="1:44">
      <c r="A119" s="187">
        <v>81</v>
      </c>
      <c r="B119" s="188" t="s">
        <v>112</v>
      </c>
      <c r="C119" s="189">
        <v>1</v>
      </c>
      <c r="D119" s="189"/>
      <c r="E119" s="189"/>
      <c r="F119" s="189"/>
      <c r="G119" s="189"/>
      <c r="H119" s="189"/>
      <c r="I119" s="189"/>
      <c r="J119" s="189"/>
      <c r="K119" s="189"/>
      <c r="L119" s="197"/>
      <c r="M119" s="197"/>
      <c r="N119" s="197">
        <v>7</v>
      </c>
      <c r="O119" s="197"/>
      <c r="P119" s="197">
        <v>2</v>
      </c>
      <c r="Q119" s="197">
        <v>156</v>
      </c>
      <c r="R119" s="197">
        <v>11</v>
      </c>
      <c r="S119" s="206"/>
      <c r="T119" s="197">
        <v>1</v>
      </c>
      <c r="U119" s="197"/>
      <c r="V119" s="206">
        <v>1</v>
      </c>
      <c r="W119" s="197"/>
      <c r="X119" s="197">
        <v>5</v>
      </c>
      <c r="Y119" s="211">
        <f t="shared" si="281"/>
        <v>0.5</v>
      </c>
      <c r="Z119" s="197">
        <f t="shared" si="305"/>
        <v>1</v>
      </c>
      <c r="AA119" s="197"/>
      <c r="AB119" s="212">
        <f t="shared" si="282"/>
        <v>0.25</v>
      </c>
      <c r="AC119" s="197">
        <f t="shared" si="283"/>
        <v>7</v>
      </c>
      <c r="AD119" s="197">
        <f t="shared" si="284"/>
        <v>168</v>
      </c>
      <c r="AE119" s="212">
        <f t="shared" si="285"/>
        <v>26.95</v>
      </c>
      <c r="AF119" s="212">
        <v>21.45</v>
      </c>
      <c r="AG119" s="212">
        <f t="shared" si="286"/>
        <v>5.5</v>
      </c>
      <c r="AH119" s="212">
        <f t="shared" si="287"/>
        <v>26.95</v>
      </c>
      <c r="AI119" s="206"/>
      <c r="AJ119" s="212">
        <f t="shared" si="288"/>
        <v>26.95</v>
      </c>
      <c r="AK119" s="197">
        <f t="shared" si="289"/>
        <v>9</v>
      </c>
      <c r="AL119" s="212">
        <f t="shared" si="290"/>
        <v>1.8</v>
      </c>
      <c r="AM119" s="212"/>
      <c r="AN119" s="212">
        <f t="shared" si="291"/>
        <v>35</v>
      </c>
      <c r="AO119" s="212" t="str">
        <f t="shared" si="292"/>
        <v/>
      </c>
      <c r="AP119" s="212">
        <f t="shared" si="293"/>
        <v>35</v>
      </c>
      <c r="AQ119" s="206"/>
      <c r="AR119" s="176">
        <v>613004</v>
      </c>
    </row>
    <row r="120" s="176" customFormat="1" ht="20.1" customHeight="1" spans="1:44">
      <c r="A120" s="187">
        <v>82</v>
      </c>
      <c r="B120" s="188" t="s">
        <v>113</v>
      </c>
      <c r="C120" s="189"/>
      <c r="D120" s="189"/>
      <c r="E120" s="189"/>
      <c r="F120" s="189"/>
      <c r="G120" s="189"/>
      <c r="H120" s="189"/>
      <c r="I120" s="189"/>
      <c r="J120" s="189"/>
      <c r="K120" s="189"/>
      <c r="L120" s="197"/>
      <c r="M120" s="197"/>
      <c r="N120" s="197">
        <v>2</v>
      </c>
      <c r="O120" s="197"/>
      <c r="P120" s="197">
        <v>10</v>
      </c>
      <c r="Q120" s="197">
        <v>152</v>
      </c>
      <c r="R120" s="197">
        <v>3</v>
      </c>
      <c r="S120" s="206"/>
      <c r="T120" s="197"/>
      <c r="U120" s="197"/>
      <c r="V120" s="206"/>
      <c r="W120" s="197"/>
      <c r="X120" s="197">
        <v>2</v>
      </c>
      <c r="Y120" s="211">
        <f t="shared" si="281"/>
        <v>0.2</v>
      </c>
      <c r="Z120" s="197"/>
      <c r="AA120" s="197"/>
      <c r="AB120" s="212"/>
      <c r="AC120" s="197">
        <f t="shared" si="283"/>
        <v>2</v>
      </c>
      <c r="AD120" s="197">
        <f t="shared" si="284"/>
        <v>155</v>
      </c>
      <c r="AE120" s="212">
        <f t="shared" si="285"/>
        <v>23.75</v>
      </c>
      <c r="AF120" s="212">
        <v>24.15</v>
      </c>
      <c r="AG120" s="212">
        <f t="shared" si="286"/>
        <v>-0.399999999999999</v>
      </c>
      <c r="AH120" s="212">
        <f t="shared" si="287"/>
        <v>23.75</v>
      </c>
      <c r="AI120" s="206"/>
      <c r="AJ120" s="212">
        <f t="shared" si="288"/>
        <v>23.75</v>
      </c>
      <c r="AK120" s="197">
        <f t="shared" si="289"/>
        <v>-7</v>
      </c>
      <c r="AL120" s="212">
        <f t="shared" si="290"/>
        <v>-1.4</v>
      </c>
      <c r="AM120" s="212"/>
      <c r="AN120" s="212">
        <f t="shared" si="291"/>
        <v>22.15</v>
      </c>
      <c r="AO120" s="212" t="str">
        <f t="shared" si="292"/>
        <v/>
      </c>
      <c r="AP120" s="212">
        <f t="shared" si="293"/>
        <v>22.15</v>
      </c>
      <c r="AQ120" s="206"/>
      <c r="AR120" s="176">
        <v>613005</v>
      </c>
    </row>
    <row r="121" s="176" customFormat="1" ht="20.1" customHeight="1" spans="1:44">
      <c r="A121" s="187">
        <v>83</v>
      </c>
      <c r="B121" s="188" t="s">
        <v>114</v>
      </c>
      <c r="C121" s="189"/>
      <c r="D121" s="189"/>
      <c r="E121" s="189"/>
      <c r="F121" s="189">
        <v>1</v>
      </c>
      <c r="G121" s="189">
        <v>3</v>
      </c>
      <c r="H121" s="189"/>
      <c r="I121" s="189"/>
      <c r="J121" s="189"/>
      <c r="K121" s="189"/>
      <c r="L121" s="197"/>
      <c r="M121" s="197"/>
      <c r="N121" s="197">
        <v>2</v>
      </c>
      <c r="O121" s="197"/>
      <c r="P121" s="197">
        <v>3</v>
      </c>
      <c r="Q121" s="197">
        <v>167</v>
      </c>
      <c r="R121" s="197">
        <v>13</v>
      </c>
      <c r="S121" s="206"/>
      <c r="T121" s="197"/>
      <c r="U121" s="197"/>
      <c r="V121" s="206"/>
      <c r="W121" s="197"/>
      <c r="X121" s="197">
        <v>2</v>
      </c>
      <c r="Y121" s="211">
        <f t="shared" si="281"/>
        <v>0.2</v>
      </c>
      <c r="Z121" s="197"/>
      <c r="AA121" s="197">
        <f t="shared" si="306"/>
        <v>4</v>
      </c>
      <c r="AB121" s="212">
        <f t="shared" ref="AB121:AB123" si="307">(Z121+AA121*0.6)*0.25</f>
        <v>0.6</v>
      </c>
      <c r="AC121" s="197">
        <f t="shared" si="283"/>
        <v>2</v>
      </c>
      <c r="AD121" s="197">
        <f t="shared" si="284"/>
        <v>180</v>
      </c>
      <c r="AE121" s="212">
        <f t="shared" si="285"/>
        <v>27.5</v>
      </c>
      <c r="AF121" s="212">
        <v>22.8</v>
      </c>
      <c r="AG121" s="212">
        <f t="shared" si="286"/>
        <v>4.7</v>
      </c>
      <c r="AH121" s="212">
        <f t="shared" si="287"/>
        <v>27.5</v>
      </c>
      <c r="AI121" s="206"/>
      <c r="AJ121" s="212">
        <f t="shared" si="288"/>
        <v>27.5</v>
      </c>
      <c r="AK121" s="197">
        <f t="shared" si="289"/>
        <v>10</v>
      </c>
      <c r="AL121" s="212">
        <f t="shared" si="290"/>
        <v>2</v>
      </c>
      <c r="AM121" s="212"/>
      <c r="AN121" s="212">
        <f t="shared" si="291"/>
        <v>35</v>
      </c>
      <c r="AO121" s="212" t="str">
        <f t="shared" si="292"/>
        <v/>
      </c>
      <c r="AP121" s="212">
        <f t="shared" si="293"/>
        <v>35</v>
      </c>
      <c r="AQ121" s="206"/>
      <c r="AR121" s="176">
        <v>613006</v>
      </c>
    </row>
    <row r="122" s="176" customFormat="1" ht="20.1" customHeight="1" spans="1:44">
      <c r="A122" s="187">
        <v>84</v>
      </c>
      <c r="B122" s="188" t="s">
        <v>115</v>
      </c>
      <c r="C122" s="189"/>
      <c r="D122" s="189"/>
      <c r="E122" s="189"/>
      <c r="F122" s="189"/>
      <c r="G122" s="189">
        <v>14</v>
      </c>
      <c r="H122" s="189"/>
      <c r="I122" s="189"/>
      <c r="J122" s="189"/>
      <c r="K122" s="189"/>
      <c r="L122" s="197"/>
      <c r="M122" s="197"/>
      <c r="N122" s="197"/>
      <c r="O122" s="197"/>
      <c r="P122" s="197">
        <v>1</v>
      </c>
      <c r="Q122" s="197">
        <v>93</v>
      </c>
      <c r="R122" s="197"/>
      <c r="S122" s="206"/>
      <c r="T122" s="197"/>
      <c r="U122" s="197">
        <v>4</v>
      </c>
      <c r="V122" s="206"/>
      <c r="W122" s="197"/>
      <c r="X122" s="197"/>
      <c r="Y122" s="211"/>
      <c r="Z122" s="197"/>
      <c r="AA122" s="197">
        <f t="shared" si="306"/>
        <v>14</v>
      </c>
      <c r="AB122" s="212">
        <f t="shared" si="307"/>
        <v>2.1</v>
      </c>
      <c r="AC122" s="197"/>
      <c r="AD122" s="197">
        <f t="shared" si="284"/>
        <v>97</v>
      </c>
      <c r="AE122" s="212">
        <f t="shared" si="285"/>
        <v>14.55</v>
      </c>
      <c r="AF122" s="212">
        <v>16.65</v>
      </c>
      <c r="AG122" s="212">
        <f t="shared" si="286"/>
        <v>-2.1</v>
      </c>
      <c r="AH122" s="212">
        <f t="shared" si="287"/>
        <v>14.55</v>
      </c>
      <c r="AI122" s="206"/>
      <c r="AJ122" s="212">
        <f t="shared" si="288"/>
        <v>14.55</v>
      </c>
      <c r="AK122" s="197">
        <f t="shared" si="289"/>
        <v>-1</v>
      </c>
      <c r="AL122" s="212">
        <f t="shared" si="290"/>
        <v>-0.2</v>
      </c>
      <c r="AM122" s="212"/>
      <c r="AN122" s="212">
        <f t="shared" si="291"/>
        <v>14.35</v>
      </c>
      <c r="AO122" s="212" t="str">
        <f t="shared" si="292"/>
        <v/>
      </c>
      <c r="AP122" s="212">
        <f t="shared" si="293"/>
        <v>14.35</v>
      </c>
      <c r="AQ122" s="206"/>
      <c r="AR122" s="176">
        <v>613007</v>
      </c>
    </row>
    <row r="123" s="176" customFormat="1" ht="20.1" customHeight="1" spans="1:44">
      <c r="A123" s="187">
        <v>85</v>
      </c>
      <c r="B123" s="188" t="s">
        <v>116</v>
      </c>
      <c r="C123" s="189">
        <v>2</v>
      </c>
      <c r="D123" s="189"/>
      <c r="E123" s="189"/>
      <c r="F123" s="189"/>
      <c r="G123" s="189">
        <v>4</v>
      </c>
      <c r="H123" s="189"/>
      <c r="I123" s="189"/>
      <c r="J123" s="189"/>
      <c r="K123" s="189"/>
      <c r="L123" s="197"/>
      <c r="M123" s="197"/>
      <c r="N123" s="197">
        <v>5</v>
      </c>
      <c r="O123" s="197"/>
      <c r="P123" s="197">
        <v>2</v>
      </c>
      <c r="Q123" s="197">
        <v>111</v>
      </c>
      <c r="R123" s="197">
        <v>7</v>
      </c>
      <c r="S123" s="206"/>
      <c r="T123" s="197"/>
      <c r="U123" s="197"/>
      <c r="V123" s="206"/>
      <c r="W123" s="197"/>
      <c r="X123" s="197">
        <v>1</v>
      </c>
      <c r="Y123" s="211">
        <f>X123*0.25*0.4</f>
        <v>0.1</v>
      </c>
      <c r="Z123" s="197">
        <f t="shared" ref="Z123:Z128" si="308">SUM(C123:E123)</f>
        <v>2</v>
      </c>
      <c r="AA123" s="197">
        <f t="shared" si="306"/>
        <v>4</v>
      </c>
      <c r="AB123" s="212">
        <f t="shared" si="307"/>
        <v>1.1</v>
      </c>
      <c r="AC123" s="197">
        <f t="shared" ref="AC123:AC128" si="309">M123+N123+O123</f>
        <v>5</v>
      </c>
      <c r="AD123" s="197">
        <f t="shared" si="284"/>
        <v>118</v>
      </c>
      <c r="AE123" s="212">
        <f t="shared" si="285"/>
        <v>18.95</v>
      </c>
      <c r="AF123" s="212">
        <v>12.45</v>
      </c>
      <c r="AG123" s="212">
        <f t="shared" si="286"/>
        <v>6.5</v>
      </c>
      <c r="AH123" s="212">
        <f t="shared" si="287"/>
        <v>18.95</v>
      </c>
      <c r="AI123" s="206"/>
      <c r="AJ123" s="212">
        <f t="shared" si="288"/>
        <v>18.95</v>
      </c>
      <c r="AK123" s="197">
        <f t="shared" si="289"/>
        <v>5</v>
      </c>
      <c r="AL123" s="212">
        <f t="shared" si="290"/>
        <v>1</v>
      </c>
      <c r="AM123" s="212"/>
      <c r="AN123" s="212">
        <f t="shared" si="291"/>
        <v>27.65</v>
      </c>
      <c r="AO123" s="212" t="str">
        <f t="shared" si="292"/>
        <v/>
      </c>
      <c r="AP123" s="212">
        <f t="shared" si="293"/>
        <v>27.65</v>
      </c>
      <c r="AQ123" s="206"/>
      <c r="AR123" s="176">
        <v>613008</v>
      </c>
    </row>
    <row r="124" s="176" customFormat="1" ht="20.1" customHeight="1" spans="1:43">
      <c r="A124" s="190"/>
      <c r="B124" s="185" t="s">
        <v>117</v>
      </c>
      <c r="C124" s="186"/>
      <c r="D124" s="186">
        <f>SUM(D125:D128)</f>
        <v>6</v>
      </c>
      <c r="E124" s="186">
        <f>SUM(E125:E128)</f>
        <v>2</v>
      </c>
      <c r="F124" s="186"/>
      <c r="G124" s="186"/>
      <c r="H124" s="186"/>
      <c r="I124" s="186"/>
      <c r="J124" s="186"/>
      <c r="K124" s="186"/>
      <c r="L124" s="195">
        <f t="shared" ref="L124:R124" si="310">SUM(L125:L128)</f>
        <v>251</v>
      </c>
      <c r="M124" s="195">
        <f t="shared" si="310"/>
        <v>389</v>
      </c>
      <c r="N124" s="195">
        <f t="shared" si="310"/>
        <v>262</v>
      </c>
      <c r="O124" s="195">
        <f t="shared" si="310"/>
        <v>2</v>
      </c>
      <c r="P124" s="195">
        <f t="shared" si="310"/>
        <v>72</v>
      </c>
      <c r="Q124" s="195">
        <f t="shared" si="310"/>
        <v>117</v>
      </c>
      <c r="R124" s="195">
        <f t="shared" si="310"/>
        <v>72</v>
      </c>
      <c r="S124" s="205"/>
      <c r="T124" s="195">
        <f t="shared" ref="T124:V124" si="311">SUM(T125:T128)</f>
        <v>7</v>
      </c>
      <c r="U124" s="195">
        <f t="shared" si="311"/>
        <v>32</v>
      </c>
      <c r="V124" s="205">
        <f t="shared" si="311"/>
        <v>7</v>
      </c>
      <c r="W124" s="195"/>
      <c r="X124" s="195"/>
      <c r="Y124" s="213"/>
      <c r="Z124" s="195">
        <f t="shared" ref="Z124:AH124" si="312">SUM(Z125:Z128)</f>
        <v>8</v>
      </c>
      <c r="AA124" s="195"/>
      <c r="AB124" s="210">
        <f t="shared" si="312"/>
        <v>1.2</v>
      </c>
      <c r="AC124" s="195">
        <f t="shared" si="312"/>
        <v>653</v>
      </c>
      <c r="AD124" s="195">
        <f t="shared" si="312"/>
        <v>228</v>
      </c>
      <c r="AE124" s="210">
        <f t="shared" si="312"/>
        <v>132.15</v>
      </c>
      <c r="AF124" s="210">
        <f t="shared" si="312"/>
        <v>80.55</v>
      </c>
      <c r="AG124" s="210">
        <f t="shared" si="312"/>
        <v>51.6</v>
      </c>
      <c r="AH124" s="210">
        <f t="shared" si="312"/>
        <v>132.15</v>
      </c>
      <c r="AI124" s="205"/>
      <c r="AJ124" s="210">
        <f t="shared" ref="AJ124:AL124" si="313">SUM(AJ125:AJ128)</f>
        <v>132.15</v>
      </c>
      <c r="AK124" s="195">
        <f t="shared" si="313"/>
        <v>11</v>
      </c>
      <c r="AL124" s="210">
        <f t="shared" si="313"/>
        <v>2.20000000000001</v>
      </c>
      <c r="AM124" s="210"/>
      <c r="AN124" s="210">
        <f t="shared" ref="AN124:AQ124" si="314">SUM(AN125:AN128)</f>
        <v>187.15</v>
      </c>
      <c r="AO124" s="210">
        <f t="shared" si="314"/>
        <v>-72.3</v>
      </c>
      <c r="AP124" s="210">
        <f t="shared" si="314"/>
        <v>259.45</v>
      </c>
      <c r="AQ124" s="222">
        <f t="shared" si="314"/>
        <v>0</v>
      </c>
    </row>
    <row r="125" s="176" customFormat="1" ht="20.1" customHeight="1" spans="1:44">
      <c r="A125" s="187">
        <v>86</v>
      </c>
      <c r="B125" s="188" t="s">
        <v>118</v>
      </c>
      <c r="C125" s="189"/>
      <c r="D125" s="189"/>
      <c r="E125" s="189"/>
      <c r="F125" s="189"/>
      <c r="G125" s="189"/>
      <c r="H125" s="189"/>
      <c r="I125" s="189"/>
      <c r="J125" s="189"/>
      <c r="K125" s="189"/>
      <c r="L125" s="197"/>
      <c r="M125" s="197"/>
      <c r="N125" s="197">
        <v>246</v>
      </c>
      <c r="O125" s="197"/>
      <c r="P125" s="197"/>
      <c r="Q125" s="197"/>
      <c r="R125" s="197">
        <v>70</v>
      </c>
      <c r="S125" s="206"/>
      <c r="T125" s="197"/>
      <c r="U125" s="197"/>
      <c r="V125" s="206">
        <v>7</v>
      </c>
      <c r="W125" s="197"/>
      <c r="X125" s="197"/>
      <c r="Y125" s="211"/>
      <c r="Z125" s="197"/>
      <c r="AA125" s="197"/>
      <c r="AB125" s="212"/>
      <c r="AC125" s="197">
        <f t="shared" si="309"/>
        <v>246</v>
      </c>
      <c r="AD125" s="197">
        <f t="shared" ref="AD125:AD128" si="315">Q125+R125+S125+U125+V125+W125</f>
        <v>77</v>
      </c>
      <c r="AE125" s="212">
        <f t="shared" ref="AE125:AE128" si="316">(AC125+AD125)*0.25*0.6</f>
        <v>48.45</v>
      </c>
      <c r="AF125" s="212">
        <v>9.9</v>
      </c>
      <c r="AG125" s="212">
        <f t="shared" ref="AG125:AG128" si="317">AE125-AF125</f>
        <v>38.55</v>
      </c>
      <c r="AH125" s="212">
        <f t="shared" ref="AH125:AH128" si="318">AE125</f>
        <v>48.45</v>
      </c>
      <c r="AI125" s="206"/>
      <c r="AJ125" s="212">
        <f t="shared" ref="AJ125:AJ128" si="319">AH125-AI125</f>
        <v>48.45</v>
      </c>
      <c r="AK125" s="197">
        <f t="shared" ref="AK125:AK128" si="320">N125+R125+V125-L125-P125-T125</f>
        <v>323</v>
      </c>
      <c r="AL125" s="212">
        <f t="shared" ref="AL125:AL128" si="321">AK125*0.25*0.4*2</f>
        <v>64.6</v>
      </c>
      <c r="AM125" s="212"/>
      <c r="AN125" s="212">
        <f t="shared" ref="AN125:AN128" si="322">Y125+AB125+AG125+AH125+AL125+AM125</f>
        <v>151.6</v>
      </c>
      <c r="AO125" s="212"/>
      <c r="AP125" s="212">
        <v>151.6</v>
      </c>
      <c r="AQ125" s="206"/>
      <c r="AR125" s="176">
        <v>614001</v>
      </c>
    </row>
    <row r="126" s="176" customFormat="1" ht="20.1" customHeight="1" spans="1:44">
      <c r="A126" s="187">
        <v>87</v>
      </c>
      <c r="B126" s="191" t="s">
        <v>119</v>
      </c>
      <c r="C126" s="189"/>
      <c r="D126" s="189"/>
      <c r="E126" s="189"/>
      <c r="F126" s="189"/>
      <c r="G126" s="189"/>
      <c r="H126" s="189"/>
      <c r="I126" s="189"/>
      <c r="J126" s="189"/>
      <c r="K126" s="189"/>
      <c r="L126" s="197">
        <v>174</v>
      </c>
      <c r="M126" s="197"/>
      <c r="N126" s="197"/>
      <c r="O126" s="197"/>
      <c r="P126" s="197">
        <v>66</v>
      </c>
      <c r="Q126" s="197"/>
      <c r="R126" s="197"/>
      <c r="S126" s="206"/>
      <c r="T126" s="197">
        <v>6</v>
      </c>
      <c r="U126" s="197"/>
      <c r="V126" s="206"/>
      <c r="W126" s="197"/>
      <c r="X126" s="197"/>
      <c r="Y126" s="211"/>
      <c r="Z126" s="197"/>
      <c r="AA126" s="197"/>
      <c r="AB126" s="212"/>
      <c r="AC126" s="197"/>
      <c r="AD126" s="197"/>
      <c r="AE126" s="212"/>
      <c r="AF126" s="212">
        <v>23.1</v>
      </c>
      <c r="AG126" s="212">
        <f t="shared" si="317"/>
        <v>-23.1</v>
      </c>
      <c r="AH126" s="212"/>
      <c r="AI126" s="206"/>
      <c r="AJ126" s="212"/>
      <c r="AK126" s="197">
        <f t="shared" si="320"/>
        <v>-246</v>
      </c>
      <c r="AL126" s="212">
        <f t="shared" si="321"/>
        <v>-49.2</v>
      </c>
      <c r="AM126" s="212"/>
      <c r="AN126" s="212">
        <f t="shared" si="322"/>
        <v>-72.3</v>
      </c>
      <c r="AO126" s="212">
        <v>-72.3</v>
      </c>
      <c r="AP126" s="212"/>
      <c r="AQ126" s="206"/>
      <c r="AR126" s="176">
        <v>614002</v>
      </c>
    </row>
    <row r="127" s="176" customFormat="1" ht="20.1" customHeight="1" spans="1:44">
      <c r="A127" s="187">
        <v>88</v>
      </c>
      <c r="B127" s="188" t="s">
        <v>120</v>
      </c>
      <c r="C127" s="189"/>
      <c r="D127" s="189">
        <v>6</v>
      </c>
      <c r="E127" s="189"/>
      <c r="F127" s="189"/>
      <c r="G127" s="189"/>
      <c r="H127" s="189"/>
      <c r="I127" s="189"/>
      <c r="J127" s="189"/>
      <c r="K127" s="189"/>
      <c r="L127" s="197">
        <v>42</v>
      </c>
      <c r="M127" s="197">
        <v>148</v>
      </c>
      <c r="N127" s="197">
        <v>16</v>
      </c>
      <c r="O127" s="197"/>
      <c r="P127" s="197">
        <v>4</v>
      </c>
      <c r="Q127" s="197">
        <v>81</v>
      </c>
      <c r="R127" s="197"/>
      <c r="S127" s="206"/>
      <c r="T127" s="197">
        <v>1</v>
      </c>
      <c r="U127" s="197">
        <v>29</v>
      </c>
      <c r="V127" s="206"/>
      <c r="W127" s="197"/>
      <c r="X127" s="197"/>
      <c r="Y127" s="211"/>
      <c r="Z127" s="197">
        <f t="shared" si="308"/>
        <v>6</v>
      </c>
      <c r="AA127" s="197"/>
      <c r="AB127" s="212">
        <f t="shared" ref="AB127:AB130" si="323">(Z127+AA127)*0.25*0.6</f>
        <v>0.9</v>
      </c>
      <c r="AC127" s="197">
        <f t="shared" si="309"/>
        <v>164</v>
      </c>
      <c r="AD127" s="197">
        <f t="shared" si="315"/>
        <v>110</v>
      </c>
      <c r="AE127" s="212">
        <f t="shared" si="316"/>
        <v>41.1</v>
      </c>
      <c r="AF127" s="212">
        <v>21.3</v>
      </c>
      <c r="AG127" s="212">
        <f t="shared" si="317"/>
        <v>19.8</v>
      </c>
      <c r="AH127" s="212">
        <f t="shared" si="318"/>
        <v>41.1</v>
      </c>
      <c r="AI127" s="206"/>
      <c r="AJ127" s="212">
        <f t="shared" si="319"/>
        <v>41.1</v>
      </c>
      <c r="AK127" s="197">
        <f t="shared" si="320"/>
        <v>-31</v>
      </c>
      <c r="AL127" s="212">
        <f t="shared" si="321"/>
        <v>-6.2</v>
      </c>
      <c r="AM127" s="212"/>
      <c r="AN127" s="212">
        <f t="shared" si="322"/>
        <v>55.6</v>
      </c>
      <c r="AO127" s="212"/>
      <c r="AP127" s="212">
        <v>55.6</v>
      </c>
      <c r="AQ127" s="206"/>
      <c r="AR127" s="176">
        <v>614004</v>
      </c>
    </row>
    <row r="128" s="176" customFormat="1" ht="20.1" customHeight="1" spans="1:44">
      <c r="A128" s="187">
        <v>89</v>
      </c>
      <c r="B128" s="188" t="s">
        <v>121</v>
      </c>
      <c r="C128" s="189"/>
      <c r="D128" s="189"/>
      <c r="E128" s="189">
        <v>2</v>
      </c>
      <c r="F128" s="189"/>
      <c r="G128" s="189"/>
      <c r="H128" s="189"/>
      <c r="I128" s="189"/>
      <c r="J128" s="189"/>
      <c r="K128" s="189"/>
      <c r="L128" s="197">
        <v>35</v>
      </c>
      <c r="M128" s="197">
        <v>241</v>
      </c>
      <c r="N128" s="197"/>
      <c r="O128" s="197">
        <v>2</v>
      </c>
      <c r="P128" s="197">
        <v>2</v>
      </c>
      <c r="Q128" s="197">
        <v>36</v>
      </c>
      <c r="R128" s="197">
        <v>2</v>
      </c>
      <c r="S128" s="206"/>
      <c r="T128" s="197"/>
      <c r="U128" s="197">
        <v>3</v>
      </c>
      <c r="V128" s="206"/>
      <c r="W128" s="197"/>
      <c r="X128" s="197"/>
      <c r="Y128" s="211"/>
      <c r="Z128" s="197">
        <f t="shared" si="308"/>
        <v>2</v>
      </c>
      <c r="AA128" s="197"/>
      <c r="AB128" s="212">
        <f t="shared" si="323"/>
        <v>0.3</v>
      </c>
      <c r="AC128" s="197">
        <f t="shared" si="309"/>
        <v>243</v>
      </c>
      <c r="AD128" s="197">
        <f t="shared" si="315"/>
        <v>41</v>
      </c>
      <c r="AE128" s="212">
        <f t="shared" si="316"/>
        <v>42.6</v>
      </c>
      <c r="AF128" s="212">
        <v>26.25</v>
      </c>
      <c r="AG128" s="212">
        <f t="shared" si="317"/>
        <v>16.35</v>
      </c>
      <c r="AH128" s="212">
        <f t="shared" si="318"/>
        <v>42.6</v>
      </c>
      <c r="AI128" s="206"/>
      <c r="AJ128" s="212">
        <f t="shared" si="319"/>
        <v>42.6</v>
      </c>
      <c r="AK128" s="197">
        <f t="shared" si="320"/>
        <v>-35</v>
      </c>
      <c r="AL128" s="212">
        <f t="shared" si="321"/>
        <v>-7</v>
      </c>
      <c r="AM128" s="212"/>
      <c r="AN128" s="212">
        <f t="shared" si="322"/>
        <v>52.25</v>
      </c>
      <c r="AO128" s="212"/>
      <c r="AP128" s="212">
        <v>52.25</v>
      </c>
      <c r="AQ128" s="206"/>
      <c r="AR128" s="176">
        <v>614005</v>
      </c>
    </row>
    <row r="129" s="176" customFormat="1" ht="20.1" customHeight="1" spans="1:43">
      <c r="A129" s="190"/>
      <c r="B129" s="185" t="s">
        <v>122</v>
      </c>
      <c r="C129" s="186"/>
      <c r="D129" s="186">
        <f>SUM(D130)</f>
        <v>5</v>
      </c>
      <c r="E129" s="186"/>
      <c r="F129" s="186"/>
      <c r="G129" s="186"/>
      <c r="H129" s="186"/>
      <c r="I129" s="186"/>
      <c r="J129" s="186"/>
      <c r="K129" s="186"/>
      <c r="L129" s="195">
        <f t="shared" ref="L129:Q129" si="324">SUM(L130)</f>
        <v>24</v>
      </c>
      <c r="M129" s="195">
        <f t="shared" si="324"/>
        <v>548</v>
      </c>
      <c r="N129" s="195">
        <f t="shared" si="324"/>
        <v>2</v>
      </c>
      <c r="O129" s="195">
        <f t="shared" si="324"/>
        <v>1</v>
      </c>
      <c r="P129" s="195">
        <f t="shared" si="324"/>
        <v>7</v>
      </c>
      <c r="Q129" s="195">
        <f t="shared" si="324"/>
        <v>30</v>
      </c>
      <c r="R129" s="195"/>
      <c r="S129" s="205"/>
      <c r="T129" s="195">
        <f>SUM(T130)</f>
        <v>1</v>
      </c>
      <c r="U129" s="195"/>
      <c r="V129" s="205"/>
      <c r="W129" s="195"/>
      <c r="X129" s="195"/>
      <c r="Y129" s="213"/>
      <c r="Z129" s="195">
        <f t="shared" ref="Z129:AH129" si="325">SUM(Z130)</f>
        <v>5</v>
      </c>
      <c r="AA129" s="195"/>
      <c r="AB129" s="210">
        <f t="shared" si="325"/>
        <v>0.75</v>
      </c>
      <c r="AC129" s="195">
        <f t="shared" si="325"/>
        <v>551</v>
      </c>
      <c r="AD129" s="195">
        <f t="shared" si="325"/>
        <v>30</v>
      </c>
      <c r="AE129" s="210">
        <f t="shared" si="325"/>
        <v>87.15</v>
      </c>
      <c r="AF129" s="210">
        <f t="shared" si="325"/>
        <v>66.9</v>
      </c>
      <c r="AG129" s="210">
        <f t="shared" si="325"/>
        <v>20.25</v>
      </c>
      <c r="AH129" s="210">
        <f t="shared" si="325"/>
        <v>87.15</v>
      </c>
      <c r="AI129" s="205"/>
      <c r="AJ129" s="210">
        <f t="shared" ref="AJ129:AL129" si="326">SUM(AJ130)</f>
        <v>87.15</v>
      </c>
      <c r="AK129" s="195">
        <f t="shared" si="326"/>
        <v>-30</v>
      </c>
      <c r="AL129" s="210">
        <f t="shared" si="326"/>
        <v>-6</v>
      </c>
      <c r="AM129" s="210"/>
      <c r="AN129" s="210">
        <f t="shared" ref="AN129:AQ129" si="327">SUM(AN130)</f>
        <v>102.15</v>
      </c>
      <c r="AO129" s="210"/>
      <c r="AP129" s="210">
        <f t="shared" si="327"/>
        <v>102.15</v>
      </c>
      <c r="AQ129" s="222">
        <f t="shared" si="327"/>
        <v>0</v>
      </c>
    </row>
    <row r="130" s="176" customFormat="1" ht="20.1" customHeight="1" spans="1:44">
      <c r="A130" s="187">
        <v>90</v>
      </c>
      <c r="B130" s="188" t="s">
        <v>122</v>
      </c>
      <c r="C130" s="189"/>
      <c r="D130" s="189">
        <v>5</v>
      </c>
      <c r="E130" s="189"/>
      <c r="F130" s="189"/>
      <c r="G130" s="189"/>
      <c r="H130" s="189"/>
      <c r="I130" s="189"/>
      <c r="J130" s="189"/>
      <c r="K130" s="189"/>
      <c r="L130" s="197">
        <v>24</v>
      </c>
      <c r="M130" s="197">
        <v>548</v>
      </c>
      <c r="N130" s="197">
        <v>2</v>
      </c>
      <c r="O130" s="197">
        <v>1</v>
      </c>
      <c r="P130" s="197">
        <v>7</v>
      </c>
      <c r="Q130" s="197">
        <v>30</v>
      </c>
      <c r="R130" s="197"/>
      <c r="S130" s="206"/>
      <c r="T130" s="197">
        <v>1</v>
      </c>
      <c r="U130" s="197"/>
      <c r="V130" s="206"/>
      <c r="W130" s="197"/>
      <c r="X130" s="197"/>
      <c r="Y130" s="211"/>
      <c r="Z130" s="197">
        <f t="shared" ref="Z130:Z138" si="328">SUM(C130:E130)</f>
        <v>5</v>
      </c>
      <c r="AA130" s="197"/>
      <c r="AB130" s="212">
        <f t="shared" si="323"/>
        <v>0.75</v>
      </c>
      <c r="AC130" s="197">
        <f t="shared" ref="AC130:AC138" si="329">M130+N130+O130</f>
        <v>551</v>
      </c>
      <c r="AD130" s="197">
        <f t="shared" ref="AD130:AD138" si="330">Q130+R130+S130+U130+V130+W130</f>
        <v>30</v>
      </c>
      <c r="AE130" s="212">
        <f t="shared" ref="AE130:AE138" si="331">(AC130+AD130)*0.25*0.6</f>
        <v>87.15</v>
      </c>
      <c r="AF130" s="212">
        <v>66.9</v>
      </c>
      <c r="AG130" s="212">
        <f t="shared" ref="AG130:AG138" si="332">AE130-AF130</f>
        <v>20.25</v>
      </c>
      <c r="AH130" s="212">
        <f t="shared" ref="AH130:AH138" si="333">AE130</f>
        <v>87.15</v>
      </c>
      <c r="AI130" s="206"/>
      <c r="AJ130" s="212">
        <f t="shared" ref="AJ130:AJ138" si="334">AH130-AI130</f>
        <v>87.15</v>
      </c>
      <c r="AK130" s="197">
        <f t="shared" ref="AK130:AK138" si="335">N130+R130+V130-L130-P130-T130</f>
        <v>-30</v>
      </c>
      <c r="AL130" s="212">
        <f t="shared" ref="AL130:AL138" si="336">AK130*0.25*0.4*2</f>
        <v>-6</v>
      </c>
      <c r="AM130" s="212"/>
      <c r="AN130" s="212">
        <f t="shared" ref="AN130:AN138" si="337">Y130+AB130+AG130+AH130+AL130+AM130</f>
        <v>102.15</v>
      </c>
      <c r="AO130" s="212"/>
      <c r="AP130" s="212">
        <v>102.15</v>
      </c>
      <c r="AQ130" s="206"/>
      <c r="AR130" s="176">
        <v>614003</v>
      </c>
    </row>
    <row r="131" s="176" customFormat="1" ht="20.1" customHeight="1" spans="1:43">
      <c r="A131" s="190"/>
      <c r="B131" s="185" t="s">
        <v>123</v>
      </c>
      <c r="C131" s="186">
        <f t="shared" ref="C131:G131" si="338">SUM(C132:C138)</f>
        <v>236</v>
      </c>
      <c r="D131" s="186">
        <f t="shared" si="338"/>
        <v>101</v>
      </c>
      <c r="E131" s="186">
        <f t="shared" si="338"/>
        <v>3</v>
      </c>
      <c r="F131" s="186">
        <f t="shared" si="338"/>
        <v>28</v>
      </c>
      <c r="G131" s="186">
        <f t="shared" si="338"/>
        <v>2</v>
      </c>
      <c r="H131" s="186"/>
      <c r="I131" s="186">
        <f t="shared" ref="I131:R131" si="339">SUM(I132:I138)</f>
        <v>1</v>
      </c>
      <c r="J131" s="186"/>
      <c r="K131" s="186"/>
      <c r="L131" s="195">
        <f t="shared" si="339"/>
        <v>395</v>
      </c>
      <c r="M131" s="195">
        <f t="shared" si="339"/>
        <v>1403</v>
      </c>
      <c r="N131" s="195">
        <f t="shared" si="339"/>
        <v>779</v>
      </c>
      <c r="O131" s="195">
        <f t="shared" si="339"/>
        <v>3</v>
      </c>
      <c r="P131" s="195">
        <f t="shared" si="339"/>
        <v>84</v>
      </c>
      <c r="Q131" s="195">
        <f t="shared" si="339"/>
        <v>345</v>
      </c>
      <c r="R131" s="195">
        <f t="shared" si="339"/>
        <v>212</v>
      </c>
      <c r="S131" s="205"/>
      <c r="T131" s="195">
        <f t="shared" ref="T131:V131" si="340">SUM(T132:T138)</f>
        <v>6</v>
      </c>
      <c r="U131" s="195">
        <f t="shared" si="340"/>
        <v>6</v>
      </c>
      <c r="V131" s="205">
        <f t="shared" si="340"/>
        <v>13</v>
      </c>
      <c r="W131" s="195"/>
      <c r="X131" s="195"/>
      <c r="Y131" s="213"/>
      <c r="Z131" s="195">
        <f t="shared" ref="Z131:AH131" si="341">SUM(Z132:Z138)</f>
        <v>340</v>
      </c>
      <c r="AA131" s="195">
        <f t="shared" si="341"/>
        <v>31</v>
      </c>
      <c r="AB131" s="210">
        <f t="shared" si="341"/>
        <v>55.65</v>
      </c>
      <c r="AC131" s="195">
        <f t="shared" si="341"/>
        <v>2185</v>
      </c>
      <c r="AD131" s="195">
        <f t="shared" si="341"/>
        <v>576</v>
      </c>
      <c r="AE131" s="210">
        <f t="shared" si="341"/>
        <v>414.15</v>
      </c>
      <c r="AF131" s="210">
        <f t="shared" si="341"/>
        <v>236.55</v>
      </c>
      <c r="AG131" s="210">
        <f t="shared" si="341"/>
        <v>177.6</v>
      </c>
      <c r="AH131" s="210">
        <f t="shared" si="341"/>
        <v>414.15</v>
      </c>
      <c r="AI131" s="205"/>
      <c r="AJ131" s="210">
        <f t="shared" ref="AJ131:AL131" si="342">SUM(AJ132:AJ138)</f>
        <v>414.15</v>
      </c>
      <c r="AK131" s="195">
        <f t="shared" si="342"/>
        <v>519</v>
      </c>
      <c r="AL131" s="210">
        <f t="shared" si="342"/>
        <v>103.8</v>
      </c>
      <c r="AM131" s="210"/>
      <c r="AN131" s="210">
        <f t="shared" ref="AN131:AQ131" si="343">SUM(AN132:AN138)</f>
        <v>751.2</v>
      </c>
      <c r="AO131" s="210">
        <f t="shared" si="343"/>
        <v>0</v>
      </c>
      <c r="AP131" s="210">
        <f t="shared" si="343"/>
        <v>751.2</v>
      </c>
      <c r="AQ131" s="222">
        <f t="shared" si="343"/>
        <v>0</v>
      </c>
    </row>
    <row r="132" s="176" customFormat="1" ht="20.1" customHeight="1" spans="1:44">
      <c r="A132" s="187">
        <v>91</v>
      </c>
      <c r="B132" s="188" t="s">
        <v>124</v>
      </c>
      <c r="C132" s="189">
        <v>84</v>
      </c>
      <c r="D132" s="189"/>
      <c r="E132" s="189"/>
      <c r="F132" s="189">
        <v>24</v>
      </c>
      <c r="G132" s="189"/>
      <c r="H132" s="189"/>
      <c r="I132" s="189">
        <v>1</v>
      </c>
      <c r="J132" s="189"/>
      <c r="K132" s="189"/>
      <c r="L132" s="197">
        <v>2</v>
      </c>
      <c r="M132" s="197"/>
      <c r="N132" s="197">
        <v>324</v>
      </c>
      <c r="O132" s="197"/>
      <c r="P132" s="197">
        <v>4</v>
      </c>
      <c r="Q132" s="197">
        <v>3</v>
      </c>
      <c r="R132" s="197">
        <v>155</v>
      </c>
      <c r="S132" s="206"/>
      <c r="T132" s="197"/>
      <c r="U132" s="197"/>
      <c r="V132" s="206">
        <v>8</v>
      </c>
      <c r="W132" s="197"/>
      <c r="X132" s="197"/>
      <c r="Y132" s="211"/>
      <c r="Z132" s="197">
        <f t="shared" si="328"/>
        <v>84</v>
      </c>
      <c r="AA132" s="197">
        <f t="shared" ref="AA132:AA137" si="344">SUM(F132:K132)</f>
        <v>25</v>
      </c>
      <c r="AB132" s="212">
        <f t="shared" ref="AB132:AB138" si="345">(Z132+AA132)*0.25*0.6</f>
        <v>16.35</v>
      </c>
      <c r="AC132" s="197">
        <f t="shared" si="329"/>
        <v>324</v>
      </c>
      <c r="AD132" s="197">
        <f t="shared" si="330"/>
        <v>166</v>
      </c>
      <c r="AE132" s="212">
        <f t="shared" si="331"/>
        <v>73.5</v>
      </c>
      <c r="AF132" s="212">
        <v>28.35</v>
      </c>
      <c r="AG132" s="212">
        <f t="shared" si="332"/>
        <v>45.15</v>
      </c>
      <c r="AH132" s="212">
        <f t="shared" si="333"/>
        <v>73.5</v>
      </c>
      <c r="AI132" s="206"/>
      <c r="AJ132" s="212">
        <f t="shared" si="334"/>
        <v>73.5</v>
      </c>
      <c r="AK132" s="197">
        <f t="shared" si="335"/>
        <v>481</v>
      </c>
      <c r="AL132" s="212">
        <f t="shared" si="336"/>
        <v>96.2</v>
      </c>
      <c r="AM132" s="212"/>
      <c r="AN132" s="212">
        <f t="shared" si="337"/>
        <v>231.2</v>
      </c>
      <c r="AO132" s="212"/>
      <c r="AP132" s="212">
        <v>231.2</v>
      </c>
      <c r="AQ132" s="206"/>
      <c r="AR132" s="176">
        <v>615001</v>
      </c>
    </row>
    <row r="133" s="176" customFormat="1" ht="20.1" customHeight="1" spans="1:44">
      <c r="A133" s="187">
        <v>92</v>
      </c>
      <c r="B133" s="188" t="s">
        <v>125</v>
      </c>
      <c r="C133" s="189">
        <v>9</v>
      </c>
      <c r="D133" s="189"/>
      <c r="E133" s="189"/>
      <c r="F133" s="189">
        <v>2</v>
      </c>
      <c r="G133" s="189"/>
      <c r="H133" s="189"/>
      <c r="I133" s="189"/>
      <c r="J133" s="189"/>
      <c r="K133" s="189"/>
      <c r="L133" s="197">
        <v>8</v>
      </c>
      <c r="M133" s="197">
        <v>8</v>
      </c>
      <c r="N133" s="197">
        <v>44</v>
      </c>
      <c r="O133" s="197"/>
      <c r="P133" s="197">
        <v>6</v>
      </c>
      <c r="Q133" s="197">
        <v>2</v>
      </c>
      <c r="R133" s="197">
        <v>8</v>
      </c>
      <c r="S133" s="206"/>
      <c r="T133" s="197">
        <v>1</v>
      </c>
      <c r="U133" s="197"/>
      <c r="V133" s="206"/>
      <c r="W133" s="197"/>
      <c r="X133" s="197"/>
      <c r="Y133" s="211"/>
      <c r="Z133" s="197">
        <f t="shared" si="328"/>
        <v>9</v>
      </c>
      <c r="AA133" s="197">
        <f t="shared" si="344"/>
        <v>2</v>
      </c>
      <c r="AB133" s="212">
        <f t="shared" si="345"/>
        <v>1.65</v>
      </c>
      <c r="AC133" s="197">
        <f t="shared" si="329"/>
        <v>52</v>
      </c>
      <c r="AD133" s="197">
        <f t="shared" si="330"/>
        <v>10</v>
      </c>
      <c r="AE133" s="212">
        <f t="shared" si="331"/>
        <v>9.3</v>
      </c>
      <c r="AF133" s="212">
        <v>9.6</v>
      </c>
      <c r="AG133" s="212">
        <f t="shared" si="332"/>
        <v>-0.300000000000001</v>
      </c>
      <c r="AH133" s="212">
        <f t="shared" si="333"/>
        <v>9.3</v>
      </c>
      <c r="AI133" s="206"/>
      <c r="AJ133" s="212">
        <f t="shared" si="334"/>
        <v>9.3</v>
      </c>
      <c r="AK133" s="197">
        <f t="shared" si="335"/>
        <v>37</v>
      </c>
      <c r="AL133" s="212">
        <f t="shared" si="336"/>
        <v>7.4</v>
      </c>
      <c r="AM133" s="212"/>
      <c r="AN133" s="212">
        <f t="shared" si="337"/>
        <v>18.05</v>
      </c>
      <c r="AO133" s="212"/>
      <c r="AP133" s="212">
        <v>18.05</v>
      </c>
      <c r="AQ133" s="206"/>
      <c r="AR133" s="176">
        <v>615002</v>
      </c>
    </row>
    <row r="134" s="176" customFormat="1" ht="20.1" customHeight="1" spans="1:44">
      <c r="A134" s="187">
        <v>93</v>
      </c>
      <c r="B134" s="191" t="s">
        <v>126</v>
      </c>
      <c r="C134" s="189">
        <v>98</v>
      </c>
      <c r="D134" s="189">
        <v>2</v>
      </c>
      <c r="E134" s="189"/>
      <c r="F134" s="189"/>
      <c r="G134" s="189"/>
      <c r="H134" s="189"/>
      <c r="I134" s="189"/>
      <c r="J134" s="189"/>
      <c r="K134" s="189"/>
      <c r="L134" s="197">
        <v>28</v>
      </c>
      <c r="M134" s="197">
        <v>90</v>
      </c>
      <c r="N134" s="197">
        <v>283</v>
      </c>
      <c r="O134" s="197"/>
      <c r="P134" s="197">
        <v>21</v>
      </c>
      <c r="Q134" s="197">
        <v>59</v>
      </c>
      <c r="R134" s="197">
        <v>39</v>
      </c>
      <c r="S134" s="206"/>
      <c r="T134" s="197">
        <v>1</v>
      </c>
      <c r="U134" s="197"/>
      <c r="V134" s="206">
        <v>2</v>
      </c>
      <c r="W134" s="197"/>
      <c r="X134" s="197"/>
      <c r="Y134" s="211"/>
      <c r="Z134" s="197">
        <f t="shared" si="328"/>
        <v>100</v>
      </c>
      <c r="AA134" s="197"/>
      <c r="AB134" s="212">
        <f t="shared" si="345"/>
        <v>15</v>
      </c>
      <c r="AC134" s="197">
        <f t="shared" si="329"/>
        <v>373</v>
      </c>
      <c r="AD134" s="197">
        <f t="shared" si="330"/>
        <v>100</v>
      </c>
      <c r="AE134" s="212">
        <f t="shared" si="331"/>
        <v>70.95</v>
      </c>
      <c r="AF134" s="212">
        <v>33.15</v>
      </c>
      <c r="AG134" s="212">
        <f t="shared" si="332"/>
        <v>37.8</v>
      </c>
      <c r="AH134" s="212">
        <f t="shared" si="333"/>
        <v>70.95</v>
      </c>
      <c r="AI134" s="206"/>
      <c r="AJ134" s="212">
        <f t="shared" si="334"/>
        <v>70.95</v>
      </c>
      <c r="AK134" s="197">
        <f t="shared" si="335"/>
        <v>274</v>
      </c>
      <c r="AL134" s="212">
        <f t="shared" si="336"/>
        <v>54.8</v>
      </c>
      <c r="AM134" s="212"/>
      <c r="AN134" s="212">
        <f t="shared" si="337"/>
        <v>178.55</v>
      </c>
      <c r="AO134" s="212"/>
      <c r="AP134" s="212">
        <v>178.55</v>
      </c>
      <c r="AQ134" s="206"/>
      <c r="AR134" s="176">
        <v>615003</v>
      </c>
    </row>
    <row r="135" s="176" customFormat="1" ht="20.1" customHeight="1" spans="1:44">
      <c r="A135" s="187">
        <v>94</v>
      </c>
      <c r="B135" s="188" t="s">
        <v>127</v>
      </c>
      <c r="C135" s="189">
        <v>11</v>
      </c>
      <c r="D135" s="189">
        <v>3</v>
      </c>
      <c r="E135" s="189"/>
      <c r="F135" s="189"/>
      <c r="G135" s="189"/>
      <c r="H135" s="189"/>
      <c r="I135" s="189"/>
      <c r="J135" s="189"/>
      <c r="K135" s="189"/>
      <c r="L135" s="197">
        <v>123</v>
      </c>
      <c r="M135" s="197">
        <v>86</v>
      </c>
      <c r="N135" s="197">
        <v>31</v>
      </c>
      <c r="O135" s="197"/>
      <c r="P135" s="197">
        <v>15</v>
      </c>
      <c r="Q135" s="197">
        <v>19</v>
      </c>
      <c r="R135" s="197">
        <v>3</v>
      </c>
      <c r="S135" s="206"/>
      <c r="T135" s="197"/>
      <c r="U135" s="197">
        <v>1</v>
      </c>
      <c r="V135" s="206">
        <v>3</v>
      </c>
      <c r="W135" s="197"/>
      <c r="X135" s="197"/>
      <c r="Y135" s="211"/>
      <c r="Z135" s="197">
        <f t="shared" si="328"/>
        <v>14</v>
      </c>
      <c r="AA135" s="197"/>
      <c r="AB135" s="212">
        <f t="shared" si="345"/>
        <v>2.1</v>
      </c>
      <c r="AC135" s="197">
        <f t="shared" si="329"/>
        <v>117</v>
      </c>
      <c r="AD135" s="197">
        <f t="shared" si="330"/>
        <v>26</v>
      </c>
      <c r="AE135" s="212">
        <f t="shared" si="331"/>
        <v>21.45</v>
      </c>
      <c r="AF135" s="212">
        <v>20.55</v>
      </c>
      <c r="AG135" s="212">
        <f t="shared" si="332"/>
        <v>0.899999999999999</v>
      </c>
      <c r="AH135" s="212">
        <f t="shared" si="333"/>
        <v>21.45</v>
      </c>
      <c r="AI135" s="206"/>
      <c r="AJ135" s="212">
        <f t="shared" si="334"/>
        <v>21.45</v>
      </c>
      <c r="AK135" s="197">
        <f t="shared" si="335"/>
        <v>-101</v>
      </c>
      <c r="AL135" s="212">
        <f t="shared" si="336"/>
        <v>-20.2</v>
      </c>
      <c r="AM135" s="212"/>
      <c r="AN135" s="212">
        <f t="shared" si="337"/>
        <v>4.25</v>
      </c>
      <c r="AO135" s="212"/>
      <c r="AP135" s="212">
        <v>4.25</v>
      </c>
      <c r="AQ135" s="206"/>
      <c r="AR135" s="176">
        <v>615004</v>
      </c>
    </row>
    <row r="136" s="176" customFormat="1" ht="20.1" customHeight="1" spans="1:44">
      <c r="A136" s="187">
        <v>95</v>
      </c>
      <c r="B136" s="191" t="s">
        <v>128</v>
      </c>
      <c r="C136" s="189">
        <v>25</v>
      </c>
      <c r="D136" s="189">
        <v>4</v>
      </c>
      <c r="E136" s="189">
        <v>2</v>
      </c>
      <c r="F136" s="189"/>
      <c r="G136" s="189">
        <v>1</v>
      </c>
      <c r="H136" s="189"/>
      <c r="I136" s="189"/>
      <c r="J136" s="189"/>
      <c r="K136" s="189"/>
      <c r="L136" s="197">
        <v>120</v>
      </c>
      <c r="M136" s="197">
        <v>178</v>
      </c>
      <c r="N136" s="197">
        <v>63</v>
      </c>
      <c r="O136" s="197">
        <v>1</v>
      </c>
      <c r="P136" s="197">
        <v>21</v>
      </c>
      <c r="Q136" s="197">
        <v>57</v>
      </c>
      <c r="R136" s="197"/>
      <c r="S136" s="206"/>
      <c r="T136" s="197">
        <v>1</v>
      </c>
      <c r="U136" s="197"/>
      <c r="V136" s="206"/>
      <c r="W136" s="197"/>
      <c r="X136" s="197"/>
      <c r="Y136" s="211"/>
      <c r="Z136" s="197">
        <f t="shared" si="328"/>
        <v>31</v>
      </c>
      <c r="AA136" s="197">
        <f t="shared" si="344"/>
        <v>1</v>
      </c>
      <c r="AB136" s="212">
        <f t="shared" si="345"/>
        <v>4.8</v>
      </c>
      <c r="AC136" s="197">
        <f t="shared" si="329"/>
        <v>242</v>
      </c>
      <c r="AD136" s="197">
        <f t="shared" si="330"/>
        <v>57</v>
      </c>
      <c r="AE136" s="212">
        <f t="shared" si="331"/>
        <v>44.85</v>
      </c>
      <c r="AF136" s="212">
        <v>32.7</v>
      </c>
      <c r="AG136" s="212">
        <f t="shared" si="332"/>
        <v>12.15</v>
      </c>
      <c r="AH136" s="212">
        <f t="shared" si="333"/>
        <v>44.85</v>
      </c>
      <c r="AI136" s="206"/>
      <c r="AJ136" s="212">
        <f t="shared" si="334"/>
        <v>44.85</v>
      </c>
      <c r="AK136" s="197">
        <f t="shared" si="335"/>
        <v>-79</v>
      </c>
      <c r="AL136" s="212">
        <f t="shared" si="336"/>
        <v>-15.8</v>
      </c>
      <c r="AM136" s="212"/>
      <c r="AN136" s="212">
        <f t="shared" si="337"/>
        <v>46</v>
      </c>
      <c r="AO136" s="212"/>
      <c r="AP136" s="212">
        <v>46</v>
      </c>
      <c r="AQ136" s="206"/>
      <c r="AR136" s="176">
        <v>615005</v>
      </c>
    </row>
    <row r="137" s="176" customFormat="1" ht="20.1" customHeight="1" spans="1:44">
      <c r="A137" s="187">
        <v>96</v>
      </c>
      <c r="B137" s="188" t="s">
        <v>129</v>
      </c>
      <c r="C137" s="189">
        <v>5</v>
      </c>
      <c r="D137" s="189">
        <v>41</v>
      </c>
      <c r="E137" s="189">
        <v>1</v>
      </c>
      <c r="F137" s="189">
        <v>2</v>
      </c>
      <c r="G137" s="189">
        <v>1</v>
      </c>
      <c r="H137" s="189"/>
      <c r="I137" s="189"/>
      <c r="J137" s="189"/>
      <c r="K137" s="189"/>
      <c r="L137" s="197">
        <v>40</v>
      </c>
      <c r="M137" s="197">
        <v>687</v>
      </c>
      <c r="N137" s="197">
        <v>9</v>
      </c>
      <c r="O137" s="197">
        <v>1</v>
      </c>
      <c r="P137" s="197">
        <v>9</v>
      </c>
      <c r="Q137" s="197">
        <v>138</v>
      </c>
      <c r="R137" s="197">
        <v>5</v>
      </c>
      <c r="S137" s="206"/>
      <c r="T137" s="197">
        <v>2</v>
      </c>
      <c r="U137" s="197">
        <v>5</v>
      </c>
      <c r="V137" s="206"/>
      <c r="W137" s="197"/>
      <c r="X137" s="197"/>
      <c r="Y137" s="211"/>
      <c r="Z137" s="197">
        <f t="shared" si="328"/>
        <v>47</v>
      </c>
      <c r="AA137" s="197">
        <f t="shared" si="344"/>
        <v>3</v>
      </c>
      <c r="AB137" s="212">
        <f t="shared" si="345"/>
        <v>7.5</v>
      </c>
      <c r="AC137" s="197">
        <f t="shared" si="329"/>
        <v>697</v>
      </c>
      <c r="AD137" s="197">
        <f t="shared" si="330"/>
        <v>148</v>
      </c>
      <c r="AE137" s="212">
        <f t="shared" si="331"/>
        <v>126.75</v>
      </c>
      <c r="AF137" s="212">
        <v>67.95</v>
      </c>
      <c r="AG137" s="212">
        <f t="shared" si="332"/>
        <v>58.8</v>
      </c>
      <c r="AH137" s="212">
        <f t="shared" si="333"/>
        <v>126.75</v>
      </c>
      <c r="AI137" s="206"/>
      <c r="AJ137" s="212">
        <f t="shared" si="334"/>
        <v>126.75</v>
      </c>
      <c r="AK137" s="197">
        <f t="shared" si="335"/>
        <v>-37</v>
      </c>
      <c r="AL137" s="212">
        <f t="shared" si="336"/>
        <v>-7.4</v>
      </c>
      <c r="AM137" s="212"/>
      <c r="AN137" s="212">
        <f t="shared" si="337"/>
        <v>185.65</v>
      </c>
      <c r="AO137" s="212"/>
      <c r="AP137" s="212">
        <v>185.65</v>
      </c>
      <c r="AQ137" s="206"/>
      <c r="AR137" s="176">
        <v>615008</v>
      </c>
    </row>
    <row r="138" s="176" customFormat="1" ht="20.1" customHeight="1" spans="1:44">
      <c r="A138" s="187">
        <v>97</v>
      </c>
      <c r="B138" s="188" t="s">
        <v>130</v>
      </c>
      <c r="C138" s="189">
        <v>4</v>
      </c>
      <c r="D138" s="189">
        <v>51</v>
      </c>
      <c r="E138" s="189"/>
      <c r="F138" s="189"/>
      <c r="G138" s="189"/>
      <c r="H138" s="189"/>
      <c r="I138" s="189"/>
      <c r="J138" s="189"/>
      <c r="K138" s="189"/>
      <c r="L138" s="197">
        <v>74</v>
      </c>
      <c r="M138" s="197">
        <v>354</v>
      </c>
      <c r="N138" s="197">
        <v>25</v>
      </c>
      <c r="O138" s="197">
        <v>1</v>
      </c>
      <c r="P138" s="197">
        <v>8</v>
      </c>
      <c r="Q138" s="197">
        <v>67</v>
      </c>
      <c r="R138" s="197">
        <v>2</v>
      </c>
      <c r="S138" s="206"/>
      <c r="T138" s="197">
        <v>1</v>
      </c>
      <c r="U138" s="197"/>
      <c r="V138" s="206"/>
      <c r="W138" s="197"/>
      <c r="X138" s="197"/>
      <c r="Y138" s="211"/>
      <c r="Z138" s="197">
        <f t="shared" si="328"/>
        <v>55</v>
      </c>
      <c r="AA138" s="197"/>
      <c r="AB138" s="212">
        <f t="shared" si="345"/>
        <v>8.25</v>
      </c>
      <c r="AC138" s="197">
        <f t="shared" si="329"/>
        <v>380</v>
      </c>
      <c r="AD138" s="197">
        <f t="shared" si="330"/>
        <v>69</v>
      </c>
      <c r="AE138" s="212">
        <f t="shared" si="331"/>
        <v>67.35</v>
      </c>
      <c r="AF138" s="212">
        <v>44.25</v>
      </c>
      <c r="AG138" s="212">
        <f t="shared" si="332"/>
        <v>23.1</v>
      </c>
      <c r="AH138" s="212">
        <f t="shared" si="333"/>
        <v>67.35</v>
      </c>
      <c r="AI138" s="206"/>
      <c r="AJ138" s="212">
        <f t="shared" si="334"/>
        <v>67.35</v>
      </c>
      <c r="AK138" s="197">
        <f t="shared" si="335"/>
        <v>-56</v>
      </c>
      <c r="AL138" s="212">
        <f t="shared" si="336"/>
        <v>-11.2</v>
      </c>
      <c r="AM138" s="212"/>
      <c r="AN138" s="212">
        <f t="shared" si="337"/>
        <v>87.5</v>
      </c>
      <c r="AO138" s="212"/>
      <c r="AP138" s="212">
        <v>87.5</v>
      </c>
      <c r="AQ138" s="206"/>
      <c r="AR138" s="176">
        <v>615009</v>
      </c>
    </row>
    <row r="139" s="176" customFormat="1" ht="20.1" customHeight="1" spans="1:43">
      <c r="A139" s="190"/>
      <c r="B139" s="185" t="s">
        <v>131</v>
      </c>
      <c r="C139" s="186"/>
      <c r="D139" s="186">
        <f t="shared" ref="D139:G139" si="346">SUM(D140)</f>
        <v>158</v>
      </c>
      <c r="E139" s="186">
        <f t="shared" si="346"/>
        <v>5</v>
      </c>
      <c r="F139" s="186"/>
      <c r="G139" s="186">
        <f t="shared" si="346"/>
        <v>104</v>
      </c>
      <c r="H139" s="186"/>
      <c r="I139" s="186"/>
      <c r="J139" s="186"/>
      <c r="K139" s="186"/>
      <c r="L139" s="195">
        <f t="shared" ref="L139:Q139" si="347">SUM(L140)</f>
        <v>387</v>
      </c>
      <c r="M139" s="195">
        <f t="shared" si="347"/>
        <v>1498</v>
      </c>
      <c r="N139" s="195">
        <f t="shared" si="347"/>
        <v>8</v>
      </c>
      <c r="O139" s="195">
        <f t="shared" si="347"/>
        <v>8</v>
      </c>
      <c r="P139" s="195">
        <f t="shared" si="347"/>
        <v>103</v>
      </c>
      <c r="Q139" s="195">
        <f t="shared" si="347"/>
        <v>150</v>
      </c>
      <c r="R139" s="195"/>
      <c r="S139" s="205"/>
      <c r="T139" s="195">
        <f>SUM(T140)</f>
        <v>6</v>
      </c>
      <c r="U139" s="195">
        <f t="shared" ref="U139:U143" si="348">SUM(U140)</f>
        <v>10</v>
      </c>
      <c r="V139" s="205"/>
      <c r="W139" s="195"/>
      <c r="X139" s="195"/>
      <c r="Y139" s="213"/>
      <c r="Z139" s="195">
        <f t="shared" ref="Z139:AH139" si="349">SUM(Z140)</f>
        <v>163</v>
      </c>
      <c r="AA139" s="195">
        <f t="shared" si="349"/>
        <v>104</v>
      </c>
      <c r="AB139" s="210">
        <f t="shared" si="349"/>
        <v>40.05</v>
      </c>
      <c r="AC139" s="195">
        <f t="shared" si="349"/>
        <v>1514</v>
      </c>
      <c r="AD139" s="195">
        <f t="shared" si="349"/>
        <v>160</v>
      </c>
      <c r="AE139" s="210">
        <f t="shared" si="349"/>
        <v>251.1</v>
      </c>
      <c r="AF139" s="210">
        <f t="shared" si="349"/>
        <v>184.8</v>
      </c>
      <c r="AG139" s="210">
        <f t="shared" si="349"/>
        <v>66.3</v>
      </c>
      <c r="AH139" s="210">
        <f t="shared" si="349"/>
        <v>251.1</v>
      </c>
      <c r="AI139" s="205"/>
      <c r="AJ139" s="210">
        <f t="shared" ref="AJ139:AL139" si="350">SUM(AJ140)</f>
        <v>251.1</v>
      </c>
      <c r="AK139" s="195">
        <f t="shared" si="350"/>
        <v>-488</v>
      </c>
      <c r="AL139" s="210">
        <f t="shared" si="350"/>
        <v>-97.6</v>
      </c>
      <c r="AM139" s="210"/>
      <c r="AN139" s="210">
        <f t="shared" ref="AN139:AQ139" si="351">SUM(AN140)</f>
        <v>259.85</v>
      </c>
      <c r="AO139" s="210"/>
      <c r="AP139" s="210">
        <f t="shared" si="351"/>
        <v>259.85</v>
      </c>
      <c r="AQ139" s="222">
        <f t="shared" si="351"/>
        <v>0</v>
      </c>
    </row>
    <row r="140" s="176" customFormat="1" ht="20.1" customHeight="1" spans="1:44">
      <c r="A140" s="187">
        <v>98</v>
      </c>
      <c r="B140" s="188" t="s">
        <v>131</v>
      </c>
      <c r="C140" s="189"/>
      <c r="D140" s="189">
        <v>158</v>
      </c>
      <c r="E140" s="189">
        <v>5</v>
      </c>
      <c r="F140" s="189"/>
      <c r="G140" s="189">
        <v>104</v>
      </c>
      <c r="H140" s="189"/>
      <c r="I140" s="189"/>
      <c r="J140" s="189"/>
      <c r="K140" s="189"/>
      <c r="L140" s="197">
        <v>387</v>
      </c>
      <c r="M140" s="197">
        <v>1498</v>
      </c>
      <c r="N140" s="197">
        <v>8</v>
      </c>
      <c r="O140" s="197">
        <v>8</v>
      </c>
      <c r="P140" s="197">
        <v>103</v>
      </c>
      <c r="Q140" s="197">
        <v>150</v>
      </c>
      <c r="R140" s="197"/>
      <c r="S140" s="206"/>
      <c r="T140" s="197">
        <v>6</v>
      </c>
      <c r="U140" s="197">
        <v>10</v>
      </c>
      <c r="V140" s="206"/>
      <c r="W140" s="197"/>
      <c r="X140" s="197"/>
      <c r="Y140" s="211"/>
      <c r="Z140" s="197">
        <f t="shared" ref="Z140:Z144" si="352">SUM(C140:E140)</f>
        <v>163</v>
      </c>
      <c r="AA140" s="197">
        <f>SUM(F140:K140)</f>
        <v>104</v>
      </c>
      <c r="AB140" s="212">
        <f t="shared" ref="AB140:AB144" si="353">(Z140+AA140)*0.25*0.6</f>
        <v>40.05</v>
      </c>
      <c r="AC140" s="197">
        <f t="shared" ref="AC140:AC144" si="354">M140+N140+O140</f>
        <v>1514</v>
      </c>
      <c r="AD140" s="197">
        <f t="shared" ref="AD140:AD144" si="355">Q140+R140+S140+U140+V140+W140</f>
        <v>160</v>
      </c>
      <c r="AE140" s="212">
        <f t="shared" ref="AE140:AE144" si="356">(AC140+AD140)*0.25*0.6</f>
        <v>251.1</v>
      </c>
      <c r="AF140" s="212">
        <v>184.8</v>
      </c>
      <c r="AG140" s="212">
        <f t="shared" ref="AG140:AG144" si="357">AE140-AF140</f>
        <v>66.3</v>
      </c>
      <c r="AH140" s="212">
        <f t="shared" ref="AH140:AH144" si="358">AE140</f>
        <v>251.1</v>
      </c>
      <c r="AI140" s="206"/>
      <c r="AJ140" s="212">
        <f t="shared" ref="AJ140:AJ144" si="359">AH140-AI140</f>
        <v>251.1</v>
      </c>
      <c r="AK140" s="197">
        <f t="shared" ref="AK140:AK144" si="360">N140+R140+V140-L140-P140-T140</f>
        <v>-488</v>
      </c>
      <c r="AL140" s="212">
        <f t="shared" ref="AL140:AL144" si="361">AK140*0.25*0.4*2</f>
        <v>-97.6</v>
      </c>
      <c r="AM140" s="212"/>
      <c r="AN140" s="212">
        <f t="shared" ref="AN140:AN144" si="362">Y140+AB140+AG140+AH140+AL140+AM140</f>
        <v>259.85</v>
      </c>
      <c r="AO140" s="212"/>
      <c r="AP140" s="212">
        <v>259.85</v>
      </c>
      <c r="AQ140" s="206"/>
      <c r="AR140" s="176">
        <v>615006</v>
      </c>
    </row>
    <row r="141" s="176" customFormat="1" ht="20.1" customHeight="1" spans="1:43">
      <c r="A141" s="190"/>
      <c r="B141" s="185" t="s">
        <v>132</v>
      </c>
      <c r="C141" s="186"/>
      <c r="D141" s="186">
        <f>SUM(D142)</f>
        <v>80</v>
      </c>
      <c r="E141" s="186">
        <f>SUM(E142)</f>
        <v>5</v>
      </c>
      <c r="F141" s="186"/>
      <c r="G141" s="186"/>
      <c r="H141" s="186"/>
      <c r="I141" s="186"/>
      <c r="J141" s="186"/>
      <c r="K141" s="186"/>
      <c r="L141" s="195">
        <f t="shared" ref="L141:Q141" si="363">SUM(L142)</f>
        <v>42</v>
      </c>
      <c r="M141" s="195">
        <f t="shared" si="363"/>
        <v>650</v>
      </c>
      <c r="N141" s="195"/>
      <c r="O141" s="195">
        <f t="shared" si="363"/>
        <v>10</v>
      </c>
      <c r="P141" s="195">
        <f t="shared" si="363"/>
        <v>34</v>
      </c>
      <c r="Q141" s="195">
        <f t="shared" si="363"/>
        <v>315</v>
      </c>
      <c r="R141" s="195"/>
      <c r="S141" s="205"/>
      <c r="T141" s="195">
        <f>SUM(T142)</f>
        <v>3</v>
      </c>
      <c r="U141" s="195">
        <f t="shared" si="348"/>
        <v>7</v>
      </c>
      <c r="V141" s="205"/>
      <c r="W141" s="195"/>
      <c r="X141" s="195"/>
      <c r="Y141" s="213"/>
      <c r="Z141" s="195">
        <f t="shared" ref="Z141:AH141" si="364">SUM(Z142)</f>
        <v>85</v>
      </c>
      <c r="AA141" s="195"/>
      <c r="AB141" s="210">
        <f t="shared" si="364"/>
        <v>12.75</v>
      </c>
      <c r="AC141" s="195">
        <f t="shared" si="364"/>
        <v>660</v>
      </c>
      <c r="AD141" s="195">
        <f t="shared" si="364"/>
        <v>322</v>
      </c>
      <c r="AE141" s="210">
        <f t="shared" si="364"/>
        <v>147.3</v>
      </c>
      <c r="AF141" s="210">
        <f t="shared" si="364"/>
        <v>70.35</v>
      </c>
      <c r="AG141" s="210">
        <f t="shared" si="364"/>
        <v>76.95</v>
      </c>
      <c r="AH141" s="210">
        <f t="shared" si="364"/>
        <v>147.3</v>
      </c>
      <c r="AI141" s="205"/>
      <c r="AJ141" s="210">
        <f t="shared" ref="AJ141:AL141" si="365">SUM(AJ142)</f>
        <v>147.3</v>
      </c>
      <c r="AK141" s="195">
        <f t="shared" si="365"/>
        <v>-79</v>
      </c>
      <c r="AL141" s="210">
        <f t="shared" si="365"/>
        <v>-15.8</v>
      </c>
      <c r="AM141" s="210"/>
      <c r="AN141" s="210">
        <f t="shared" ref="AN141:AQ141" si="366">SUM(AN142)</f>
        <v>221.2</v>
      </c>
      <c r="AO141" s="210"/>
      <c r="AP141" s="210">
        <f t="shared" si="366"/>
        <v>221.2</v>
      </c>
      <c r="AQ141" s="222">
        <f t="shared" si="366"/>
        <v>0</v>
      </c>
    </row>
    <row r="142" s="176" customFormat="1" ht="20.1" customHeight="1" spans="1:44">
      <c r="A142" s="187">
        <v>99</v>
      </c>
      <c r="B142" s="188" t="s">
        <v>132</v>
      </c>
      <c r="C142" s="189"/>
      <c r="D142" s="189">
        <v>80</v>
      </c>
      <c r="E142" s="189">
        <v>5</v>
      </c>
      <c r="F142" s="189"/>
      <c r="G142" s="189"/>
      <c r="H142" s="189"/>
      <c r="I142" s="189"/>
      <c r="J142" s="189"/>
      <c r="K142" s="189"/>
      <c r="L142" s="197">
        <v>42</v>
      </c>
      <c r="M142" s="197">
        <v>650</v>
      </c>
      <c r="N142" s="197"/>
      <c r="O142" s="197">
        <v>10</v>
      </c>
      <c r="P142" s="197">
        <v>34</v>
      </c>
      <c r="Q142" s="197">
        <v>315</v>
      </c>
      <c r="R142" s="197"/>
      <c r="S142" s="206"/>
      <c r="T142" s="197">
        <v>3</v>
      </c>
      <c r="U142" s="197">
        <v>7</v>
      </c>
      <c r="V142" s="206"/>
      <c r="W142" s="197"/>
      <c r="X142" s="197"/>
      <c r="Y142" s="211"/>
      <c r="Z142" s="197">
        <f t="shared" si="352"/>
        <v>85</v>
      </c>
      <c r="AA142" s="197"/>
      <c r="AB142" s="212">
        <f t="shared" si="353"/>
        <v>12.75</v>
      </c>
      <c r="AC142" s="197">
        <f t="shared" si="354"/>
        <v>660</v>
      </c>
      <c r="AD142" s="197">
        <f t="shared" si="355"/>
        <v>322</v>
      </c>
      <c r="AE142" s="212">
        <f t="shared" si="356"/>
        <v>147.3</v>
      </c>
      <c r="AF142" s="212">
        <v>70.35</v>
      </c>
      <c r="AG142" s="212">
        <f t="shared" si="357"/>
        <v>76.95</v>
      </c>
      <c r="AH142" s="212">
        <f t="shared" si="358"/>
        <v>147.3</v>
      </c>
      <c r="AI142" s="206"/>
      <c r="AJ142" s="212">
        <f t="shared" si="359"/>
        <v>147.3</v>
      </c>
      <c r="AK142" s="197">
        <f t="shared" si="360"/>
        <v>-79</v>
      </c>
      <c r="AL142" s="212">
        <f t="shared" si="361"/>
        <v>-15.8</v>
      </c>
      <c r="AM142" s="212"/>
      <c r="AN142" s="212">
        <f t="shared" si="362"/>
        <v>221.2</v>
      </c>
      <c r="AO142" s="212"/>
      <c r="AP142" s="212">
        <v>221.2</v>
      </c>
      <c r="AQ142" s="206"/>
      <c r="AR142" s="176">
        <v>615007</v>
      </c>
    </row>
    <row r="143" s="176" customFormat="1" ht="20.1" customHeight="1" spans="1:43">
      <c r="A143" s="190"/>
      <c r="B143" s="185" t="s">
        <v>133</v>
      </c>
      <c r="C143" s="186">
        <f>SUM(C144)</f>
        <v>10</v>
      </c>
      <c r="D143" s="186">
        <f>SUM(D144)</f>
        <v>50</v>
      </c>
      <c r="E143" s="186">
        <f>SUM(E144)</f>
        <v>1</v>
      </c>
      <c r="F143" s="186"/>
      <c r="G143" s="186"/>
      <c r="H143" s="186"/>
      <c r="I143" s="186"/>
      <c r="J143" s="186"/>
      <c r="K143" s="186"/>
      <c r="L143" s="195">
        <f t="shared" ref="L143:R143" si="367">SUM(L144)</f>
        <v>28</v>
      </c>
      <c r="M143" s="195">
        <f t="shared" si="367"/>
        <v>658</v>
      </c>
      <c r="N143" s="195">
        <f t="shared" si="367"/>
        <v>32</v>
      </c>
      <c r="O143" s="195">
        <f t="shared" si="367"/>
        <v>2</v>
      </c>
      <c r="P143" s="195">
        <f t="shared" si="367"/>
        <v>9</v>
      </c>
      <c r="Q143" s="195">
        <f t="shared" si="367"/>
        <v>220</v>
      </c>
      <c r="R143" s="195">
        <f t="shared" si="367"/>
        <v>10</v>
      </c>
      <c r="S143" s="205"/>
      <c r="T143" s="195"/>
      <c r="U143" s="195">
        <f t="shared" si="348"/>
        <v>10</v>
      </c>
      <c r="V143" s="205">
        <f>SUM(V144)</f>
        <v>1</v>
      </c>
      <c r="W143" s="195"/>
      <c r="X143" s="195"/>
      <c r="Y143" s="213"/>
      <c r="Z143" s="195">
        <f t="shared" ref="Z143:AH143" si="368">SUM(Z144)</f>
        <v>61</v>
      </c>
      <c r="AA143" s="195"/>
      <c r="AB143" s="210">
        <f t="shared" si="368"/>
        <v>9.15</v>
      </c>
      <c r="AC143" s="195">
        <f t="shared" si="368"/>
        <v>692</v>
      </c>
      <c r="AD143" s="195">
        <f t="shared" si="368"/>
        <v>241</v>
      </c>
      <c r="AE143" s="210">
        <f t="shared" si="368"/>
        <v>139.95</v>
      </c>
      <c r="AF143" s="210">
        <f t="shared" si="368"/>
        <v>72.75</v>
      </c>
      <c r="AG143" s="210">
        <f t="shared" si="368"/>
        <v>67.2</v>
      </c>
      <c r="AH143" s="210">
        <f t="shared" si="368"/>
        <v>139.95</v>
      </c>
      <c r="AI143" s="205"/>
      <c r="AJ143" s="210">
        <f t="shared" ref="AJ143:AL143" si="369">SUM(AJ144)</f>
        <v>139.95</v>
      </c>
      <c r="AK143" s="195">
        <f t="shared" si="369"/>
        <v>6</v>
      </c>
      <c r="AL143" s="210">
        <f t="shared" si="369"/>
        <v>1.2</v>
      </c>
      <c r="AM143" s="210"/>
      <c r="AN143" s="210">
        <f t="shared" ref="AN143:AQ143" si="370">SUM(AN144)</f>
        <v>217.5</v>
      </c>
      <c r="AO143" s="210"/>
      <c r="AP143" s="210">
        <f t="shared" si="370"/>
        <v>217.5</v>
      </c>
      <c r="AQ143" s="222">
        <f t="shared" si="370"/>
        <v>0</v>
      </c>
    </row>
    <row r="144" s="176" customFormat="1" ht="20.1" customHeight="1" spans="1:44">
      <c r="A144" s="187">
        <v>100</v>
      </c>
      <c r="B144" s="188" t="s">
        <v>133</v>
      </c>
      <c r="C144" s="189">
        <v>10</v>
      </c>
      <c r="D144" s="189">
        <v>50</v>
      </c>
      <c r="E144" s="189">
        <v>1</v>
      </c>
      <c r="F144" s="189"/>
      <c r="G144" s="189"/>
      <c r="H144" s="189"/>
      <c r="I144" s="189"/>
      <c r="J144" s="189"/>
      <c r="K144" s="189"/>
      <c r="L144" s="197">
        <v>28</v>
      </c>
      <c r="M144" s="197">
        <v>658</v>
      </c>
      <c r="N144" s="197">
        <v>32</v>
      </c>
      <c r="O144" s="197">
        <v>2</v>
      </c>
      <c r="P144" s="197">
        <v>9</v>
      </c>
      <c r="Q144" s="197">
        <v>220</v>
      </c>
      <c r="R144" s="197">
        <v>10</v>
      </c>
      <c r="S144" s="206"/>
      <c r="T144" s="197"/>
      <c r="U144" s="197">
        <v>10</v>
      </c>
      <c r="V144" s="206">
        <v>1</v>
      </c>
      <c r="W144" s="197"/>
      <c r="X144" s="197"/>
      <c r="Y144" s="211"/>
      <c r="Z144" s="197">
        <f t="shared" si="352"/>
        <v>61</v>
      </c>
      <c r="AA144" s="197"/>
      <c r="AB144" s="212">
        <f t="shared" si="353"/>
        <v>9.15</v>
      </c>
      <c r="AC144" s="197">
        <f t="shared" si="354"/>
        <v>692</v>
      </c>
      <c r="AD144" s="197">
        <f t="shared" si="355"/>
        <v>241</v>
      </c>
      <c r="AE144" s="212">
        <f t="shared" si="356"/>
        <v>139.95</v>
      </c>
      <c r="AF144" s="212">
        <v>72.75</v>
      </c>
      <c r="AG144" s="212">
        <f t="shared" si="357"/>
        <v>67.2</v>
      </c>
      <c r="AH144" s="212">
        <f t="shared" si="358"/>
        <v>139.95</v>
      </c>
      <c r="AI144" s="206"/>
      <c r="AJ144" s="212">
        <f t="shared" si="359"/>
        <v>139.95</v>
      </c>
      <c r="AK144" s="197">
        <f t="shared" si="360"/>
        <v>6</v>
      </c>
      <c r="AL144" s="212">
        <f t="shared" si="361"/>
        <v>1.2</v>
      </c>
      <c r="AM144" s="212"/>
      <c r="AN144" s="212">
        <f t="shared" si="362"/>
        <v>217.5</v>
      </c>
      <c r="AO144" s="212"/>
      <c r="AP144" s="212">
        <v>217.5</v>
      </c>
      <c r="AQ144" s="206"/>
      <c r="AR144" s="176">
        <v>615010</v>
      </c>
    </row>
    <row r="145" s="176" customFormat="1" ht="20.1" customHeight="1" spans="1:43">
      <c r="A145" s="190"/>
      <c r="B145" s="185" t="s">
        <v>134</v>
      </c>
      <c r="C145" s="186">
        <f t="shared" ref="C145:G145" si="371">SUM(C146:C149)</f>
        <v>17</v>
      </c>
      <c r="D145" s="186">
        <f t="shared" si="371"/>
        <v>22</v>
      </c>
      <c r="E145" s="186"/>
      <c r="F145" s="186">
        <f t="shared" si="371"/>
        <v>7</v>
      </c>
      <c r="G145" s="186">
        <f t="shared" si="371"/>
        <v>7</v>
      </c>
      <c r="H145" s="186"/>
      <c r="I145" s="186">
        <f t="shared" ref="I145:R145" si="372">SUM(I146:I149)</f>
        <v>1</v>
      </c>
      <c r="J145" s="186">
        <f t="shared" si="372"/>
        <v>2</v>
      </c>
      <c r="K145" s="186"/>
      <c r="L145" s="195">
        <f t="shared" si="372"/>
        <v>186</v>
      </c>
      <c r="M145" s="195">
        <f t="shared" si="372"/>
        <v>1879</v>
      </c>
      <c r="N145" s="195">
        <f t="shared" si="372"/>
        <v>169</v>
      </c>
      <c r="O145" s="195">
        <f t="shared" si="372"/>
        <v>3</v>
      </c>
      <c r="P145" s="195">
        <f t="shared" si="372"/>
        <v>93</v>
      </c>
      <c r="Q145" s="195">
        <f t="shared" si="372"/>
        <v>511</v>
      </c>
      <c r="R145" s="195">
        <f t="shared" si="372"/>
        <v>71</v>
      </c>
      <c r="S145" s="205"/>
      <c r="T145" s="195">
        <f t="shared" ref="T145:V145" si="373">SUM(T146:T149)</f>
        <v>2</v>
      </c>
      <c r="U145" s="195">
        <f t="shared" si="373"/>
        <v>28</v>
      </c>
      <c r="V145" s="205">
        <f t="shared" si="373"/>
        <v>2</v>
      </c>
      <c r="W145" s="195"/>
      <c r="X145" s="195"/>
      <c r="Y145" s="213"/>
      <c r="Z145" s="195">
        <f t="shared" ref="Z145:AH145" si="374">SUM(Z146:Z149)</f>
        <v>39</v>
      </c>
      <c r="AA145" s="195">
        <f t="shared" si="374"/>
        <v>17</v>
      </c>
      <c r="AB145" s="210">
        <f t="shared" si="374"/>
        <v>8.4</v>
      </c>
      <c r="AC145" s="195">
        <f t="shared" si="374"/>
        <v>2051</v>
      </c>
      <c r="AD145" s="195">
        <f t="shared" si="374"/>
        <v>612</v>
      </c>
      <c r="AE145" s="210">
        <f t="shared" si="374"/>
        <v>399.45</v>
      </c>
      <c r="AF145" s="210">
        <f t="shared" si="374"/>
        <v>295.05</v>
      </c>
      <c r="AG145" s="210">
        <f t="shared" si="374"/>
        <v>104.4</v>
      </c>
      <c r="AH145" s="210">
        <f t="shared" si="374"/>
        <v>399.45</v>
      </c>
      <c r="AI145" s="205"/>
      <c r="AJ145" s="210">
        <f t="shared" ref="AJ145:AL145" si="375">SUM(AJ146:AJ149)</f>
        <v>399.45</v>
      </c>
      <c r="AK145" s="195">
        <f t="shared" si="375"/>
        <v>-39</v>
      </c>
      <c r="AL145" s="210">
        <f t="shared" si="375"/>
        <v>-7.8</v>
      </c>
      <c r="AM145" s="210"/>
      <c r="AN145" s="210">
        <f t="shared" ref="AN145:AQ145" si="376">SUM(AN146:AN149)</f>
        <v>504.45</v>
      </c>
      <c r="AO145" s="210"/>
      <c r="AP145" s="210">
        <f t="shared" si="376"/>
        <v>504.45</v>
      </c>
      <c r="AQ145" s="222">
        <f t="shared" si="376"/>
        <v>0</v>
      </c>
    </row>
    <row r="146" s="176" customFormat="1" ht="20.1" customHeight="1" spans="1:44">
      <c r="A146" s="187">
        <v>101</v>
      </c>
      <c r="B146" s="188" t="s">
        <v>135</v>
      </c>
      <c r="C146" s="189">
        <v>3</v>
      </c>
      <c r="D146" s="189"/>
      <c r="E146" s="189"/>
      <c r="F146" s="189">
        <v>2</v>
      </c>
      <c r="G146" s="189"/>
      <c r="H146" s="189"/>
      <c r="I146" s="189"/>
      <c r="J146" s="189"/>
      <c r="K146" s="189"/>
      <c r="L146" s="197"/>
      <c r="M146" s="197"/>
      <c r="N146" s="197">
        <v>136</v>
      </c>
      <c r="O146" s="197"/>
      <c r="P146" s="197">
        <v>1</v>
      </c>
      <c r="Q146" s="197"/>
      <c r="R146" s="197">
        <v>52</v>
      </c>
      <c r="S146" s="206"/>
      <c r="T146" s="197"/>
      <c r="U146" s="197"/>
      <c r="V146" s="206"/>
      <c r="W146" s="197"/>
      <c r="X146" s="197"/>
      <c r="Y146" s="211"/>
      <c r="Z146" s="197">
        <f t="shared" ref="Z146:Z149" si="377">SUM(C146:E146)</f>
        <v>3</v>
      </c>
      <c r="AA146" s="197">
        <f t="shared" ref="AA146:AA149" si="378">SUM(F146:K146)</f>
        <v>2</v>
      </c>
      <c r="AB146" s="212">
        <f t="shared" ref="AB146:AB149" si="379">(Z146+AA146)*0.25*0.6</f>
        <v>0.75</v>
      </c>
      <c r="AC146" s="197">
        <f t="shared" ref="AC146:AC149" si="380">M146+N146+O146</f>
        <v>136</v>
      </c>
      <c r="AD146" s="197">
        <f t="shared" ref="AD146:AD149" si="381">Q146+R146+S146+U146+V146+W146</f>
        <v>52</v>
      </c>
      <c r="AE146" s="212">
        <f t="shared" ref="AE146:AE149" si="382">(AC146+AD146)*0.25*0.6</f>
        <v>28.2</v>
      </c>
      <c r="AF146" s="212">
        <v>20.85</v>
      </c>
      <c r="AG146" s="212">
        <f t="shared" ref="AG146:AG149" si="383">AE146-AF146</f>
        <v>7.35</v>
      </c>
      <c r="AH146" s="212">
        <f t="shared" ref="AH146:AH149" si="384">AE146</f>
        <v>28.2</v>
      </c>
      <c r="AI146" s="206"/>
      <c r="AJ146" s="212">
        <f t="shared" ref="AJ146:AJ149" si="385">AH146-AI146</f>
        <v>28.2</v>
      </c>
      <c r="AK146" s="197">
        <f t="shared" ref="AK146:AK149" si="386">N146+R146+V146-L146-P146-T146</f>
        <v>187</v>
      </c>
      <c r="AL146" s="212">
        <f t="shared" ref="AL146:AL149" si="387">AK146*0.25*0.4*2</f>
        <v>37.4</v>
      </c>
      <c r="AM146" s="212"/>
      <c r="AN146" s="212">
        <f t="shared" ref="AN146:AN149" si="388">Y146+AB146+AG146+AH146+AL146+AM146</f>
        <v>73.7</v>
      </c>
      <c r="AO146" s="212"/>
      <c r="AP146" s="212">
        <v>73.7</v>
      </c>
      <c r="AQ146" s="206"/>
      <c r="AR146" s="176">
        <v>616001</v>
      </c>
    </row>
    <row r="147" s="176" customFormat="1" ht="20.1" customHeight="1" spans="1:44">
      <c r="A147" s="187">
        <v>102</v>
      </c>
      <c r="B147" s="188" t="s">
        <v>136</v>
      </c>
      <c r="C147" s="189">
        <v>7</v>
      </c>
      <c r="D147" s="189"/>
      <c r="E147" s="189"/>
      <c r="F147" s="189">
        <v>5</v>
      </c>
      <c r="G147" s="189"/>
      <c r="H147" s="189"/>
      <c r="I147" s="189"/>
      <c r="J147" s="189"/>
      <c r="K147" s="189"/>
      <c r="L147" s="197">
        <v>95</v>
      </c>
      <c r="M147" s="197">
        <v>219</v>
      </c>
      <c r="N147" s="197">
        <v>18</v>
      </c>
      <c r="O147" s="197"/>
      <c r="P147" s="197">
        <v>37</v>
      </c>
      <c r="Q147" s="197">
        <v>71</v>
      </c>
      <c r="R147" s="197">
        <v>12</v>
      </c>
      <c r="S147" s="206"/>
      <c r="T147" s="197">
        <v>1</v>
      </c>
      <c r="U147" s="197"/>
      <c r="V147" s="206"/>
      <c r="W147" s="197"/>
      <c r="X147" s="197"/>
      <c r="Y147" s="211"/>
      <c r="Z147" s="197">
        <f t="shared" si="377"/>
        <v>7</v>
      </c>
      <c r="AA147" s="197">
        <f t="shared" si="378"/>
        <v>5</v>
      </c>
      <c r="AB147" s="212">
        <f t="shared" si="379"/>
        <v>1.8</v>
      </c>
      <c r="AC147" s="197">
        <f t="shared" si="380"/>
        <v>237</v>
      </c>
      <c r="AD147" s="197">
        <f t="shared" si="381"/>
        <v>83</v>
      </c>
      <c r="AE147" s="212">
        <f t="shared" si="382"/>
        <v>48</v>
      </c>
      <c r="AF147" s="212">
        <v>38.1</v>
      </c>
      <c r="AG147" s="212">
        <f t="shared" si="383"/>
        <v>9.9</v>
      </c>
      <c r="AH147" s="212">
        <f t="shared" si="384"/>
        <v>48</v>
      </c>
      <c r="AI147" s="206"/>
      <c r="AJ147" s="212">
        <f t="shared" si="385"/>
        <v>48</v>
      </c>
      <c r="AK147" s="197">
        <f t="shared" si="386"/>
        <v>-103</v>
      </c>
      <c r="AL147" s="212">
        <f t="shared" si="387"/>
        <v>-20.6</v>
      </c>
      <c r="AM147" s="212"/>
      <c r="AN147" s="212">
        <f t="shared" si="388"/>
        <v>39.1</v>
      </c>
      <c r="AO147" s="212"/>
      <c r="AP147" s="212">
        <v>39.1</v>
      </c>
      <c r="AQ147" s="206"/>
      <c r="AR147" s="176">
        <v>616002</v>
      </c>
    </row>
    <row r="148" s="176" customFormat="1" ht="20.1" customHeight="1" spans="1:44">
      <c r="A148" s="187">
        <v>103</v>
      </c>
      <c r="B148" s="188" t="s">
        <v>137</v>
      </c>
      <c r="C148" s="189"/>
      <c r="D148" s="189">
        <v>22</v>
      </c>
      <c r="E148" s="189"/>
      <c r="F148" s="189"/>
      <c r="G148" s="189">
        <v>7</v>
      </c>
      <c r="H148" s="189"/>
      <c r="I148" s="189"/>
      <c r="J148" s="189">
        <v>1</v>
      </c>
      <c r="K148" s="189"/>
      <c r="L148" s="197">
        <v>13</v>
      </c>
      <c r="M148" s="197">
        <v>1183</v>
      </c>
      <c r="N148" s="197">
        <v>7</v>
      </c>
      <c r="O148" s="197"/>
      <c r="P148" s="197">
        <v>7</v>
      </c>
      <c r="Q148" s="197">
        <v>166</v>
      </c>
      <c r="R148" s="197">
        <v>3</v>
      </c>
      <c r="S148" s="206"/>
      <c r="T148" s="197"/>
      <c r="U148" s="197">
        <v>15</v>
      </c>
      <c r="V148" s="206"/>
      <c r="W148" s="197"/>
      <c r="X148" s="197"/>
      <c r="Y148" s="211"/>
      <c r="Z148" s="197">
        <f t="shared" si="377"/>
        <v>22</v>
      </c>
      <c r="AA148" s="197">
        <f t="shared" si="378"/>
        <v>8</v>
      </c>
      <c r="AB148" s="212">
        <f t="shared" si="379"/>
        <v>4.5</v>
      </c>
      <c r="AC148" s="197">
        <f t="shared" si="380"/>
        <v>1190</v>
      </c>
      <c r="AD148" s="197">
        <f t="shared" si="381"/>
        <v>184</v>
      </c>
      <c r="AE148" s="212">
        <f t="shared" si="382"/>
        <v>206.1</v>
      </c>
      <c r="AF148" s="212">
        <v>138.75</v>
      </c>
      <c r="AG148" s="212">
        <f t="shared" si="383"/>
        <v>67.35</v>
      </c>
      <c r="AH148" s="212">
        <f t="shared" si="384"/>
        <v>206.1</v>
      </c>
      <c r="AI148" s="206"/>
      <c r="AJ148" s="212">
        <f t="shared" si="385"/>
        <v>206.1</v>
      </c>
      <c r="AK148" s="197">
        <f t="shared" si="386"/>
        <v>-10</v>
      </c>
      <c r="AL148" s="212">
        <f t="shared" si="387"/>
        <v>-2</v>
      </c>
      <c r="AM148" s="212"/>
      <c r="AN148" s="212">
        <f t="shared" si="388"/>
        <v>275.95</v>
      </c>
      <c r="AO148" s="212"/>
      <c r="AP148" s="212">
        <v>275.95</v>
      </c>
      <c r="AQ148" s="206"/>
      <c r="AR148" s="176">
        <v>616004</v>
      </c>
    </row>
    <row r="149" s="176" customFormat="1" ht="20.1" customHeight="1" spans="1:44">
      <c r="A149" s="187">
        <v>104</v>
      </c>
      <c r="B149" s="191" t="s">
        <v>138</v>
      </c>
      <c r="C149" s="189">
        <v>7</v>
      </c>
      <c r="D149" s="189"/>
      <c r="E149" s="189"/>
      <c r="F149" s="189"/>
      <c r="G149" s="189"/>
      <c r="H149" s="189"/>
      <c r="I149" s="189">
        <v>1</v>
      </c>
      <c r="J149" s="189">
        <v>1</v>
      </c>
      <c r="K149" s="189"/>
      <c r="L149" s="197">
        <v>78</v>
      </c>
      <c r="M149" s="197">
        <v>477</v>
      </c>
      <c r="N149" s="197">
        <v>8</v>
      </c>
      <c r="O149" s="197">
        <v>3</v>
      </c>
      <c r="P149" s="197">
        <v>48</v>
      </c>
      <c r="Q149" s="197">
        <v>274</v>
      </c>
      <c r="R149" s="197">
        <v>4</v>
      </c>
      <c r="S149" s="206"/>
      <c r="T149" s="197">
        <v>1</v>
      </c>
      <c r="U149" s="197">
        <v>13</v>
      </c>
      <c r="V149" s="206">
        <v>2</v>
      </c>
      <c r="W149" s="197"/>
      <c r="X149" s="197"/>
      <c r="Y149" s="211"/>
      <c r="Z149" s="197">
        <f t="shared" si="377"/>
        <v>7</v>
      </c>
      <c r="AA149" s="197">
        <f t="shared" si="378"/>
        <v>2</v>
      </c>
      <c r="AB149" s="212">
        <f t="shared" si="379"/>
        <v>1.35</v>
      </c>
      <c r="AC149" s="197">
        <f t="shared" si="380"/>
        <v>488</v>
      </c>
      <c r="AD149" s="197">
        <f t="shared" si="381"/>
        <v>293</v>
      </c>
      <c r="AE149" s="212">
        <f t="shared" si="382"/>
        <v>117.15</v>
      </c>
      <c r="AF149" s="212">
        <v>97.35</v>
      </c>
      <c r="AG149" s="212">
        <f t="shared" si="383"/>
        <v>19.8</v>
      </c>
      <c r="AH149" s="212">
        <f t="shared" si="384"/>
        <v>117.15</v>
      </c>
      <c r="AI149" s="206"/>
      <c r="AJ149" s="212">
        <f t="shared" si="385"/>
        <v>117.15</v>
      </c>
      <c r="AK149" s="197">
        <f t="shared" si="386"/>
        <v>-113</v>
      </c>
      <c r="AL149" s="212">
        <f t="shared" si="387"/>
        <v>-22.6</v>
      </c>
      <c r="AM149" s="212"/>
      <c r="AN149" s="212">
        <f t="shared" si="388"/>
        <v>115.7</v>
      </c>
      <c r="AO149" s="212"/>
      <c r="AP149" s="212">
        <v>115.7</v>
      </c>
      <c r="AQ149" s="206"/>
      <c r="AR149" s="176">
        <v>616007</v>
      </c>
    </row>
    <row r="150" s="176" customFormat="1" ht="20.1" customHeight="1" spans="1:43">
      <c r="A150" s="190"/>
      <c r="B150" s="185" t="s">
        <v>139</v>
      </c>
      <c r="C150" s="186">
        <f>SUM(C151)</f>
        <v>1</v>
      </c>
      <c r="D150" s="186"/>
      <c r="E150" s="186"/>
      <c r="F150" s="186">
        <f>SUM(F151)</f>
        <v>5</v>
      </c>
      <c r="G150" s="186"/>
      <c r="H150" s="186"/>
      <c r="I150" s="186">
        <f t="shared" ref="I150:N150" si="389">SUM(I151)</f>
        <v>1</v>
      </c>
      <c r="J150" s="186"/>
      <c r="K150" s="186"/>
      <c r="L150" s="195">
        <f t="shared" si="389"/>
        <v>16</v>
      </c>
      <c r="M150" s="195">
        <f t="shared" si="389"/>
        <v>687</v>
      </c>
      <c r="N150" s="195">
        <f t="shared" si="389"/>
        <v>35</v>
      </c>
      <c r="O150" s="195"/>
      <c r="P150" s="195">
        <f t="shared" ref="P150:R150" si="390">SUM(P151)</f>
        <v>5</v>
      </c>
      <c r="Q150" s="195">
        <f t="shared" si="390"/>
        <v>137</v>
      </c>
      <c r="R150" s="195">
        <f t="shared" si="390"/>
        <v>22</v>
      </c>
      <c r="S150" s="205"/>
      <c r="T150" s="195">
        <f t="shared" ref="T150:V150" si="391">SUM(T151)</f>
        <v>1</v>
      </c>
      <c r="U150" s="195">
        <f t="shared" si="391"/>
        <v>24</v>
      </c>
      <c r="V150" s="205">
        <f t="shared" si="391"/>
        <v>4</v>
      </c>
      <c r="W150" s="195"/>
      <c r="X150" s="195"/>
      <c r="Y150" s="213"/>
      <c r="Z150" s="195">
        <f t="shared" ref="Z150:AH150" si="392">SUM(Z151)</f>
        <v>1</v>
      </c>
      <c r="AA150" s="195">
        <f t="shared" si="392"/>
        <v>6</v>
      </c>
      <c r="AB150" s="210">
        <f t="shared" si="392"/>
        <v>1.05</v>
      </c>
      <c r="AC150" s="195">
        <f t="shared" si="392"/>
        <v>722</v>
      </c>
      <c r="AD150" s="195">
        <f t="shared" si="392"/>
        <v>187</v>
      </c>
      <c r="AE150" s="210">
        <f t="shared" si="392"/>
        <v>136.35</v>
      </c>
      <c r="AF150" s="210">
        <f t="shared" si="392"/>
        <v>112.35</v>
      </c>
      <c r="AG150" s="210">
        <f t="shared" si="392"/>
        <v>24</v>
      </c>
      <c r="AH150" s="210">
        <f t="shared" si="392"/>
        <v>136.35</v>
      </c>
      <c r="AI150" s="205"/>
      <c r="AJ150" s="210">
        <f t="shared" ref="AJ150:AL150" si="393">SUM(AJ151)</f>
        <v>136.35</v>
      </c>
      <c r="AK150" s="195">
        <f t="shared" si="393"/>
        <v>39</v>
      </c>
      <c r="AL150" s="210">
        <f t="shared" si="393"/>
        <v>7.8</v>
      </c>
      <c r="AM150" s="210"/>
      <c r="AN150" s="210">
        <f t="shared" ref="AN150:AQ150" si="394">SUM(AN151)</f>
        <v>169.2</v>
      </c>
      <c r="AO150" s="210"/>
      <c r="AP150" s="210">
        <f t="shared" si="394"/>
        <v>169.2</v>
      </c>
      <c r="AQ150" s="222">
        <f t="shared" si="394"/>
        <v>0</v>
      </c>
    </row>
    <row r="151" s="176" customFormat="1" ht="20.1" customHeight="1" spans="1:44">
      <c r="A151" s="187">
        <v>105</v>
      </c>
      <c r="B151" s="188" t="s">
        <v>139</v>
      </c>
      <c r="C151" s="189">
        <v>1</v>
      </c>
      <c r="D151" s="189"/>
      <c r="E151" s="189"/>
      <c r="F151" s="189">
        <v>5</v>
      </c>
      <c r="G151" s="189"/>
      <c r="H151" s="189"/>
      <c r="I151" s="189">
        <v>1</v>
      </c>
      <c r="J151" s="189"/>
      <c r="K151" s="189"/>
      <c r="L151" s="197">
        <v>16</v>
      </c>
      <c r="M151" s="197">
        <v>687</v>
      </c>
      <c r="N151" s="197">
        <v>35</v>
      </c>
      <c r="O151" s="197"/>
      <c r="P151" s="197">
        <v>5</v>
      </c>
      <c r="Q151" s="197">
        <v>137</v>
      </c>
      <c r="R151" s="197">
        <v>22</v>
      </c>
      <c r="S151" s="206"/>
      <c r="T151" s="197">
        <v>1</v>
      </c>
      <c r="U151" s="197">
        <v>24</v>
      </c>
      <c r="V151" s="206">
        <v>4</v>
      </c>
      <c r="W151" s="197"/>
      <c r="X151" s="197"/>
      <c r="Y151" s="211"/>
      <c r="Z151" s="197">
        <f t="shared" ref="Z151:Z158" si="395">SUM(C151:E151)</f>
        <v>1</v>
      </c>
      <c r="AA151" s="197">
        <f>SUM(F151:K151)</f>
        <v>6</v>
      </c>
      <c r="AB151" s="212">
        <f t="shared" ref="AB151:AB158" si="396">(Z151+AA151)*0.25*0.6</f>
        <v>1.05</v>
      </c>
      <c r="AC151" s="197">
        <f t="shared" ref="AC151:AC159" si="397">M151+N151+O151</f>
        <v>722</v>
      </c>
      <c r="AD151" s="197">
        <f t="shared" ref="AD151:AD156" si="398">Q151+R151+S151+U151+V151+W151</f>
        <v>187</v>
      </c>
      <c r="AE151" s="212">
        <f t="shared" ref="AE151:AE159" si="399">(AC151+AD151)*0.25*0.6</f>
        <v>136.35</v>
      </c>
      <c r="AF151" s="212">
        <v>112.35</v>
      </c>
      <c r="AG151" s="212">
        <f t="shared" ref="AG151:AG159" si="400">AE151-AF151</f>
        <v>24</v>
      </c>
      <c r="AH151" s="212">
        <f t="shared" ref="AH151:AH159" si="401">AE151</f>
        <v>136.35</v>
      </c>
      <c r="AI151" s="206"/>
      <c r="AJ151" s="212">
        <f t="shared" ref="AJ151:AJ159" si="402">AH151-AI151</f>
        <v>136.35</v>
      </c>
      <c r="AK151" s="197">
        <f t="shared" ref="AK151:AK159" si="403">N151+R151+V151-L151-P151-T151</f>
        <v>39</v>
      </c>
      <c r="AL151" s="212">
        <f t="shared" ref="AL151:AL159" si="404">AK151*0.25*0.4*2</f>
        <v>7.8</v>
      </c>
      <c r="AM151" s="212"/>
      <c r="AN151" s="212">
        <f t="shared" ref="AN151:AN159" si="405">Y151+AB151+AG151+AH151+AL151+AM151</f>
        <v>169.2</v>
      </c>
      <c r="AO151" s="212"/>
      <c r="AP151" s="212">
        <v>169.2</v>
      </c>
      <c r="AQ151" s="206"/>
      <c r="AR151" s="176">
        <v>616005</v>
      </c>
    </row>
    <row r="152" s="176" customFormat="1" ht="20.1" customHeight="1" spans="1:43">
      <c r="A152" s="190"/>
      <c r="B152" s="185" t="s">
        <v>140</v>
      </c>
      <c r="C152" s="186">
        <f t="shared" ref="C152:F152" si="406">SUM(C153)</f>
        <v>1</v>
      </c>
      <c r="D152" s="186">
        <f t="shared" si="406"/>
        <v>1</v>
      </c>
      <c r="E152" s="186"/>
      <c r="F152" s="186">
        <f t="shared" si="406"/>
        <v>1</v>
      </c>
      <c r="G152" s="186"/>
      <c r="H152" s="186"/>
      <c r="I152" s="186"/>
      <c r="J152" s="186"/>
      <c r="K152" s="186"/>
      <c r="L152" s="195">
        <f t="shared" ref="L152:R152" si="407">SUM(L153)</f>
        <v>20</v>
      </c>
      <c r="M152" s="195">
        <f t="shared" si="407"/>
        <v>653</v>
      </c>
      <c r="N152" s="195">
        <f t="shared" si="407"/>
        <v>10</v>
      </c>
      <c r="O152" s="195">
        <f t="shared" si="407"/>
        <v>3</v>
      </c>
      <c r="P152" s="195">
        <f t="shared" si="407"/>
        <v>15</v>
      </c>
      <c r="Q152" s="195">
        <f t="shared" si="407"/>
        <v>525</v>
      </c>
      <c r="R152" s="195">
        <f t="shared" si="407"/>
        <v>8</v>
      </c>
      <c r="S152" s="205"/>
      <c r="T152" s="195">
        <f t="shared" ref="T152:V152" si="408">SUM(T153)</f>
        <v>3</v>
      </c>
      <c r="U152" s="195">
        <f t="shared" si="408"/>
        <v>73</v>
      </c>
      <c r="V152" s="205">
        <f t="shared" si="408"/>
        <v>1</v>
      </c>
      <c r="W152" s="195"/>
      <c r="X152" s="195"/>
      <c r="Y152" s="213"/>
      <c r="Z152" s="195">
        <f t="shared" ref="Z152:AH152" si="409">SUM(Z153)</f>
        <v>2</v>
      </c>
      <c r="AA152" s="195">
        <f t="shared" si="409"/>
        <v>1</v>
      </c>
      <c r="AB152" s="210">
        <f t="shared" si="409"/>
        <v>0.45</v>
      </c>
      <c r="AC152" s="195">
        <f t="shared" si="409"/>
        <v>666</v>
      </c>
      <c r="AD152" s="195">
        <f t="shared" si="409"/>
        <v>607</v>
      </c>
      <c r="AE152" s="210">
        <f t="shared" si="409"/>
        <v>190.95</v>
      </c>
      <c r="AF152" s="210">
        <f t="shared" si="409"/>
        <v>120.3</v>
      </c>
      <c r="AG152" s="210">
        <f t="shared" si="409"/>
        <v>70.65</v>
      </c>
      <c r="AH152" s="210">
        <f t="shared" si="409"/>
        <v>190.95</v>
      </c>
      <c r="AI152" s="205"/>
      <c r="AJ152" s="210">
        <f t="shared" ref="AJ152:AL152" si="410">SUM(AJ153)</f>
        <v>190.95</v>
      </c>
      <c r="AK152" s="195">
        <f t="shared" si="410"/>
        <v>-19</v>
      </c>
      <c r="AL152" s="210">
        <f t="shared" si="410"/>
        <v>-3.8</v>
      </c>
      <c r="AM152" s="210"/>
      <c r="AN152" s="210">
        <f t="shared" ref="AN152:AQ152" si="411">SUM(AN153)</f>
        <v>258.25</v>
      </c>
      <c r="AO152" s="210"/>
      <c r="AP152" s="210">
        <f t="shared" si="411"/>
        <v>258.25</v>
      </c>
      <c r="AQ152" s="222">
        <f t="shared" si="411"/>
        <v>0</v>
      </c>
    </row>
    <row r="153" s="176" customFormat="1" ht="20.1" customHeight="1" spans="1:44">
      <c r="A153" s="187">
        <v>106</v>
      </c>
      <c r="B153" s="188" t="s">
        <v>140</v>
      </c>
      <c r="C153" s="189">
        <v>1</v>
      </c>
      <c r="D153" s="189">
        <v>1</v>
      </c>
      <c r="E153" s="189"/>
      <c r="F153" s="189">
        <v>1</v>
      </c>
      <c r="G153" s="189"/>
      <c r="H153" s="189"/>
      <c r="I153" s="189"/>
      <c r="J153" s="189"/>
      <c r="K153" s="189"/>
      <c r="L153" s="197">
        <v>20</v>
      </c>
      <c r="M153" s="197">
        <v>653</v>
      </c>
      <c r="N153" s="197">
        <v>10</v>
      </c>
      <c r="O153" s="197">
        <v>3</v>
      </c>
      <c r="P153" s="197">
        <v>15</v>
      </c>
      <c r="Q153" s="197">
        <v>525</v>
      </c>
      <c r="R153" s="197">
        <v>8</v>
      </c>
      <c r="S153" s="206"/>
      <c r="T153" s="197">
        <v>3</v>
      </c>
      <c r="U153" s="197">
        <v>73</v>
      </c>
      <c r="V153" s="206">
        <v>1</v>
      </c>
      <c r="W153" s="197"/>
      <c r="X153" s="197"/>
      <c r="Y153" s="211"/>
      <c r="Z153" s="197">
        <f t="shared" si="395"/>
        <v>2</v>
      </c>
      <c r="AA153" s="197">
        <f>SUM(F153:K153)</f>
        <v>1</v>
      </c>
      <c r="AB153" s="212">
        <f t="shared" si="396"/>
        <v>0.45</v>
      </c>
      <c r="AC153" s="197">
        <f t="shared" si="397"/>
        <v>666</v>
      </c>
      <c r="AD153" s="197">
        <f t="shared" si="398"/>
        <v>607</v>
      </c>
      <c r="AE153" s="212">
        <f t="shared" si="399"/>
        <v>190.95</v>
      </c>
      <c r="AF153" s="212">
        <v>120.3</v>
      </c>
      <c r="AG153" s="212">
        <f t="shared" si="400"/>
        <v>70.65</v>
      </c>
      <c r="AH153" s="212">
        <f t="shared" si="401"/>
        <v>190.95</v>
      </c>
      <c r="AI153" s="206"/>
      <c r="AJ153" s="212">
        <f t="shared" si="402"/>
        <v>190.95</v>
      </c>
      <c r="AK153" s="197">
        <f t="shared" si="403"/>
        <v>-19</v>
      </c>
      <c r="AL153" s="212">
        <f t="shared" si="404"/>
        <v>-3.8</v>
      </c>
      <c r="AM153" s="212"/>
      <c r="AN153" s="212">
        <f t="shared" si="405"/>
        <v>258.25</v>
      </c>
      <c r="AO153" s="212"/>
      <c r="AP153" s="212">
        <v>258.25</v>
      </c>
      <c r="AQ153" s="206"/>
      <c r="AR153" s="176">
        <v>616006</v>
      </c>
    </row>
    <row r="154" s="176" customFormat="1" ht="20.1" customHeight="1" spans="1:43">
      <c r="A154" s="190"/>
      <c r="B154" s="185" t="s">
        <v>141</v>
      </c>
      <c r="C154" s="186">
        <f>SUM(C155:C159)</f>
        <v>2</v>
      </c>
      <c r="D154" s="186">
        <f>SUM(D155:D159)</f>
        <v>13</v>
      </c>
      <c r="E154" s="186"/>
      <c r="F154" s="186"/>
      <c r="G154" s="186"/>
      <c r="H154" s="186"/>
      <c r="I154" s="186"/>
      <c r="J154" s="186"/>
      <c r="K154" s="186"/>
      <c r="L154" s="195">
        <f t="shared" ref="L154:R154" si="412">SUM(L155:L159)</f>
        <v>9</v>
      </c>
      <c r="M154" s="195">
        <f t="shared" si="412"/>
        <v>215</v>
      </c>
      <c r="N154" s="195">
        <f t="shared" si="412"/>
        <v>26</v>
      </c>
      <c r="O154" s="195">
        <f t="shared" si="412"/>
        <v>2</v>
      </c>
      <c r="P154" s="195">
        <f t="shared" si="412"/>
        <v>5</v>
      </c>
      <c r="Q154" s="195">
        <f t="shared" si="412"/>
        <v>29</v>
      </c>
      <c r="R154" s="195">
        <f t="shared" si="412"/>
        <v>10</v>
      </c>
      <c r="S154" s="205"/>
      <c r="T154" s="195"/>
      <c r="U154" s="195">
        <f t="shared" ref="U154:Z154" si="413">SUM(U155:U159)</f>
        <v>21</v>
      </c>
      <c r="V154" s="205">
        <f t="shared" si="413"/>
        <v>1</v>
      </c>
      <c r="W154" s="195"/>
      <c r="X154" s="195"/>
      <c r="Y154" s="213"/>
      <c r="Z154" s="195">
        <f t="shared" si="413"/>
        <v>15</v>
      </c>
      <c r="AA154" s="195"/>
      <c r="AB154" s="210">
        <f t="shared" ref="AB154:AH154" si="414">SUM(AB155:AB159)</f>
        <v>2.25</v>
      </c>
      <c r="AC154" s="195">
        <f t="shared" si="414"/>
        <v>243</v>
      </c>
      <c r="AD154" s="195">
        <f t="shared" si="414"/>
        <v>61</v>
      </c>
      <c r="AE154" s="210">
        <f t="shared" si="414"/>
        <v>45.6</v>
      </c>
      <c r="AF154" s="210">
        <f t="shared" si="414"/>
        <v>35.4</v>
      </c>
      <c r="AG154" s="210">
        <f t="shared" si="414"/>
        <v>10.2</v>
      </c>
      <c r="AH154" s="210">
        <f t="shared" si="414"/>
        <v>45.6</v>
      </c>
      <c r="AI154" s="205"/>
      <c r="AJ154" s="210">
        <f t="shared" ref="AJ154:AL154" si="415">SUM(AJ155:AJ159)</f>
        <v>45.6</v>
      </c>
      <c r="AK154" s="195">
        <f t="shared" si="415"/>
        <v>23</v>
      </c>
      <c r="AL154" s="210">
        <f t="shared" si="415"/>
        <v>4.6</v>
      </c>
      <c r="AM154" s="210"/>
      <c r="AN154" s="210">
        <f t="shared" ref="AN154:AQ154" si="416">SUM(AN155:AN159)</f>
        <v>62.65</v>
      </c>
      <c r="AO154" s="210"/>
      <c r="AP154" s="210">
        <f t="shared" si="416"/>
        <v>62.65</v>
      </c>
      <c r="AQ154" s="222">
        <f t="shared" si="416"/>
        <v>0</v>
      </c>
    </row>
    <row r="155" s="176" customFormat="1" ht="20.1" customHeight="1" spans="1:44">
      <c r="A155" s="187">
        <v>107</v>
      </c>
      <c r="B155" s="188" t="s">
        <v>142</v>
      </c>
      <c r="C155" s="189"/>
      <c r="D155" s="189"/>
      <c r="E155" s="189"/>
      <c r="F155" s="189"/>
      <c r="G155" s="189"/>
      <c r="H155" s="189"/>
      <c r="I155" s="189"/>
      <c r="J155" s="189"/>
      <c r="K155" s="189"/>
      <c r="L155" s="197"/>
      <c r="M155" s="197"/>
      <c r="N155" s="197"/>
      <c r="O155" s="197"/>
      <c r="P155" s="197"/>
      <c r="Q155" s="197"/>
      <c r="R155" s="197"/>
      <c r="S155" s="206"/>
      <c r="T155" s="197"/>
      <c r="U155" s="197"/>
      <c r="V155" s="206"/>
      <c r="W155" s="197"/>
      <c r="X155" s="197"/>
      <c r="Y155" s="211"/>
      <c r="Z155" s="197"/>
      <c r="AA155" s="197"/>
      <c r="AB155" s="212"/>
      <c r="AC155" s="197"/>
      <c r="AD155" s="197"/>
      <c r="AE155" s="212"/>
      <c r="AF155" s="212"/>
      <c r="AG155" s="212"/>
      <c r="AH155" s="212"/>
      <c r="AI155" s="206"/>
      <c r="AJ155" s="212"/>
      <c r="AK155" s="197"/>
      <c r="AL155" s="212"/>
      <c r="AM155" s="212"/>
      <c r="AN155" s="212"/>
      <c r="AO155" s="212"/>
      <c r="AP155" s="212"/>
      <c r="AQ155" s="206"/>
      <c r="AR155" s="176">
        <v>617001</v>
      </c>
    </row>
    <row r="156" s="176" customFormat="1" ht="20.1" customHeight="1" spans="1:44">
      <c r="A156" s="187">
        <v>108</v>
      </c>
      <c r="B156" s="188" t="s">
        <v>143</v>
      </c>
      <c r="C156" s="189">
        <v>2</v>
      </c>
      <c r="D156" s="189"/>
      <c r="E156" s="189"/>
      <c r="F156" s="189"/>
      <c r="G156" s="189"/>
      <c r="H156" s="189"/>
      <c r="I156" s="189"/>
      <c r="J156" s="189"/>
      <c r="K156" s="189"/>
      <c r="L156" s="197">
        <v>1</v>
      </c>
      <c r="M156" s="197"/>
      <c r="N156" s="197">
        <v>25</v>
      </c>
      <c r="O156" s="197"/>
      <c r="P156" s="197"/>
      <c r="Q156" s="197">
        <v>2</v>
      </c>
      <c r="R156" s="197">
        <v>7</v>
      </c>
      <c r="S156" s="206"/>
      <c r="T156" s="197"/>
      <c r="U156" s="197"/>
      <c r="V156" s="206"/>
      <c r="W156" s="197"/>
      <c r="X156" s="197"/>
      <c r="Y156" s="211"/>
      <c r="Z156" s="197">
        <f t="shared" si="395"/>
        <v>2</v>
      </c>
      <c r="AA156" s="197"/>
      <c r="AB156" s="212">
        <f t="shared" si="396"/>
        <v>0.3</v>
      </c>
      <c r="AC156" s="197">
        <f t="shared" si="397"/>
        <v>25</v>
      </c>
      <c r="AD156" s="197">
        <f t="shared" si="398"/>
        <v>9</v>
      </c>
      <c r="AE156" s="212">
        <f t="shared" si="399"/>
        <v>5.1</v>
      </c>
      <c r="AF156" s="212">
        <v>4.05</v>
      </c>
      <c r="AG156" s="212">
        <f t="shared" si="400"/>
        <v>1.05</v>
      </c>
      <c r="AH156" s="212">
        <f t="shared" si="401"/>
        <v>5.1</v>
      </c>
      <c r="AI156" s="206"/>
      <c r="AJ156" s="212">
        <f t="shared" si="402"/>
        <v>5.1</v>
      </c>
      <c r="AK156" s="197">
        <f t="shared" si="403"/>
        <v>31</v>
      </c>
      <c r="AL156" s="212">
        <f t="shared" si="404"/>
        <v>6.2</v>
      </c>
      <c r="AM156" s="212"/>
      <c r="AN156" s="212">
        <f t="shared" si="405"/>
        <v>12.65</v>
      </c>
      <c r="AO156" s="212"/>
      <c r="AP156" s="212">
        <v>12.65</v>
      </c>
      <c r="AQ156" s="206"/>
      <c r="AR156" s="176">
        <v>617002</v>
      </c>
    </row>
    <row r="157" s="176" customFormat="1" ht="20.1" customHeight="1" spans="1:44">
      <c r="A157" s="187">
        <v>109</v>
      </c>
      <c r="B157" s="188" t="s">
        <v>144</v>
      </c>
      <c r="C157" s="189"/>
      <c r="D157" s="189">
        <v>1</v>
      </c>
      <c r="E157" s="189"/>
      <c r="F157" s="189"/>
      <c r="G157" s="189"/>
      <c r="H157" s="189"/>
      <c r="I157" s="189"/>
      <c r="J157" s="189"/>
      <c r="K157" s="189"/>
      <c r="L157" s="197">
        <v>1</v>
      </c>
      <c r="M157" s="197">
        <v>20</v>
      </c>
      <c r="N157" s="197"/>
      <c r="O157" s="197"/>
      <c r="P157" s="197"/>
      <c r="Q157" s="197"/>
      <c r="R157" s="197"/>
      <c r="S157" s="206"/>
      <c r="T157" s="197"/>
      <c r="U157" s="197"/>
      <c r="V157" s="206"/>
      <c r="W157" s="197"/>
      <c r="X157" s="197"/>
      <c r="Y157" s="211"/>
      <c r="Z157" s="197">
        <f t="shared" si="395"/>
        <v>1</v>
      </c>
      <c r="AA157" s="197"/>
      <c r="AB157" s="212">
        <f t="shared" si="396"/>
        <v>0.15</v>
      </c>
      <c r="AC157" s="197">
        <f t="shared" si="397"/>
        <v>20</v>
      </c>
      <c r="AD157" s="197"/>
      <c r="AE157" s="212">
        <f t="shared" si="399"/>
        <v>3</v>
      </c>
      <c r="AF157" s="212">
        <v>3.6</v>
      </c>
      <c r="AG157" s="212">
        <f t="shared" si="400"/>
        <v>-0.6</v>
      </c>
      <c r="AH157" s="212">
        <f t="shared" si="401"/>
        <v>3</v>
      </c>
      <c r="AI157" s="206"/>
      <c r="AJ157" s="212">
        <f t="shared" si="402"/>
        <v>3</v>
      </c>
      <c r="AK157" s="197">
        <f t="shared" si="403"/>
        <v>-1</v>
      </c>
      <c r="AL157" s="212">
        <f t="shared" si="404"/>
        <v>-0.2</v>
      </c>
      <c r="AM157" s="212"/>
      <c r="AN157" s="212">
        <f t="shared" si="405"/>
        <v>2.35</v>
      </c>
      <c r="AO157" s="212"/>
      <c r="AP157" s="212">
        <v>2.35</v>
      </c>
      <c r="AQ157" s="206"/>
      <c r="AR157" s="176">
        <v>617003</v>
      </c>
    </row>
    <row r="158" s="176" customFormat="1" ht="20.1" customHeight="1" spans="1:44">
      <c r="A158" s="187">
        <v>110</v>
      </c>
      <c r="B158" s="191" t="s">
        <v>145</v>
      </c>
      <c r="C158" s="189"/>
      <c r="D158" s="189">
        <v>12</v>
      </c>
      <c r="E158" s="189"/>
      <c r="F158" s="189"/>
      <c r="G158" s="189"/>
      <c r="H158" s="189"/>
      <c r="I158" s="189"/>
      <c r="J158" s="189"/>
      <c r="K158" s="189"/>
      <c r="L158" s="197"/>
      <c r="M158" s="197">
        <v>49</v>
      </c>
      <c r="N158" s="197">
        <v>1</v>
      </c>
      <c r="O158" s="197"/>
      <c r="P158" s="197"/>
      <c r="Q158" s="197">
        <v>27</v>
      </c>
      <c r="R158" s="197">
        <v>3</v>
      </c>
      <c r="S158" s="206"/>
      <c r="T158" s="197"/>
      <c r="U158" s="197">
        <v>21</v>
      </c>
      <c r="V158" s="206">
        <v>1</v>
      </c>
      <c r="W158" s="197"/>
      <c r="X158" s="197"/>
      <c r="Y158" s="211"/>
      <c r="Z158" s="197">
        <f t="shared" si="395"/>
        <v>12</v>
      </c>
      <c r="AA158" s="197"/>
      <c r="AB158" s="212">
        <f t="shared" si="396"/>
        <v>1.8</v>
      </c>
      <c r="AC158" s="197">
        <f t="shared" si="397"/>
        <v>50</v>
      </c>
      <c r="AD158" s="197">
        <f>Q158+R158+S158+U158+V158+W158</f>
        <v>52</v>
      </c>
      <c r="AE158" s="212">
        <f t="shared" si="399"/>
        <v>15.3</v>
      </c>
      <c r="AF158" s="212">
        <v>8.7</v>
      </c>
      <c r="AG158" s="212">
        <f t="shared" si="400"/>
        <v>6.6</v>
      </c>
      <c r="AH158" s="212">
        <f t="shared" si="401"/>
        <v>15.3</v>
      </c>
      <c r="AI158" s="206"/>
      <c r="AJ158" s="212">
        <f t="shared" si="402"/>
        <v>15.3</v>
      </c>
      <c r="AK158" s="197">
        <f t="shared" si="403"/>
        <v>5</v>
      </c>
      <c r="AL158" s="212">
        <f t="shared" si="404"/>
        <v>1</v>
      </c>
      <c r="AM158" s="212"/>
      <c r="AN158" s="212">
        <f t="shared" si="405"/>
        <v>24.7</v>
      </c>
      <c r="AO158" s="212"/>
      <c r="AP158" s="212">
        <v>24.7</v>
      </c>
      <c r="AQ158" s="206"/>
      <c r="AR158" s="176">
        <v>617004</v>
      </c>
    </row>
    <row r="159" s="176" customFormat="1" ht="20.1" customHeight="1" spans="1:44">
      <c r="A159" s="187">
        <v>111</v>
      </c>
      <c r="B159" s="188" t="s">
        <v>146</v>
      </c>
      <c r="C159" s="189"/>
      <c r="D159" s="189"/>
      <c r="E159" s="189"/>
      <c r="F159" s="189"/>
      <c r="G159" s="189"/>
      <c r="H159" s="189"/>
      <c r="I159" s="189"/>
      <c r="J159" s="189"/>
      <c r="K159" s="189"/>
      <c r="L159" s="197">
        <v>7</v>
      </c>
      <c r="M159" s="197">
        <v>146</v>
      </c>
      <c r="N159" s="197"/>
      <c r="O159" s="197">
        <v>2</v>
      </c>
      <c r="P159" s="197">
        <v>5</v>
      </c>
      <c r="Q159" s="197"/>
      <c r="R159" s="197"/>
      <c r="S159" s="206"/>
      <c r="T159" s="197"/>
      <c r="U159" s="197"/>
      <c r="V159" s="206"/>
      <c r="W159" s="197"/>
      <c r="X159" s="197"/>
      <c r="Y159" s="211"/>
      <c r="Z159" s="197"/>
      <c r="AA159" s="197"/>
      <c r="AB159" s="212"/>
      <c r="AC159" s="197">
        <f t="shared" si="397"/>
        <v>148</v>
      </c>
      <c r="AD159" s="197"/>
      <c r="AE159" s="212">
        <f t="shared" si="399"/>
        <v>22.2</v>
      </c>
      <c r="AF159" s="212">
        <v>19.05</v>
      </c>
      <c r="AG159" s="212">
        <f t="shared" si="400"/>
        <v>3.15</v>
      </c>
      <c r="AH159" s="212">
        <f t="shared" si="401"/>
        <v>22.2</v>
      </c>
      <c r="AI159" s="206"/>
      <c r="AJ159" s="212">
        <f t="shared" si="402"/>
        <v>22.2</v>
      </c>
      <c r="AK159" s="197">
        <f t="shared" si="403"/>
        <v>-12</v>
      </c>
      <c r="AL159" s="212">
        <f t="shared" si="404"/>
        <v>-2.4</v>
      </c>
      <c r="AM159" s="212"/>
      <c r="AN159" s="212">
        <f t="shared" si="405"/>
        <v>22.95</v>
      </c>
      <c r="AO159" s="212"/>
      <c r="AP159" s="212">
        <v>22.95</v>
      </c>
      <c r="AQ159" s="206"/>
      <c r="AR159" s="176">
        <v>617005</v>
      </c>
    </row>
    <row r="160" s="176" customFormat="1" ht="20.1" customHeight="1" spans="1:43">
      <c r="A160" s="190"/>
      <c r="B160" s="185" t="s">
        <v>147</v>
      </c>
      <c r="C160" s="186"/>
      <c r="D160" s="186"/>
      <c r="E160" s="186"/>
      <c r="F160" s="186"/>
      <c r="G160" s="186"/>
      <c r="H160" s="186"/>
      <c r="I160" s="186"/>
      <c r="J160" s="186"/>
      <c r="K160" s="186"/>
      <c r="L160" s="195">
        <f t="shared" ref="L160:P160" si="417">SUM(L161)</f>
        <v>7</v>
      </c>
      <c r="M160" s="195">
        <f t="shared" si="417"/>
        <v>237</v>
      </c>
      <c r="N160" s="195"/>
      <c r="O160" s="195"/>
      <c r="P160" s="195">
        <f t="shared" si="417"/>
        <v>1</v>
      </c>
      <c r="Q160" s="195"/>
      <c r="R160" s="195"/>
      <c r="S160" s="205"/>
      <c r="T160" s="195"/>
      <c r="U160" s="195"/>
      <c r="V160" s="205"/>
      <c r="W160" s="195"/>
      <c r="X160" s="195"/>
      <c r="Y160" s="213"/>
      <c r="Z160" s="195"/>
      <c r="AA160" s="195"/>
      <c r="AB160" s="210"/>
      <c r="AC160" s="195">
        <f t="shared" ref="AC160:AH160" si="418">SUM(AC161)</f>
        <v>237</v>
      </c>
      <c r="AD160" s="195">
        <f t="shared" si="418"/>
        <v>0</v>
      </c>
      <c r="AE160" s="210">
        <f t="shared" si="418"/>
        <v>35.55</v>
      </c>
      <c r="AF160" s="210">
        <f t="shared" si="418"/>
        <v>24.45</v>
      </c>
      <c r="AG160" s="210">
        <f t="shared" si="418"/>
        <v>11.1</v>
      </c>
      <c r="AH160" s="210">
        <f t="shared" si="418"/>
        <v>35.55</v>
      </c>
      <c r="AI160" s="205"/>
      <c r="AJ160" s="210">
        <f t="shared" ref="AJ160:AL160" si="419">SUM(AJ161)</f>
        <v>35.55</v>
      </c>
      <c r="AK160" s="195">
        <f t="shared" si="419"/>
        <v>-8</v>
      </c>
      <c r="AL160" s="210">
        <f t="shared" si="419"/>
        <v>-1.6</v>
      </c>
      <c r="AM160" s="210"/>
      <c r="AN160" s="210">
        <f t="shared" ref="AN160:AQ160" si="420">SUM(AN161)</f>
        <v>45.05</v>
      </c>
      <c r="AO160" s="210"/>
      <c r="AP160" s="210">
        <f t="shared" si="420"/>
        <v>45.05</v>
      </c>
      <c r="AQ160" s="222">
        <f t="shared" si="420"/>
        <v>0</v>
      </c>
    </row>
    <row r="161" s="176" customFormat="1" ht="20.1" customHeight="1" spans="1:44">
      <c r="A161" s="187">
        <v>112</v>
      </c>
      <c r="B161" s="188" t="s">
        <v>147</v>
      </c>
      <c r="C161" s="189"/>
      <c r="D161" s="189"/>
      <c r="E161" s="189"/>
      <c r="F161" s="189"/>
      <c r="G161" s="189"/>
      <c r="H161" s="189"/>
      <c r="I161" s="189"/>
      <c r="J161" s="189"/>
      <c r="K161" s="189"/>
      <c r="L161" s="197">
        <v>7</v>
      </c>
      <c r="M161" s="197">
        <v>237</v>
      </c>
      <c r="N161" s="197"/>
      <c r="O161" s="197"/>
      <c r="P161" s="197">
        <v>1</v>
      </c>
      <c r="Q161" s="197"/>
      <c r="R161" s="197"/>
      <c r="S161" s="206"/>
      <c r="T161" s="197"/>
      <c r="U161" s="197"/>
      <c r="V161" s="206"/>
      <c r="W161" s="197"/>
      <c r="X161" s="197"/>
      <c r="Y161" s="211"/>
      <c r="Z161" s="197"/>
      <c r="AA161" s="197"/>
      <c r="AB161" s="212"/>
      <c r="AC161" s="197">
        <f t="shared" ref="AC161:AC165" si="421">M161+N161+O161</f>
        <v>237</v>
      </c>
      <c r="AD161" s="197"/>
      <c r="AE161" s="212">
        <f t="shared" ref="AE161:AE165" si="422">(AC161+AD161)*0.25*0.6</f>
        <v>35.55</v>
      </c>
      <c r="AF161" s="212">
        <v>24.45</v>
      </c>
      <c r="AG161" s="212">
        <f t="shared" ref="AG161:AG165" si="423">AE161-AF161</f>
        <v>11.1</v>
      </c>
      <c r="AH161" s="212">
        <f t="shared" ref="AH161:AH165" si="424">AE161</f>
        <v>35.55</v>
      </c>
      <c r="AI161" s="206"/>
      <c r="AJ161" s="212">
        <f t="shared" ref="AJ161:AJ165" si="425">AH161-AI161</f>
        <v>35.55</v>
      </c>
      <c r="AK161" s="197">
        <f t="shared" ref="AK161:AK165" si="426">N161+R161+V161-L161-P161-T161</f>
        <v>-8</v>
      </c>
      <c r="AL161" s="212">
        <f t="shared" ref="AL161:AL165" si="427">AK161*0.25*0.4*2</f>
        <v>-1.6</v>
      </c>
      <c r="AM161" s="212"/>
      <c r="AN161" s="212">
        <f t="shared" ref="AN161:AN165" si="428">Y161+AB161+AG161+AH161+AL161+AM161</f>
        <v>45.05</v>
      </c>
      <c r="AO161" s="212"/>
      <c r="AP161" s="212">
        <v>45.05</v>
      </c>
      <c r="AQ161" s="206"/>
      <c r="AR161" s="176">
        <v>617006</v>
      </c>
    </row>
    <row r="162" s="176" customFormat="1" ht="20.1" customHeight="1" spans="1:43">
      <c r="A162" s="190"/>
      <c r="B162" s="185" t="s">
        <v>148</v>
      </c>
      <c r="C162" s="186"/>
      <c r="D162" s="186">
        <f t="shared" ref="D162:D166" si="429">SUM(D163)</f>
        <v>3</v>
      </c>
      <c r="E162" s="186"/>
      <c r="F162" s="186"/>
      <c r="G162" s="186"/>
      <c r="H162" s="186"/>
      <c r="I162" s="186"/>
      <c r="J162" s="186"/>
      <c r="K162" s="186"/>
      <c r="L162" s="195">
        <f t="shared" ref="L162:N162" si="430">SUM(L163)</f>
        <v>8</v>
      </c>
      <c r="M162" s="195">
        <f t="shared" si="430"/>
        <v>140</v>
      </c>
      <c r="N162" s="195">
        <f t="shared" si="430"/>
        <v>2</v>
      </c>
      <c r="O162" s="195"/>
      <c r="P162" s="195">
        <f t="shared" ref="P162:R162" si="431">SUM(P163)</f>
        <v>0</v>
      </c>
      <c r="Q162" s="195">
        <f t="shared" si="431"/>
        <v>7</v>
      </c>
      <c r="R162" s="195">
        <f t="shared" si="431"/>
        <v>2</v>
      </c>
      <c r="S162" s="205"/>
      <c r="T162" s="195"/>
      <c r="U162" s="195">
        <f>SUM(U163)</f>
        <v>3</v>
      </c>
      <c r="V162" s="205"/>
      <c r="W162" s="195"/>
      <c r="X162" s="195"/>
      <c r="Y162" s="213"/>
      <c r="Z162" s="195">
        <f t="shared" ref="Z162:AH162" si="432">SUM(Z163)</f>
        <v>3</v>
      </c>
      <c r="AA162" s="195"/>
      <c r="AB162" s="210">
        <f t="shared" si="432"/>
        <v>0.45</v>
      </c>
      <c r="AC162" s="195">
        <f t="shared" si="432"/>
        <v>142</v>
      </c>
      <c r="AD162" s="195">
        <f t="shared" si="432"/>
        <v>12</v>
      </c>
      <c r="AE162" s="210">
        <f t="shared" si="432"/>
        <v>23.1</v>
      </c>
      <c r="AF162" s="210">
        <f t="shared" si="432"/>
        <v>15.45</v>
      </c>
      <c r="AG162" s="210">
        <f t="shared" si="432"/>
        <v>7.65</v>
      </c>
      <c r="AH162" s="210">
        <f t="shared" si="432"/>
        <v>23.1</v>
      </c>
      <c r="AI162" s="205"/>
      <c r="AJ162" s="210">
        <f t="shared" ref="AJ162:AL162" si="433">SUM(AJ163)</f>
        <v>23.1</v>
      </c>
      <c r="AK162" s="195">
        <f t="shared" si="433"/>
        <v>-4</v>
      </c>
      <c r="AL162" s="210">
        <f t="shared" si="433"/>
        <v>-0.8</v>
      </c>
      <c r="AM162" s="210"/>
      <c r="AN162" s="210">
        <f t="shared" ref="AN162:AQ162" si="434">SUM(AN163)</f>
        <v>30.4</v>
      </c>
      <c r="AO162" s="210"/>
      <c r="AP162" s="210">
        <f t="shared" si="434"/>
        <v>30.4</v>
      </c>
      <c r="AQ162" s="222">
        <f t="shared" si="434"/>
        <v>0</v>
      </c>
    </row>
    <row r="163" s="176" customFormat="1" ht="20.1" customHeight="1" spans="1:44">
      <c r="A163" s="187">
        <v>113</v>
      </c>
      <c r="B163" s="188" t="s">
        <v>148</v>
      </c>
      <c r="C163" s="189"/>
      <c r="D163" s="189">
        <v>3</v>
      </c>
      <c r="E163" s="189"/>
      <c r="F163" s="189"/>
      <c r="G163" s="189"/>
      <c r="H163" s="189"/>
      <c r="I163" s="189"/>
      <c r="J163" s="189"/>
      <c r="K163" s="189"/>
      <c r="L163" s="197">
        <v>8</v>
      </c>
      <c r="M163" s="197">
        <v>140</v>
      </c>
      <c r="N163" s="197">
        <v>2</v>
      </c>
      <c r="O163" s="197"/>
      <c r="P163" s="197"/>
      <c r="Q163" s="197">
        <v>7</v>
      </c>
      <c r="R163" s="197">
        <v>2</v>
      </c>
      <c r="S163" s="206"/>
      <c r="T163" s="197"/>
      <c r="U163" s="197">
        <v>3</v>
      </c>
      <c r="V163" s="206"/>
      <c r="W163" s="197"/>
      <c r="X163" s="197"/>
      <c r="Y163" s="211"/>
      <c r="Z163" s="197">
        <f t="shared" ref="Z163:Z167" si="435">SUM(C163:E163)</f>
        <v>3</v>
      </c>
      <c r="AA163" s="197"/>
      <c r="AB163" s="212">
        <f t="shared" ref="AB163:AB167" si="436">(Z163+AA163)*0.25*0.6</f>
        <v>0.45</v>
      </c>
      <c r="AC163" s="197">
        <f t="shared" si="421"/>
        <v>142</v>
      </c>
      <c r="AD163" s="197">
        <f t="shared" ref="AD163:AD167" si="437">Q163+R163+S163+U163+V163+W163</f>
        <v>12</v>
      </c>
      <c r="AE163" s="212">
        <f t="shared" si="422"/>
        <v>23.1</v>
      </c>
      <c r="AF163" s="212">
        <v>15.45</v>
      </c>
      <c r="AG163" s="212">
        <f t="shared" si="423"/>
        <v>7.65</v>
      </c>
      <c r="AH163" s="212">
        <f t="shared" si="424"/>
        <v>23.1</v>
      </c>
      <c r="AI163" s="206"/>
      <c r="AJ163" s="212">
        <f t="shared" si="425"/>
        <v>23.1</v>
      </c>
      <c r="AK163" s="197">
        <f t="shared" si="426"/>
        <v>-4</v>
      </c>
      <c r="AL163" s="212">
        <f t="shared" si="427"/>
        <v>-0.8</v>
      </c>
      <c r="AM163" s="212"/>
      <c r="AN163" s="212">
        <f t="shared" si="428"/>
        <v>30.4</v>
      </c>
      <c r="AO163" s="212"/>
      <c r="AP163" s="212">
        <v>30.4</v>
      </c>
      <c r="AQ163" s="206"/>
      <c r="AR163" s="176">
        <v>617007</v>
      </c>
    </row>
    <row r="164" s="176" customFormat="1" ht="20.1" customHeight="1" spans="1:43">
      <c r="A164" s="190"/>
      <c r="B164" s="185" t="s">
        <v>149</v>
      </c>
      <c r="C164" s="186"/>
      <c r="D164" s="186">
        <f t="shared" si="429"/>
        <v>12</v>
      </c>
      <c r="E164" s="186"/>
      <c r="F164" s="186"/>
      <c r="G164" s="186"/>
      <c r="H164" s="186"/>
      <c r="I164" s="186"/>
      <c r="J164" s="186"/>
      <c r="K164" s="186"/>
      <c r="L164" s="195">
        <f t="shared" ref="L164:Q164" si="438">SUM(L165)</f>
        <v>5</v>
      </c>
      <c r="M164" s="195">
        <f t="shared" si="438"/>
        <v>275</v>
      </c>
      <c r="N164" s="195">
        <f t="shared" si="438"/>
        <v>3</v>
      </c>
      <c r="O164" s="195">
        <f t="shared" si="438"/>
        <v>2</v>
      </c>
      <c r="P164" s="195">
        <f t="shared" si="438"/>
        <v>1</v>
      </c>
      <c r="Q164" s="195">
        <f t="shared" si="438"/>
        <v>29</v>
      </c>
      <c r="R164" s="195"/>
      <c r="S164" s="205"/>
      <c r="T164" s="195"/>
      <c r="U164" s="195"/>
      <c r="V164" s="205"/>
      <c r="W164" s="195"/>
      <c r="X164" s="195"/>
      <c r="Y164" s="213"/>
      <c r="Z164" s="195">
        <f t="shared" ref="Z164:AH164" si="439">SUM(Z165)</f>
        <v>12</v>
      </c>
      <c r="AA164" s="195"/>
      <c r="AB164" s="210">
        <f t="shared" si="439"/>
        <v>1.8</v>
      </c>
      <c r="AC164" s="195">
        <f t="shared" si="439"/>
        <v>280</v>
      </c>
      <c r="AD164" s="195">
        <f t="shared" si="439"/>
        <v>29</v>
      </c>
      <c r="AE164" s="210">
        <f t="shared" si="439"/>
        <v>46.35</v>
      </c>
      <c r="AF164" s="210">
        <f t="shared" si="439"/>
        <v>29.4</v>
      </c>
      <c r="AG164" s="210">
        <f t="shared" si="439"/>
        <v>16.95</v>
      </c>
      <c r="AH164" s="210">
        <f t="shared" si="439"/>
        <v>46.35</v>
      </c>
      <c r="AI164" s="205"/>
      <c r="AJ164" s="210">
        <f t="shared" ref="AJ164:AL164" si="440">SUM(AJ165)</f>
        <v>46.35</v>
      </c>
      <c r="AK164" s="195">
        <f t="shared" si="440"/>
        <v>-3</v>
      </c>
      <c r="AL164" s="210">
        <f t="shared" si="440"/>
        <v>-0.6</v>
      </c>
      <c r="AM164" s="210"/>
      <c r="AN164" s="210">
        <f t="shared" ref="AN164:AQ164" si="441">SUM(AN165)</f>
        <v>64.5</v>
      </c>
      <c r="AO164" s="210"/>
      <c r="AP164" s="210">
        <f t="shared" si="441"/>
        <v>64.5</v>
      </c>
      <c r="AQ164" s="222">
        <f t="shared" si="441"/>
        <v>0</v>
      </c>
    </row>
    <row r="165" s="176" customFormat="1" ht="20.1" customHeight="1" spans="1:44">
      <c r="A165" s="187">
        <v>114</v>
      </c>
      <c r="B165" s="188" t="s">
        <v>149</v>
      </c>
      <c r="C165" s="189"/>
      <c r="D165" s="189">
        <v>12</v>
      </c>
      <c r="E165" s="189"/>
      <c r="F165" s="189"/>
      <c r="G165" s="189"/>
      <c r="H165" s="189"/>
      <c r="I165" s="189"/>
      <c r="J165" s="189"/>
      <c r="K165" s="189"/>
      <c r="L165" s="197">
        <v>5</v>
      </c>
      <c r="M165" s="197">
        <v>275</v>
      </c>
      <c r="N165" s="197">
        <v>3</v>
      </c>
      <c r="O165" s="197">
        <v>2</v>
      </c>
      <c r="P165" s="197">
        <v>1</v>
      </c>
      <c r="Q165" s="197">
        <v>29</v>
      </c>
      <c r="R165" s="197"/>
      <c r="S165" s="206"/>
      <c r="T165" s="197"/>
      <c r="U165" s="197"/>
      <c r="V165" s="206"/>
      <c r="W165" s="197"/>
      <c r="X165" s="197"/>
      <c r="Y165" s="211"/>
      <c r="Z165" s="197">
        <f t="shared" si="435"/>
        <v>12</v>
      </c>
      <c r="AA165" s="197"/>
      <c r="AB165" s="212">
        <f t="shared" si="436"/>
        <v>1.8</v>
      </c>
      <c r="AC165" s="197">
        <f t="shared" si="421"/>
        <v>280</v>
      </c>
      <c r="AD165" s="197">
        <f t="shared" si="437"/>
        <v>29</v>
      </c>
      <c r="AE165" s="212">
        <f t="shared" si="422"/>
        <v>46.35</v>
      </c>
      <c r="AF165" s="212">
        <v>29.4</v>
      </c>
      <c r="AG165" s="212">
        <f t="shared" si="423"/>
        <v>16.95</v>
      </c>
      <c r="AH165" s="212">
        <f t="shared" si="424"/>
        <v>46.35</v>
      </c>
      <c r="AI165" s="206"/>
      <c r="AJ165" s="212">
        <f t="shared" si="425"/>
        <v>46.35</v>
      </c>
      <c r="AK165" s="197">
        <f t="shared" si="426"/>
        <v>-3</v>
      </c>
      <c r="AL165" s="212">
        <f t="shared" si="427"/>
        <v>-0.6</v>
      </c>
      <c r="AM165" s="212"/>
      <c r="AN165" s="212">
        <f t="shared" si="428"/>
        <v>64.5</v>
      </c>
      <c r="AO165" s="212"/>
      <c r="AP165" s="212">
        <v>64.5</v>
      </c>
      <c r="AQ165" s="206"/>
      <c r="AR165" s="176">
        <v>617008</v>
      </c>
    </row>
    <row r="166" s="176" customFormat="1" ht="20.1" customHeight="1" spans="1:43">
      <c r="A166" s="190"/>
      <c r="B166" s="185" t="s">
        <v>150</v>
      </c>
      <c r="C166" s="186"/>
      <c r="D166" s="186">
        <f t="shared" si="429"/>
        <v>105</v>
      </c>
      <c r="E166" s="186"/>
      <c r="F166" s="186"/>
      <c r="G166" s="186"/>
      <c r="H166" s="186"/>
      <c r="I166" s="186"/>
      <c r="J166" s="186"/>
      <c r="K166" s="186"/>
      <c r="L166" s="195">
        <f t="shared" ref="L166:Q166" si="442">SUM(L167)</f>
        <v>8</v>
      </c>
      <c r="M166" s="195">
        <f t="shared" si="442"/>
        <v>451</v>
      </c>
      <c r="N166" s="195"/>
      <c r="O166" s="195">
        <f t="shared" si="442"/>
        <v>2</v>
      </c>
      <c r="P166" s="195">
        <f t="shared" si="442"/>
        <v>4</v>
      </c>
      <c r="Q166" s="195">
        <f t="shared" si="442"/>
        <v>19</v>
      </c>
      <c r="R166" s="195"/>
      <c r="S166" s="205"/>
      <c r="T166" s="195"/>
      <c r="U166" s="195">
        <f>SUM(U167)</f>
        <v>9</v>
      </c>
      <c r="V166" s="205"/>
      <c r="W166" s="195"/>
      <c r="X166" s="195"/>
      <c r="Y166" s="213"/>
      <c r="Z166" s="195">
        <f t="shared" ref="Z166:AH166" si="443">SUM(Z167)</f>
        <v>105</v>
      </c>
      <c r="AA166" s="195"/>
      <c r="AB166" s="210">
        <f t="shared" si="443"/>
        <v>15.75</v>
      </c>
      <c r="AC166" s="195">
        <f t="shared" si="443"/>
        <v>453</v>
      </c>
      <c r="AD166" s="195">
        <f t="shared" si="443"/>
        <v>28</v>
      </c>
      <c r="AE166" s="210">
        <f t="shared" si="443"/>
        <v>72.15</v>
      </c>
      <c r="AF166" s="210">
        <f t="shared" si="443"/>
        <v>27</v>
      </c>
      <c r="AG166" s="210">
        <f t="shared" si="443"/>
        <v>45.15</v>
      </c>
      <c r="AH166" s="210">
        <f t="shared" si="443"/>
        <v>72.15</v>
      </c>
      <c r="AI166" s="205"/>
      <c r="AJ166" s="210">
        <f t="shared" ref="AJ166:AL166" si="444">SUM(AJ167)</f>
        <v>72.15</v>
      </c>
      <c r="AK166" s="195">
        <f t="shared" si="444"/>
        <v>-12</v>
      </c>
      <c r="AL166" s="210">
        <f t="shared" si="444"/>
        <v>-2.4</v>
      </c>
      <c r="AM166" s="210"/>
      <c r="AN166" s="210">
        <f t="shared" ref="AN166:AQ166" si="445">SUM(AN167)</f>
        <v>130.65</v>
      </c>
      <c r="AO166" s="210"/>
      <c r="AP166" s="210">
        <f t="shared" si="445"/>
        <v>130.65</v>
      </c>
      <c r="AQ166" s="222">
        <f t="shared" si="445"/>
        <v>0</v>
      </c>
    </row>
    <row r="167" s="176" customFormat="1" ht="20.1" customHeight="1" spans="1:44">
      <c r="A167" s="187">
        <v>115</v>
      </c>
      <c r="B167" s="188" t="s">
        <v>150</v>
      </c>
      <c r="C167" s="189"/>
      <c r="D167" s="189">
        <v>105</v>
      </c>
      <c r="E167" s="189"/>
      <c r="F167" s="189"/>
      <c r="G167" s="189"/>
      <c r="H167" s="189"/>
      <c r="I167" s="189"/>
      <c r="J167" s="189"/>
      <c r="K167" s="189"/>
      <c r="L167" s="197">
        <v>8</v>
      </c>
      <c r="M167" s="197">
        <v>451</v>
      </c>
      <c r="N167" s="197"/>
      <c r="O167" s="197">
        <v>2</v>
      </c>
      <c r="P167" s="197">
        <v>4</v>
      </c>
      <c r="Q167" s="197">
        <v>19</v>
      </c>
      <c r="R167" s="197"/>
      <c r="S167" s="206"/>
      <c r="T167" s="197"/>
      <c r="U167" s="197">
        <v>9</v>
      </c>
      <c r="V167" s="206"/>
      <c r="W167" s="197"/>
      <c r="X167" s="197"/>
      <c r="Y167" s="211"/>
      <c r="Z167" s="197">
        <f t="shared" si="435"/>
        <v>105</v>
      </c>
      <c r="AA167" s="197"/>
      <c r="AB167" s="212">
        <f t="shared" si="436"/>
        <v>15.75</v>
      </c>
      <c r="AC167" s="197">
        <f t="shared" ref="AC167:AC174" si="446">M167+N167+O167</f>
        <v>453</v>
      </c>
      <c r="AD167" s="197">
        <f t="shared" si="437"/>
        <v>28</v>
      </c>
      <c r="AE167" s="212">
        <f t="shared" ref="AE167:AE174" si="447">(AC167+AD167)*0.25*0.6</f>
        <v>72.15</v>
      </c>
      <c r="AF167" s="212">
        <v>27</v>
      </c>
      <c r="AG167" s="212">
        <f t="shared" ref="AG167:AG174" si="448">AE167-AF167</f>
        <v>45.15</v>
      </c>
      <c r="AH167" s="212">
        <f t="shared" ref="AH167:AH174" si="449">AE167</f>
        <v>72.15</v>
      </c>
      <c r="AI167" s="206"/>
      <c r="AJ167" s="212">
        <f t="shared" ref="AJ167:AJ174" si="450">AH167-AI167</f>
        <v>72.15</v>
      </c>
      <c r="AK167" s="197">
        <f t="shared" ref="AK167:AK174" si="451">N167+R167+V167-L167-P167-T167</f>
        <v>-12</v>
      </c>
      <c r="AL167" s="212">
        <f t="shared" ref="AL167:AL174" si="452">AK167*0.25*0.4*2</f>
        <v>-2.4</v>
      </c>
      <c r="AM167" s="212"/>
      <c r="AN167" s="212">
        <f t="shared" ref="AN167:AN174" si="453">Y167+AB167+AG167+AH167+AL167+AM167</f>
        <v>130.65</v>
      </c>
      <c r="AO167" s="212"/>
      <c r="AP167" s="212">
        <v>130.65</v>
      </c>
      <c r="AQ167" s="206"/>
      <c r="AR167" s="176">
        <v>617009</v>
      </c>
    </row>
    <row r="168" s="176" customFormat="1" ht="20.1" customHeight="1" spans="1:43">
      <c r="A168" s="190"/>
      <c r="B168" s="185" t="s">
        <v>151</v>
      </c>
      <c r="C168" s="186">
        <f>SUM(C169:C174)</f>
        <v>1</v>
      </c>
      <c r="D168" s="186">
        <f>SUM(D169:D174)</f>
        <v>40</v>
      </c>
      <c r="E168" s="186"/>
      <c r="F168" s="186"/>
      <c r="G168" s="186"/>
      <c r="H168" s="186"/>
      <c r="I168" s="186"/>
      <c r="J168" s="186"/>
      <c r="K168" s="186"/>
      <c r="L168" s="195">
        <f t="shared" ref="L168:R168" si="454">SUM(L169:L174)</f>
        <v>204</v>
      </c>
      <c r="M168" s="195">
        <f t="shared" si="454"/>
        <v>972</v>
      </c>
      <c r="N168" s="195">
        <f t="shared" si="454"/>
        <v>232</v>
      </c>
      <c r="O168" s="195">
        <f t="shared" si="454"/>
        <v>3</v>
      </c>
      <c r="P168" s="195">
        <f t="shared" si="454"/>
        <v>34</v>
      </c>
      <c r="Q168" s="195">
        <f t="shared" si="454"/>
        <v>193</v>
      </c>
      <c r="R168" s="195">
        <f t="shared" si="454"/>
        <v>40</v>
      </c>
      <c r="S168" s="205"/>
      <c r="T168" s="195">
        <f>SUM(T169:T174)</f>
        <v>2</v>
      </c>
      <c r="U168" s="195"/>
      <c r="V168" s="205"/>
      <c r="W168" s="195"/>
      <c r="X168" s="195"/>
      <c r="Y168" s="213"/>
      <c r="Z168" s="195">
        <f t="shared" ref="Z168:AL168" si="455">SUM(Z169:Z174)</f>
        <v>41</v>
      </c>
      <c r="AA168" s="195"/>
      <c r="AB168" s="210">
        <f t="shared" si="455"/>
        <v>6.15</v>
      </c>
      <c r="AC168" s="195">
        <f t="shared" si="455"/>
        <v>1207</v>
      </c>
      <c r="AD168" s="195">
        <f t="shared" si="455"/>
        <v>233</v>
      </c>
      <c r="AE168" s="210">
        <f t="shared" si="455"/>
        <v>216</v>
      </c>
      <c r="AF168" s="210">
        <f t="shared" si="455"/>
        <v>146.85</v>
      </c>
      <c r="AG168" s="210">
        <f t="shared" si="455"/>
        <v>69.15</v>
      </c>
      <c r="AH168" s="210">
        <f t="shared" si="455"/>
        <v>216</v>
      </c>
      <c r="AI168" s="205">
        <f t="shared" si="455"/>
        <v>192</v>
      </c>
      <c r="AJ168" s="210">
        <f t="shared" si="455"/>
        <v>24</v>
      </c>
      <c r="AK168" s="195">
        <f t="shared" si="455"/>
        <v>32</v>
      </c>
      <c r="AL168" s="210">
        <f t="shared" si="455"/>
        <v>6.4</v>
      </c>
      <c r="AM168" s="210"/>
      <c r="AN168" s="210">
        <f t="shared" ref="AN168:AQ168" si="456">SUM(AN169:AN174)</f>
        <v>297.7</v>
      </c>
      <c r="AO168" s="210">
        <f t="shared" si="456"/>
        <v>-37.15</v>
      </c>
      <c r="AP168" s="210">
        <f t="shared" si="456"/>
        <v>334.85</v>
      </c>
      <c r="AQ168" s="222">
        <f t="shared" si="456"/>
        <v>192</v>
      </c>
    </row>
    <row r="169" s="176" customFormat="1" ht="20.1" customHeight="1" spans="1:44">
      <c r="A169" s="187">
        <v>116</v>
      </c>
      <c r="B169" s="188" t="s">
        <v>152</v>
      </c>
      <c r="C169" s="189"/>
      <c r="D169" s="189"/>
      <c r="E169" s="189"/>
      <c r="F169" s="189"/>
      <c r="G169" s="189"/>
      <c r="H169" s="189"/>
      <c r="I169" s="189"/>
      <c r="J169" s="189"/>
      <c r="K169" s="189"/>
      <c r="L169" s="197"/>
      <c r="M169" s="197"/>
      <c r="N169" s="197">
        <v>153</v>
      </c>
      <c r="O169" s="197"/>
      <c r="P169" s="197"/>
      <c r="Q169" s="197"/>
      <c r="R169" s="197">
        <v>32</v>
      </c>
      <c r="S169" s="206"/>
      <c r="T169" s="197"/>
      <c r="U169" s="197"/>
      <c r="V169" s="206"/>
      <c r="W169" s="197"/>
      <c r="X169" s="197"/>
      <c r="Y169" s="211"/>
      <c r="Z169" s="197"/>
      <c r="AA169" s="197"/>
      <c r="AB169" s="212"/>
      <c r="AC169" s="197">
        <f t="shared" si="446"/>
        <v>153</v>
      </c>
      <c r="AD169" s="197">
        <f t="shared" ref="AD169:AD174" si="457">Q169+R169+S169+U169+V169+W169</f>
        <v>32</v>
      </c>
      <c r="AE169" s="212">
        <f t="shared" si="447"/>
        <v>27.75</v>
      </c>
      <c r="AF169" s="212">
        <v>6.6</v>
      </c>
      <c r="AG169" s="212">
        <f t="shared" si="448"/>
        <v>21.15</v>
      </c>
      <c r="AH169" s="212">
        <f t="shared" si="449"/>
        <v>27.75</v>
      </c>
      <c r="AI169" s="206">
        <f t="shared" ref="AI169:AI174" si="458">ROUNDDOWN(AH169*0.9,0)</f>
        <v>24</v>
      </c>
      <c r="AJ169" s="212">
        <f t="shared" si="450"/>
        <v>3.75</v>
      </c>
      <c r="AK169" s="197">
        <f t="shared" si="451"/>
        <v>185</v>
      </c>
      <c r="AL169" s="212">
        <f t="shared" si="452"/>
        <v>37</v>
      </c>
      <c r="AM169" s="212"/>
      <c r="AN169" s="212">
        <f t="shared" si="453"/>
        <v>85.9</v>
      </c>
      <c r="AO169" s="212"/>
      <c r="AP169" s="212">
        <v>85.9</v>
      </c>
      <c r="AQ169" s="206">
        <v>24</v>
      </c>
      <c r="AR169" s="176">
        <v>618001</v>
      </c>
    </row>
    <row r="170" s="176" customFormat="1" ht="20.1" customHeight="1" spans="1:44">
      <c r="A170" s="187">
        <v>117</v>
      </c>
      <c r="B170" s="188" t="s">
        <v>153</v>
      </c>
      <c r="C170" s="189"/>
      <c r="D170" s="189"/>
      <c r="E170" s="189"/>
      <c r="F170" s="189"/>
      <c r="G170" s="189"/>
      <c r="H170" s="189"/>
      <c r="I170" s="189"/>
      <c r="J170" s="189"/>
      <c r="K170" s="189"/>
      <c r="L170" s="197">
        <v>68</v>
      </c>
      <c r="M170" s="197"/>
      <c r="N170" s="197"/>
      <c r="O170" s="197"/>
      <c r="P170" s="197">
        <v>18</v>
      </c>
      <c r="Q170" s="197"/>
      <c r="R170" s="197"/>
      <c r="S170" s="206"/>
      <c r="T170" s="197"/>
      <c r="U170" s="197"/>
      <c r="V170" s="206"/>
      <c r="W170" s="197"/>
      <c r="X170" s="197"/>
      <c r="Y170" s="211"/>
      <c r="Z170" s="197"/>
      <c r="AA170" s="197"/>
      <c r="AB170" s="212"/>
      <c r="AC170" s="197"/>
      <c r="AD170" s="197"/>
      <c r="AE170" s="212"/>
      <c r="AF170" s="212">
        <v>19.95</v>
      </c>
      <c r="AG170" s="212">
        <f t="shared" si="448"/>
        <v>-19.95</v>
      </c>
      <c r="AH170" s="212"/>
      <c r="AI170" s="206"/>
      <c r="AJ170" s="212"/>
      <c r="AK170" s="197">
        <f t="shared" si="451"/>
        <v>-86</v>
      </c>
      <c r="AL170" s="212">
        <f t="shared" si="452"/>
        <v>-17.2</v>
      </c>
      <c r="AM170" s="212"/>
      <c r="AN170" s="212">
        <f t="shared" si="453"/>
        <v>-37.15</v>
      </c>
      <c r="AO170" s="212">
        <v>-37.15</v>
      </c>
      <c r="AP170" s="212"/>
      <c r="AQ170" s="206"/>
      <c r="AR170" s="176">
        <v>618002</v>
      </c>
    </row>
    <row r="171" s="176" customFormat="1" ht="20.1" customHeight="1" spans="1:44">
      <c r="A171" s="187">
        <v>118</v>
      </c>
      <c r="B171" s="188" t="s">
        <v>154</v>
      </c>
      <c r="C171" s="189">
        <v>1</v>
      </c>
      <c r="D171" s="189">
        <v>22</v>
      </c>
      <c r="E171" s="189"/>
      <c r="F171" s="189"/>
      <c r="G171" s="189"/>
      <c r="H171" s="189"/>
      <c r="I171" s="189"/>
      <c r="J171" s="189"/>
      <c r="K171" s="189"/>
      <c r="L171" s="197">
        <v>47</v>
      </c>
      <c r="M171" s="197">
        <v>360</v>
      </c>
      <c r="N171" s="197">
        <v>19</v>
      </c>
      <c r="O171" s="197">
        <v>2</v>
      </c>
      <c r="P171" s="197">
        <v>9</v>
      </c>
      <c r="Q171" s="197">
        <v>71</v>
      </c>
      <c r="R171" s="197"/>
      <c r="S171" s="206"/>
      <c r="T171" s="197"/>
      <c r="U171" s="197"/>
      <c r="V171" s="206"/>
      <c r="W171" s="197"/>
      <c r="X171" s="197"/>
      <c r="Y171" s="211"/>
      <c r="Z171" s="197">
        <f t="shared" ref="Z171:Z174" si="459">SUM(C171:E171)</f>
        <v>23</v>
      </c>
      <c r="AA171" s="197"/>
      <c r="AB171" s="212">
        <f t="shared" ref="AB171:AB174" si="460">(Z171+AA171)*0.25*0.6</f>
        <v>3.45</v>
      </c>
      <c r="AC171" s="197">
        <f t="shared" si="446"/>
        <v>381</v>
      </c>
      <c r="AD171" s="197">
        <f t="shared" si="457"/>
        <v>71</v>
      </c>
      <c r="AE171" s="212">
        <f t="shared" si="447"/>
        <v>67.8</v>
      </c>
      <c r="AF171" s="212">
        <v>44.55</v>
      </c>
      <c r="AG171" s="212">
        <f t="shared" si="448"/>
        <v>23.25</v>
      </c>
      <c r="AH171" s="212">
        <f t="shared" si="449"/>
        <v>67.8</v>
      </c>
      <c r="AI171" s="206">
        <f t="shared" si="458"/>
        <v>61</v>
      </c>
      <c r="AJ171" s="212">
        <f t="shared" si="450"/>
        <v>6.8</v>
      </c>
      <c r="AK171" s="197">
        <f t="shared" si="451"/>
        <v>-37</v>
      </c>
      <c r="AL171" s="212">
        <f t="shared" si="452"/>
        <v>-7.4</v>
      </c>
      <c r="AM171" s="212"/>
      <c r="AN171" s="212">
        <f t="shared" si="453"/>
        <v>87.1</v>
      </c>
      <c r="AO171" s="212"/>
      <c r="AP171" s="212">
        <v>87.1</v>
      </c>
      <c r="AQ171" s="206">
        <v>61</v>
      </c>
      <c r="AR171" s="176">
        <v>618003</v>
      </c>
    </row>
    <row r="172" s="176" customFormat="1" ht="20.1" customHeight="1" spans="1:44">
      <c r="A172" s="187">
        <v>119</v>
      </c>
      <c r="B172" s="188" t="s">
        <v>155</v>
      </c>
      <c r="C172" s="189"/>
      <c r="D172" s="189"/>
      <c r="E172" s="189"/>
      <c r="F172" s="189"/>
      <c r="G172" s="189"/>
      <c r="H172" s="189"/>
      <c r="I172" s="189"/>
      <c r="J172" s="189"/>
      <c r="K172" s="189"/>
      <c r="L172" s="197">
        <v>13</v>
      </c>
      <c r="M172" s="197">
        <v>225</v>
      </c>
      <c r="N172" s="197">
        <v>3</v>
      </c>
      <c r="O172" s="197">
        <v>1</v>
      </c>
      <c r="P172" s="197">
        <v>2</v>
      </c>
      <c r="Q172" s="197">
        <v>49</v>
      </c>
      <c r="R172" s="197">
        <v>2</v>
      </c>
      <c r="S172" s="206"/>
      <c r="T172" s="197">
        <v>1</v>
      </c>
      <c r="U172" s="197"/>
      <c r="V172" s="206"/>
      <c r="W172" s="197"/>
      <c r="X172" s="197"/>
      <c r="Y172" s="211"/>
      <c r="Z172" s="197"/>
      <c r="AA172" s="197"/>
      <c r="AB172" s="212"/>
      <c r="AC172" s="197">
        <f t="shared" si="446"/>
        <v>229</v>
      </c>
      <c r="AD172" s="197">
        <f t="shared" si="457"/>
        <v>51</v>
      </c>
      <c r="AE172" s="212">
        <f t="shared" si="447"/>
        <v>42</v>
      </c>
      <c r="AF172" s="212">
        <v>23.85</v>
      </c>
      <c r="AG172" s="212">
        <f t="shared" si="448"/>
        <v>18.15</v>
      </c>
      <c r="AH172" s="212">
        <f t="shared" si="449"/>
        <v>42</v>
      </c>
      <c r="AI172" s="206">
        <f t="shared" si="458"/>
        <v>37</v>
      </c>
      <c r="AJ172" s="212">
        <f t="shared" si="450"/>
        <v>5</v>
      </c>
      <c r="AK172" s="197">
        <f t="shared" si="451"/>
        <v>-11</v>
      </c>
      <c r="AL172" s="212">
        <f t="shared" si="452"/>
        <v>-2.2</v>
      </c>
      <c r="AM172" s="212"/>
      <c r="AN172" s="212">
        <f t="shared" si="453"/>
        <v>57.95</v>
      </c>
      <c r="AO172" s="212"/>
      <c r="AP172" s="212">
        <v>57.95</v>
      </c>
      <c r="AQ172" s="206">
        <v>37</v>
      </c>
      <c r="AR172" s="176">
        <v>618005</v>
      </c>
    </row>
    <row r="173" s="176" customFormat="1" ht="20.1" customHeight="1" spans="1:44">
      <c r="A173" s="187">
        <v>120</v>
      </c>
      <c r="B173" s="188" t="s">
        <v>156</v>
      </c>
      <c r="C173" s="189"/>
      <c r="D173" s="189">
        <v>10</v>
      </c>
      <c r="E173" s="189"/>
      <c r="F173" s="189"/>
      <c r="G173" s="189"/>
      <c r="H173" s="189"/>
      <c r="I173" s="189"/>
      <c r="J173" s="189"/>
      <c r="K173" s="189"/>
      <c r="L173" s="197">
        <v>6</v>
      </c>
      <c r="M173" s="197">
        <v>179</v>
      </c>
      <c r="N173" s="197">
        <v>2</v>
      </c>
      <c r="O173" s="197"/>
      <c r="P173" s="197">
        <v>2</v>
      </c>
      <c r="Q173" s="197">
        <v>66</v>
      </c>
      <c r="R173" s="197">
        <v>1</v>
      </c>
      <c r="S173" s="206"/>
      <c r="T173" s="197"/>
      <c r="U173" s="197"/>
      <c r="V173" s="206"/>
      <c r="W173" s="197"/>
      <c r="X173" s="197"/>
      <c r="Y173" s="211"/>
      <c r="Z173" s="197">
        <f t="shared" si="459"/>
        <v>10</v>
      </c>
      <c r="AA173" s="197"/>
      <c r="AB173" s="212">
        <f t="shared" si="460"/>
        <v>1.5</v>
      </c>
      <c r="AC173" s="197">
        <f t="shared" si="446"/>
        <v>181</v>
      </c>
      <c r="AD173" s="197">
        <f t="shared" si="457"/>
        <v>67</v>
      </c>
      <c r="AE173" s="212">
        <f t="shared" si="447"/>
        <v>37.2</v>
      </c>
      <c r="AF173" s="212">
        <v>26.55</v>
      </c>
      <c r="AG173" s="212">
        <f t="shared" si="448"/>
        <v>10.65</v>
      </c>
      <c r="AH173" s="212">
        <f t="shared" si="449"/>
        <v>37.2</v>
      </c>
      <c r="AI173" s="206">
        <f t="shared" si="458"/>
        <v>33</v>
      </c>
      <c r="AJ173" s="212">
        <f t="shared" si="450"/>
        <v>4.2</v>
      </c>
      <c r="AK173" s="197">
        <f t="shared" si="451"/>
        <v>-5</v>
      </c>
      <c r="AL173" s="212">
        <f t="shared" si="452"/>
        <v>-1</v>
      </c>
      <c r="AM173" s="212"/>
      <c r="AN173" s="212">
        <f t="shared" si="453"/>
        <v>48.35</v>
      </c>
      <c r="AO173" s="212"/>
      <c r="AP173" s="212">
        <v>48.35</v>
      </c>
      <c r="AQ173" s="206">
        <v>33</v>
      </c>
      <c r="AR173" s="176">
        <v>618006</v>
      </c>
    </row>
    <row r="174" s="176" customFormat="1" ht="20.1" customHeight="1" spans="1:44">
      <c r="A174" s="187">
        <v>121</v>
      </c>
      <c r="B174" s="188" t="s">
        <v>157</v>
      </c>
      <c r="C174" s="189"/>
      <c r="D174" s="189">
        <v>8</v>
      </c>
      <c r="E174" s="189"/>
      <c r="F174" s="189"/>
      <c r="G174" s="189"/>
      <c r="H174" s="189"/>
      <c r="I174" s="189"/>
      <c r="J174" s="189"/>
      <c r="K174" s="189"/>
      <c r="L174" s="197">
        <v>70</v>
      </c>
      <c r="M174" s="197">
        <v>208</v>
      </c>
      <c r="N174" s="197">
        <v>55</v>
      </c>
      <c r="O174" s="197"/>
      <c r="P174" s="197">
        <v>3</v>
      </c>
      <c r="Q174" s="197">
        <v>7</v>
      </c>
      <c r="R174" s="197">
        <v>5</v>
      </c>
      <c r="S174" s="206"/>
      <c r="T174" s="197">
        <v>1</v>
      </c>
      <c r="U174" s="197"/>
      <c r="V174" s="206"/>
      <c r="W174" s="197"/>
      <c r="X174" s="197"/>
      <c r="Y174" s="211"/>
      <c r="Z174" s="197">
        <f t="shared" si="459"/>
        <v>8</v>
      </c>
      <c r="AA174" s="197"/>
      <c r="AB174" s="212">
        <f t="shared" si="460"/>
        <v>1.2</v>
      </c>
      <c r="AC174" s="197">
        <f t="shared" si="446"/>
        <v>263</v>
      </c>
      <c r="AD174" s="197">
        <f t="shared" si="457"/>
        <v>12</v>
      </c>
      <c r="AE174" s="212">
        <f t="shared" si="447"/>
        <v>41.25</v>
      </c>
      <c r="AF174" s="212">
        <v>25.35</v>
      </c>
      <c r="AG174" s="212">
        <f t="shared" si="448"/>
        <v>15.9</v>
      </c>
      <c r="AH174" s="212">
        <f t="shared" si="449"/>
        <v>41.25</v>
      </c>
      <c r="AI174" s="206">
        <f t="shared" si="458"/>
        <v>37</v>
      </c>
      <c r="AJ174" s="212">
        <f t="shared" si="450"/>
        <v>4.25</v>
      </c>
      <c r="AK174" s="197">
        <f t="shared" si="451"/>
        <v>-14</v>
      </c>
      <c r="AL174" s="212">
        <f t="shared" si="452"/>
        <v>-2.8</v>
      </c>
      <c r="AM174" s="212"/>
      <c r="AN174" s="212">
        <f t="shared" si="453"/>
        <v>55.55</v>
      </c>
      <c r="AO174" s="212"/>
      <c r="AP174" s="212">
        <v>55.55</v>
      </c>
      <c r="AQ174" s="206">
        <v>37</v>
      </c>
      <c r="AR174" s="176">
        <v>618009</v>
      </c>
    </row>
    <row r="175" s="176" customFormat="1" ht="20.1" customHeight="1" spans="1:43">
      <c r="A175" s="190"/>
      <c r="B175" s="185" t="s">
        <v>158</v>
      </c>
      <c r="C175" s="186"/>
      <c r="D175" s="186"/>
      <c r="E175" s="186"/>
      <c r="F175" s="186"/>
      <c r="G175" s="186"/>
      <c r="H175" s="186"/>
      <c r="I175" s="186"/>
      <c r="J175" s="186"/>
      <c r="K175" s="186"/>
      <c r="L175" s="195">
        <f t="shared" ref="L175:Q175" si="461">SUM(L176)</f>
        <v>2</v>
      </c>
      <c r="M175" s="195">
        <f t="shared" si="461"/>
        <v>45</v>
      </c>
      <c r="N175" s="195">
        <f t="shared" si="461"/>
        <v>1</v>
      </c>
      <c r="O175" s="195">
        <f t="shared" si="461"/>
        <v>47</v>
      </c>
      <c r="P175" s="195">
        <f t="shared" si="461"/>
        <v>1</v>
      </c>
      <c r="Q175" s="195">
        <f t="shared" si="461"/>
        <v>17</v>
      </c>
      <c r="R175" s="195"/>
      <c r="S175" s="205">
        <f>SUM(S176)</f>
        <v>17</v>
      </c>
      <c r="T175" s="195"/>
      <c r="U175" s="195"/>
      <c r="V175" s="205"/>
      <c r="W175" s="195"/>
      <c r="X175" s="195"/>
      <c r="Y175" s="213"/>
      <c r="Z175" s="195"/>
      <c r="AA175" s="195"/>
      <c r="AB175" s="210"/>
      <c r="AC175" s="195">
        <f t="shared" ref="AC175:AL175" si="462">SUM(AC176)</f>
        <v>93</v>
      </c>
      <c r="AD175" s="195">
        <f t="shared" si="462"/>
        <v>34</v>
      </c>
      <c r="AE175" s="210">
        <f t="shared" si="462"/>
        <v>19.05</v>
      </c>
      <c r="AF175" s="210">
        <f t="shared" si="462"/>
        <v>9</v>
      </c>
      <c r="AG175" s="210">
        <f t="shared" si="462"/>
        <v>10.05</v>
      </c>
      <c r="AH175" s="210">
        <f t="shared" si="462"/>
        <v>19.05</v>
      </c>
      <c r="AI175" s="205">
        <f t="shared" si="462"/>
        <v>17</v>
      </c>
      <c r="AJ175" s="210">
        <f t="shared" si="462"/>
        <v>2.05</v>
      </c>
      <c r="AK175" s="195">
        <f t="shared" si="462"/>
        <v>-2</v>
      </c>
      <c r="AL175" s="210">
        <f t="shared" si="462"/>
        <v>-0.4</v>
      </c>
      <c r="AM175" s="210"/>
      <c r="AN175" s="210">
        <f t="shared" ref="AN175:AQ175" si="463">SUM(AN176)</f>
        <v>28.7</v>
      </c>
      <c r="AO175" s="210"/>
      <c r="AP175" s="210">
        <f t="shared" si="463"/>
        <v>28.7</v>
      </c>
      <c r="AQ175" s="222">
        <f t="shared" si="463"/>
        <v>17</v>
      </c>
    </row>
    <row r="176" s="176" customFormat="1" ht="20.1" customHeight="1" spans="1:44">
      <c r="A176" s="187">
        <v>122</v>
      </c>
      <c r="B176" s="188" t="s">
        <v>158</v>
      </c>
      <c r="C176" s="189"/>
      <c r="D176" s="189"/>
      <c r="E176" s="189"/>
      <c r="F176" s="189"/>
      <c r="G176" s="189"/>
      <c r="H176" s="189"/>
      <c r="I176" s="189"/>
      <c r="J176" s="189"/>
      <c r="K176" s="189"/>
      <c r="L176" s="197">
        <v>2</v>
      </c>
      <c r="M176" s="197">
        <v>45</v>
      </c>
      <c r="N176" s="197">
        <v>1</v>
      </c>
      <c r="O176" s="197">
        <v>47</v>
      </c>
      <c r="P176" s="197">
        <v>1</v>
      </c>
      <c r="Q176" s="197">
        <v>17</v>
      </c>
      <c r="R176" s="197"/>
      <c r="S176" s="206">
        <v>17</v>
      </c>
      <c r="T176" s="197"/>
      <c r="U176" s="197"/>
      <c r="V176" s="206"/>
      <c r="W176" s="197"/>
      <c r="X176" s="197"/>
      <c r="Y176" s="211"/>
      <c r="Z176" s="197"/>
      <c r="AA176" s="197"/>
      <c r="AB176" s="212"/>
      <c r="AC176" s="197">
        <f t="shared" ref="AC176:AC180" si="464">M176+N176+O176</f>
        <v>93</v>
      </c>
      <c r="AD176" s="197">
        <f t="shared" ref="AD176:AD180" si="465">Q176+R176+S176+U176+V176+W176</f>
        <v>34</v>
      </c>
      <c r="AE176" s="212">
        <f t="shared" ref="AE176:AE180" si="466">(AC176+AD176)*0.25*0.6</f>
        <v>19.05</v>
      </c>
      <c r="AF176" s="212">
        <v>9</v>
      </c>
      <c r="AG176" s="212">
        <f t="shared" ref="AG176:AG180" si="467">AE176-AF176</f>
        <v>10.05</v>
      </c>
      <c r="AH176" s="212">
        <f t="shared" ref="AH176:AH180" si="468">AE176</f>
        <v>19.05</v>
      </c>
      <c r="AI176" s="206">
        <f t="shared" ref="AI176:AI180" si="469">ROUNDDOWN(AH176*0.9,0)</f>
        <v>17</v>
      </c>
      <c r="AJ176" s="212">
        <f t="shared" ref="AJ176:AJ180" si="470">AH176-AI176</f>
        <v>2.05</v>
      </c>
      <c r="AK176" s="197">
        <f t="shared" ref="AK176:AK180" si="471">N176+R176+V176-L176-P176-T176</f>
        <v>-2</v>
      </c>
      <c r="AL176" s="212">
        <f t="shared" ref="AL176:AL180" si="472">AK176*0.25*0.4*2</f>
        <v>-0.4</v>
      </c>
      <c r="AM176" s="212"/>
      <c r="AN176" s="212">
        <f t="shared" ref="AN176:AN180" si="473">Y176+AB176+AG176+AH176+AL176+AM176</f>
        <v>28.7</v>
      </c>
      <c r="AO176" s="212"/>
      <c r="AP176" s="212">
        <v>28.7</v>
      </c>
      <c r="AQ176" s="206">
        <v>17</v>
      </c>
      <c r="AR176" s="176">
        <v>618007</v>
      </c>
    </row>
    <row r="177" s="176" customFormat="1" ht="20.1" customHeight="1" spans="1:43">
      <c r="A177" s="190"/>
      <c r="B177" s="185" t="s">
        <v>159</v>
      </c>
      <c r="C177" s="186"/>
      <c r="D177" s="186"/>
      <c r="E177" s="186"/>
      <c r="F177" s="186"/>
      <c r="G177" s="186"/>
      <c r="H177" s="186"/>
      <c r="I177" s="186"/>
      <c r="J177" s="186"/>
      <c r="K177" s="186"/>
      <c r="L177" s="195">
        <f t="shared" ref="L177:N177" si="474">SUM(L178)</f>
        <v>3</v>
      </c>
      <c r="M177" s="195">
        <f t="shared" si="474"/>
        <v>93</v>
      </c>
      <c r="N177" s="195">
        <f t="shared" si="474"/>
        <v>2</v>
      </c>
      <c r="O177" s="195"/>
      <c r="P177" s="195">
        <f>SUM(P178)</f>
        <v>4</v>
      </c>
      <c r="Q177" s="195">
        <f>SUM(Q178)</f>
        <v>74</v>
      </c>
      <c r="R177" s="195"/>
      <c r="S177" s="205"/>
      <c r="T177" s="195"/>
      <c r="U177" s="195"/>
      <c r="V177" s="205"/>
      <c r="W177" s="195"/>
      <c r="X177" s="195"/>
      <c r="Y177" s="213"/>
      <c r="Z177" s="195"/>
      <c r="AA177" s="195"/>
      <c r="AB177" s="210"/>
      <c r="AC177" s="195">
        <f t="shared" ref="AC177:AL177" si="475">SUM(AC178)</f>
        <v>95</v>
      </c>
      <c r="AD177" s="195">
        <f t="shared" si="475"/>
        <v>74</v>
      </c>
      <c r="AE177" s="210">
        <f t="shared" si="475"/>
        <v>25.35</v>
      </c>
      <c r="AF177" s="210">
        <f t="shared" si="475"/>
        <v>19.5</v>
      </c>
      <c r="AG177" s="210">
        <f t="shared" si="475"/>
        <v>5.85</v>
      </c>
      <c r="AH177" s="210">
        <f t="shared" si="475"/>
        <v>25.35</v>
      </c>
      <c r="AI177" s="205">
        <f t="shared" si="475"/>
        <v>22</v>
      </c>
      <c r="AJ177" s="210">
        <f t="shared" si="475"/>
        <v>3.35</v>
      </c>
      <c r="AK177" s="195">
        <f t="shared" si="475"/>
        <v>-5</v>
      </c>
      <c r="AL177" s="210">
        <f t="shared" si="475"/>
        <v>-1</v>
      </c>
      <c r="AM177" s="210"/>
      <c r="AN177" s="210">
        <f t="shared" ref="AN177:AQ177" si="476">SUM(AN178)</f>
        <v>30.2</v>
      </c>
      <c r="AO177" s="210"/>
      <c r="AP177" s="210">
        <f t="shared" si="476"/>
        <v>30.2</v>
      </c>
      <c r="AQ177" s="222">
        <f t="shared" si="476"/>
        <v>22</v>
      </c>
    </row>
    <row r="178" s="176" customFormat="1" ht="20.1" customHeight="1" spans="1:44">
      <c r="A178" s="187">
        <v>123</v>
      </c>
      <c r="B178" s="188" t="s">
        <v>159</v>
      </c>
      <c r="C178" s="189"/>
      <c r="D178" s="189"/>
      <c r="E178" s="189"/>
      <c r="F178" s="189"/>
      <c r="G178" s="189"/>
      <c r="H178" s="189"/>
      <c r="I178" s="189"/>
      <c r="J178" s="189"/>
      <c r="K178" s="189"/>
      <c r="L178" s="197">
        <v>3</v>
      </c>
      <c r="M178" s="197">
        <v>93</v>
      </c>
      <c r="N178" s="197">
        <v>2</v>
      </c>
      <c r="O178" s="197"/>
      <c r="P178" s="197">
        <v>4</v>
      </c>
      <c r="Q178" s="197">
        <v>74</v>
      </c>
      <c r="R178" s="197"/>
      <c r="S178" s="206"/>
      <c r="T178" s="197"/>
      <c r="U178" s="197"/>
      <c r="V178" s="206"/>
      <c r="W178" s="197"/>
      <c r="X178" s="197"/>
      <c r="Y178" s="211"/>
      <c r="Z178" s="197"/>
      <c r="AA178" s="197"/>
      <c r="AB178" s="212"/>
      <c r="AC178" s="197">
        <f t="shared" si="464"/>
        <v>95</v>
      </c>
      <c r="AD178" s="197">
        <f t="shared" si="465"/>
        <v>74</v>
      </c>
      <c r="AE178" s="212">
        <f t="shared" si="466"/>
        <v>25.35</v>
      </c>
      <c r="AF178" s="212">
        <v>19.5</v>
      </c>
      <c r="AG178" s="212">
        <f t="shared" si="467"/>
        <v>5.85</v>
      </c>
      <c r="AH178" s="212">
        <f t="shared" si="468"/>
        <v>25.35</v>
      </c>
      <c r="AI178" s="206">
        <f t="shared" si="469"/>
        <v>22</v>
      </c>
      <c r="AJ178" s="212">
        <f t="shared" si="470"/>
        <v>3.35</v>
      </c>
      <c r="AK178" s="197">
        <f t="shared" si="471"/>
        <v>-5</v>
      </c>
      <c r="AL178" s="212">
        <f t="shared" si="472"/>
        <v>-1</v>
      </c>
      <c r="AM178" s="212"/>
      <c r="AN178" s="212">
        <f t="shared" si="473"/>
        <v>30.2</v>
      </c>
      <c r="AO178" s="212"/>
      <c r="AP178" s="212">
        <v>30.2</v>
      </c>
      <c r="AQ178" s="206">
        <v>22</v>
      </c>
      <c r="AR178" s="176">
        <v>618008</v>
      </c>
    </row>
    <row r="179" s="176" customFormat="1" ht="20.1" customHeight="1" spans="1:43">
      <c r="A179" s="190"/>
      <c r="B179" s="185" t="s">
        <v>160</v>
      </c>
      <c r="C179" s="186"/>
      <c r="D179" s="186">
        <f>SUM(D180)</f>
        <v>10</v>
      </c>
      <c r="E179" s="186"/>
      <c r="F179" s="186"/>
      <c r="G179" s="186"/>
      <c r="H179" s="186"/>
      <c r="I179" s="186"/>
      <c r="J179" s="186"/>
      <c r="K179" s="186"/>
      <c r="L179" s="195">
        <f t="shared" ref="L179:R179" si="477">SUM(L180)</f>
        <v>34</v>
      </c>
      <c r="M179" s="195">
        <f t="shared" si="477"/>
        <v>618</v>
      </c>
      <c r="N179" s="195">
        <f t="shared" si="477"/>
        <v>3</v>
      </c>
      <c r="O179" s="195">
        <f t="shared" si="477"/>
        <v>2</v>
      </c>
      <c r="P179" s="195">
        <f t="shared" si="477"/>
        <v>4</v>
      </c>
      <c r="Q179" s="195">
        <f t="shared" si="477"/>
        <v>120</v>
      </c>
      <c r="R179" s="195">
        <f t="shared" si="477"/>
        <v>1</v>
      </c>
      <c r="S179" s="205"/>
      <c r="T179" s="195"/>
      <c r="U179" s="195"/>
      <c r="V179" s="205"/>
      <c r="W179" s="195"/>
      <c r="X179" s="195"/>
      <c r="Y179" s="213"/>
      <c r="Z179" s="195">
        <f t="shared" ref="Z179:AL179" si="478">SUM(Z180)</f>
        <v>10</v>
      </c>
      <c r="AA179" s="195"/>
      <c r="AB179" s="210">
        <f t="shared" si="478"/>
        <v>1.5</v>
      </c>
      <c r="AC179" s="195">
        <f t="shared" si="478"/>
        <v>623</v>
      </c>
      <c r="AD179" s="195">
        <f t="shared" si="478"/>
        <v>121</v>
      </c>
      <c r="AE179" s="210">
        <f t="shared" si="478"/>
        <v>111.6</v>
      </c>
      <c r="AF179" s="210">
        <f t="shared" si="478"/>
        <v>81.6</v>
      </c>
      <c r="AG179" s="210">
        <f t="shared" si="478"/>
        <v>30</v>
      </c>
      <c r="AH179" s="210">
        <f t="shared" si="478"/>
        <v>111.6</v>
      </c>
      <c r="AI179" s="205">
        <f t="shared" si="478"/>
        <v>100</v>
      </c>
      <c r="AJ179" s="210">
        <f t="shared" si="478"/>
        <v>11.6</v>
      </c>
      <c r="AK179" s="195">
        <f t="shared" si="478"/>
        <v>-34</v>
      </c>
      <c r="AL179" s="210">
        <f t="shared" si="478"/>
        <v>-6.8</v>
      </c>
      <c r="AM179" s="210"/>
      <c r="AN179" s="210">
        <f t="shared" ref="AN179:AQ179" si="479">SUM(AN180)</f>
        <v>136.3</v>
      </c>
      <c r="AO179" s="210"/>
      <c r="AP179" s="210">
        <f t="shared" si="479"/>
        <v>136.3</v>
      </c>
      <c r="AQ179" s="222">
        <f t="shared" si="479"/>
        <v>100</v>
      </c>
    </row>
    <row r="180" s="176" customFormat="1" ht="20.1" customHeight="1" spans="1:44">
      <c r="A180" s="187">
        <v>124</v>
      </c>
      <c r="B180" s="188" t="s">
        <v>160</v>
      </c>
      <c r="C180" s="189"/>
      <c r="D180" s="189">
        <v>10</v>
      </c>
      <c r="E180" s="189"/>
      <c r="F180" s="189"/>
      <c r="G180" s="189"/>
      <c r="H180" s="189"/>
      <c r="I180" s="189"/>
      <c r="J180" s="189"/>
      <c r="K180" s="189"/>
      <c r="L180" s="197">
        <v>34</v>
      </c>
      <c r="M180" s="197">
        <v>618</v>
      </c>
      <c r="N180" s="197">
        <v>3</v>
      </c>
      <c r="O180" s="197">
        <v>2</v>
      </c>
      <c r="P180" s="197">
        <v>4</v>
      </c>
      <c r="Q180" s="197">
        <v>120</v>
      </c>
      <c r="R180" s="197">
        <v>1</v>
      </c>
      <c r="S180" s="206"/>
      <c r="T180" s="197"/>
      <c r="U180" s="197"/>
      <c r="V180" s="206"/>
      <c r="W180" s="197"/>
      <c r="X180" s="197"/>
      <c r="Y180" s="211"/>
      <c r="Z180" s="197">
        <f t="shared" ref="Z180:Z184" si="480">SUM(C180:E180)</f>
        <v>10</v>
      </c>
      <c r="AA180" s="197"/>
      <c r="AB180" s="212">
        <f t="shared" ref="AB180:AB184" si="481">(Z180+AA180)*0.25*0.6</f>
        <v>1.5</v>
      </c>
      <c r="AC180" s="197">
        <f t="shared" si="464"/>
        <v>623</v>
      </c>
      <c r="AD180" s="197">
        <f t="shared" si="465"/>
        <v>121</v>
      </c>
      <c r="AE180" s="212">
        <f t="shared" si="466"/>
        <v>111.6</v>
      </c>
      <c r="AF180" s="212">
        <v>81.6</v>
      </c>
      <c r="AG180" s="212">
        <f t="shared" si="467"/>
        <v>30</v>
      </c>
      <c r="AH180" s="212">
        <f t="shared" si="468"/>
        <v>111.6</v>
      </c>
      <c r="AI180" s="206">
        <f t="shared" si="469"/>
        <v>100</v>
      </c>
      <c r="AJ180" s="212">
        <f t="shared" si="470"/>
        <v>11.6</v>
      </c>
      <c r="AK180" s="197">
        <f t="shared" si="471"/>
        <v>-34</v>
      </c>
      <c r="AL180" s="212">
        <f t="shared" si="472"/>
        <v>-6.8</v>
      </c>
      <c r="AM180" s="212"/>
      <c r="AN180" s="212">
        <f t="shared" si="473"/>
        <v>136.3</v>
      </c>
      <c r="AO180" s="212"/>
      <c r="AP180" s="212">
        <v>136.3</v>
      </c>
      <c r="AQ180" s="206">
        <v>100</v>
      </c>
      <c r="AR180" s="176">
        <v>618004</v>
      </c>
    </row>
    <row r="181" s="176" customFormat="1" ht="20.1" customHeight="1" spans="1:43">
      <c r="A181" s="190"/>
      <c r="B181" s="185" t="s">
        <v>161</v>
      </c>
      <c r="C181" s="186">
        <f t="shared" ref="C181:F181" si="482">SUM(C182:C184)</f>
        <v>7</v>
      </c>
      <c r="D181" s="186">
        <f t="shared" si="482"/>
        <v>41</v>
      </c>
      <c r="E181" s="186">
        <f t="shared" si="482"/>
        <v>4</v>
      </c>
      <c r="F181" s="186">
        <f t="shared" si="482"/>
        <v>2</v>
      </c>
      <c r="G181" s="186"/>
      <c r="H181" s="186"/>
      <c r="I181" s="186"/>
      <c r="J181" s="186"/>
      <c r="K181" s="186"/>
      <c r="L181" s="195">
        <f t="shared" ref="L181:V181" si="483">SUM(L182:L184)</f>
        <v>90</v>
      </c>
      <c r="M181" s="195">
        <f t="shared" si="483"/>
        <v>439</v>
      </c>
      <c r="N181" s="195">
        <f t="shared" si="483"/>
        <v>100</v>
      </c>
      <c r="O181" s="195">
        <f t="shared" si="483"/>
        <v>29</v>
      </c>
      <c r="P181" s="195">
        <f t="shared" si="483"/>
        <v>15</v>
      </c>
      <c r="Q181" s="195">
        <f t="shared" si="483"/>
        <v>49</v>
      </c>
      <c r="R181" s="195">
        <f t="shared" si="483"/>
        <v>17</v>
      </c>
      <c r="S181" s="205">
        <f t="shared" si="483"/>
        <v>11</v>
      </c>
      <c r="T181" s="195">
        <f t="shared" si="483"/>
        <v>1</v>
      </c>
      <c r="U181" s="195">
        <f t="shared" si="483"/>
        <v>13</v>
      </c>
      <c r="V181" s="205">
        <f t="shared" si="483"/>
        <v>1</v>
      </c>
      <c r="W181" s="195"/>
      <c r="X181" s="195"/>
      <c r="Y181" s="213"/>
      <c r="Z181" s="195">
        <f t="shared" ref="Z181:AH181" si="484">SUM(Z182:Z184)</f>
        <v>52</v>
      </c>
      <c r="AA181" s="195">
        <f t="shared" si="484"/>
        <v>2</v>
      </c>
      <c r="AB181" s="210">
        <f t="shared" si="484"/>
        <v>8.1</v>
      </c>
      <c r="AC181" s="195">
        <f t="shared" si="484"/>
        <v>568</v>
      </c>
      <c r="AD181" s="195">
        <f t="shared" si="484"/>
        <v>91</v>
      </c>
      <c r="AE181" s="210">
        <f t="shared" si="484"/>
        <v>98.85</v>
      </c>
      <c r="AF181" s="210">
        <f t="shared" si="484"/>
        <v>66.6</v>
      </c>
      <c r="AG181" s="210">
        <f t="shared" si="484"/>
        <v>32.25</v>
      </c>
      <c r="AH181" s="210">
        <f t="shared" si="484"/>
        <v>98.85</v>
      </c>
      <c r="AI181" s="205"/>
      <c r="AJ181" s="210">
        <f t="shared" ref="AJ181:AL181" si="485">SUM(AJ182:AJ184)</f>
        <v>98.85</v>
      </c>
      <c r="AK181" s="195">
        <f t="shared" si="485"/>
        <v>12</v>
      </c>
      <c r="AL181" s="210">
        <f t="shared" si="485"/>
        <v>2.4</v>
      </c>
      <c r="AM181" s="210"/>
      <c r="AN181" s="210">
        <f t="shared" ref="AN181:AQ181" si="486">SUM(AN182:AN184)</f>
        <v>141.6</v>
      </c>
      <c r="AO181" s="210"/>
      <c r="AP181" s="210">
        <f t="shared" si="486"/>
        <v>141.6</v>
      </c>
      <c r="AQ181" s="222">
        <f t="shared" si="486"/>
        <v>0</v>
      </c>
    </row>
    <row r="182" s="176" customFormat="1" ht="20.1" customHeight="1" spans="1:44">
      <c r="A182" s="187">
        <v>125</v>
      </c>
      <c r="B182" s="188" t="s">
        <v>162</v>
      </c>
      <c r="C182" s="189">
        <v>1</v>
      </c>
      <c r="D182" s="189"/>
      <c r="E182" s="189"/>
      <c r="F182" s="189">
        <v>2</v>
      </c>
      <c r="G182" s="189"/>
      <c r="H182" s="189"/>
      <c r="I182" s="189"/>
      <c r="J182" s="189"/>
      <c r="K182" s="189"/>
      <c r="L182" s="197"/>
      <c r="M182" s="197"/>
      <c r="N182" s="197">
        <v>87</v>
      </c>
      <c r="O182" s="197"/>
      <c r="P182" s="197"/>
      <c r="Q182" s="197"/>
      <c r="R182" s="197">
        <v>14</v>
      </c>
      <c r="S182" s="206"/>
      <c r="T182" s="197"/>
      <c r="U182" s="197"/>
      <c r="V182" s="206">
        <v>1</v>
      </c>
      <c r="W182" s="197"/>
      <c r="X182" s="197"/>
      <c r="Y182" s="211"/>
      <c r="Z182" s="197">
        <f t="shared" si="480"/>
        <v>1</v>
      </c>
      <c r="AA182" s="197">
        <f>SUM(F182:K182)</f>
        <v>2</v>
      </c>
      <c r="AB182" s="212">
        <f t="shared" si="481"/>
        <v>0.45</v>
      </c>
      <c r="AC182" s="197">
        <f t="shared" ref="AC182:AC184" si="487">M182+N182+O182</f>
        <v>87</v>
      </c>
      <c r="AD182" s="197">
        <f t="shared" ref="AD182:AD184" si="488">Q182+R182+S182+U182+V182+W182</f>
        <v>15</v>
      </c>
      <c r="AE182" s="212">
        <f t="shared" ref="AE182:AE184" si="489">(AC182+AD182)*0.25*0.6</f>
        <v>15.3</v>
      </c>
      <c r="AF182" s="212">
        <v>2.4</v>
      </c>
      <c r="AG182" s="212">
        <f t="shared" ref="AG182:AG184" si="490">AE182-AF182</f>
        <v>12.9</v>
      </c>
      <c r="AH182" s="212">
        <f t="shared" ref="AH182:AH184" si="491">AE182</f>
        <v>15.3</v>
      </c>
      <c r="AI182" s="206"/>
      <c r="AJ182" s="212">
        <f t="shared" ref="AJ182:AJ184" si="492">AH182-AI182</f>
        <v>15.3</v>
      </c>
      <c r="AK182" s="197">
        <f t="shared" ref="AK182:AK184" si="493">N182+R182+V182-L182-P182-T182</f>
        <v>102</v>
      </c>
      <c r="AL182" s="212">
        <f t="shared" ref="AL182:AL184" si="494">AK182*0.25*0.4*2</f>
        <v>20.4</v>
      </c>
      <c r="AM182" s="212"/>
      <c r="AN182" s="212">
        <f t="shared" ref="AN182:AN184" si="495">Y182+AB182+AG182+AH182+AL182+AM182</f>
        <v>49.05</v>
      </c>
      <c r="AO182" s="212"/>
      <c r="AP182" s="212">
        <v>49.05</v>
      </c>
      <c r="AQ182" s="206"/>
      <c r="AR182" s="176">
        <v>619001</v>
      </c>
    </row>
    <row r="183" s="176" customFormat="1" ht="20.1" customHeight="1" spans="1:44">
      <c r="A183" s="187">
        <v>126</v>
      </c>
      <c r="B183" s="188" t="s">
        <v>163</v>
      </c>
      <c r="C183" s="189">
        <v>6</v>
      </c>
      <c r="D183" s="189"/>
      <c r="E183" s="189"/>
      <c r="F183" s="189"/>
      <c r="G183" s="189"/>
      <c r="H183" s="189"/>
      <c r="I183" s="189"/>
      <c r="J183" s="189"/>
      <c r="K183" s="189"/>
      <c r="L183" s="197">
        <v>20</v>
      </c>
      <c r="M183" s="197">
        <v>52</v>
      </c>
      <c r="N183" s="197">
        <v>9</v>
      </c>
      <c r="O183" s="197"/>
      <c r="P183" s="197">
        <v>7</v>
      </c>
      <c r="Q183" s="197">
        <v>2</v>
      </c>
      <c r="R183" s="197">
        <v>0</v>
      </c>
      <c r="S183" s="206"/>
      <c r="T183" s="197">
        <v>0</v>
      </c>
      <c r="U183" s="197">
        <v>0</v>
      </c>
      <c r="V183" s="206">
        <v>0</v>
      </c>
      <c r="W183" s="197"/>
      <c r="X183" s="197"/>
      <c r="Y183" s="211"/>
      <c r="Z183" s="197">
        <f t="shared" si="480"/>
        <v>6</v>
      </c>
      <c r="AA183" s="197"/>
      <c r="AB183" s="212">
        <f t="shared" si="481"/>
        <v>0.9</v>
      </c>
      <c r="AC183" s="197">
        <f t="shared" si="487"/>
        <v>61</v>
      </c>
      <c r="AD183" s="197">
        <f t="shared" si="488"/>
        <v>2</v>
      </c>
      <c r="AE183" s="212">
        <f t="shared" si="489"/>
        <v>9.45</v>
      </c>
      <c r="AF183" s="212">
        <v>14.4</v>
      </c>
      <c r="AG183" s="212">
        <f t="shared" si="490"/>
        <v>-4.95</v>
      </c>
      <c r="AH183" s="212">
        <f t="shared" si="491"/>
        <v>9.45</v>
      </c>
      <c r="AI183" s="206"/>
      <c r="AJ183" s="212">
        <f t="shared" si="492"/>
        <v>9.45</v>
      </c>
      <c r="AK183" s="197">
        <f t="shared" si="493"/>
        <v>-18</v>
      </c>
      <c r="AL183" s="212">
        <f t="shared" si="494"/>
        <v>-3.6</v>
      </c>
      <c r="AM183" s="212"/>
      <c r="AN183" s="212">
        <f t="shared" si="495"/>
        <v>1.8</v>
      </c>
      <c r="AO183" s="212"/>
      <c r="AP183" s="212">
        <v>1.8</v>
      </c>
      <c r="AQ183" s="206"/>
      <c r="AR183" s="176">
        <v>619002</v>
      </c>
    </row>
    <row r="184" s="176" customFormat="1" ht="20.1" customHeight="1" spans="1:44">
      <c r="A184" s="187">
        <v>127</v>
      </c>
      <c r="B184" s="188" t="s">
        <v>164</v>
      </c>
      <c r="C184" s="189"/>
      <c r="D184" s="189">
        <v>41</v>
      </c>
      <c r="E184" s="189">
        <v>4</v>
      </c>
      <c r="F184" s="189"/>
      <c r="G184" s="189"/>
      <c r="H184" s="189"/>
      <c r="I184" s="189"/>
      <c r="J184" s="189"/>
      <c r="K184" s="189"/>
      <c r="L184" s="197">
        <v>70</v>
      </c>
      <c r="M184" s="197">
        <v>387</v>
      </c>
      <c r="N184" s="197">
        <v>4</v>
      </c>
      <c r="O184" s="197">
        <v>29</v>
      </c>
      <c r="P184" s="197">
        <v>8</v>
      </c>
      <c r="Q184" s="197">
        <v>47</v>
      </c>
      <c r="R184" s="197">
        <v>3</v>
      </c>
      <c r="S184" s="206">
        <v>11</v>
      </c>
      <c r="T184" s="197">
        <v>1</v>
      </c>
      <c r="U184" s="197">
        <v>13</v>
      </c>
      <c r="V184" s="206"/>
      <c r="W184" s="197"/>
      <c r="X184" s="197"/>
      <c r="Y184" s="211"/>
      <c r="Z184" s="197">
        <f t="shared" si="480"/>
        <v>45</v>
      </c>
      <c r="AA184" s="197"/>
      <c r="AB184" s="212">
        <f t="shared" si="481"/>
        <v>6.75</v>
      </c>
      <c r="AC184" s="197">
        <f t="shared" si="487"/>
        <v>420</v>
      </c>
      <c r="AD184" s="197">
        <f t="shared" si="488"/>
        <v>74</v>
      </c>
      <c r="AE184" s="212">
        <f t="shared" si="489"/>
        <v>74.1</v>
      </c>
      <c r="AF184" s="212">
        <v>49.8</v>
      </c>
      <c r="AG184" s="212">
        <f t="shared" si="490"/>
        <v>24.3</v>
      </c>
      <c r="AH184" s="212">
        <f t="shared" si="491"/>
        <v>74.1</v>
      </c>
      <c r="AI184" s="206"/>
      <c r="AJ184" s="212">
        <f t="shared" si="492"/>
        <v>74.1</v>
      </c>
      <c r="AK184" s="197">
        <f t="shared" si="493"/>
        <v>-72</v>
      </c>
      <c r="AL184" s="212">
        <f t="shared" si="494"/>
        <v>-14.4</v>
      </c>
      <c r="AM184" s="212"/>
      <c r="AN184" s="212">
        <f t="shared" si="495"/>
        <v>90.75</v>
      </c>
      <c r="AO184" s="212"/>
      <c r="AP184" s="212">
        <v>90.75</v>
      </c>
      <c r="AQ184" s="206"/>
      <c r="AR184" s="176">
        <v>619004</v>
      </c>
    </row>
    <row r="185" s="176" customFormat="1" ht="20.1" customHeight="1" spans="1:43">
      <c r="A185" s="190"/>
      <c r="B185" s="185" t="s">
        <v>165</v>
      </c>
      <c r="C185" s="186"/>
      <c r="D185" s="186">
        <f>SUM(D186)</f>
        <v>20</v>
      </c>
      <c r="E185" s="186"/>
      <c r="F185" s="186"/>
      <c r="G185" s="186"/>
      <c r="H185" s="186"/>
      <c r="I185" s="186"/>
      <c r="J185" s="186"/>
      <c r="K185" s="186"/>
      <c r="L185" s="195">
        <f t="shared" ref="L185:N185" si="496">SUM(L186)</f>
        <v>24</v>
      </c>
      <c r="M185" s="195">
        <f t="shared" si="496"/>
        <v>227</v>
      </c>
      <c r="N185" s="195">
        <f t="shared" si="496"/>
        <v>1</v>
      </c>
      <c r="O185" s="195"/>
      <c r="P185" s="195">
        <f t="shared" ref="P185:U185" si="497">SUM(P186)</f>
        <v>8</v>
      </c>
      <c r="Q185" s="195">
        <f t="shared" si="497"/>
        <v>114</v>
      </c>
      <c r="R185" s="195"/>
      <c r="S185" s="205"/>
      <c r="T185" s="195"/>
      <c r="U185" s="195">
        <f t="shared" si="497"/>
        <v>4</v>
      </c>
      <c r="V185" s="205"/>
      <c r="W185" s="195"/>
      <c r="X185" s="195"/>
      <c r="Y185" s="213"/>
      <c r="Z185" s="195">
        <f t="shared" ref="Z185:AH185" si="498">SUM(Z186)</f>
        <v>20</v>
      </c>
      <c r="AA185" s="195"/>
      <c r="AB185" s="210">
        <f t="shared" si="498"/>
        <v>3</v>
      </c>
      <c r="AC185" s="195">
        <f t="shared" si="498"/>
        <v>228</v>
      </c>
      <c r="AD185" s="195">
        <f t="shared" si="498"/>
        <v>118</v>
      </c>
      <c r="AE185" s="210">
        <f t="shared" si="498"/>
        <v>51.9</v>
      </c>
      <c r="AF185" s="210">
        <f t="shared" si="498"/>
        <v>41.1</v>
      </c>
      <c r="AG185" s="210">
        <f t="shared" si="498"/>
        <v>10.8</v>
      </c>
      <c r="AH185" s="210">
        <f t="shared" si="498"/>
        <v>51.9</v>
      </c>
      <c r="AI185" s="205"/>
      <c r="AJ185" s="210">
        <f t="shared" ref="AJ185:AL185" si="499">SUM(AJ186)</f>
        <v>51.9</v>
      </c>
      <c r="AK185" s="195">
        <f t="shared" si="499"/>
        <v>-31</v>
      </c>
      <c r="AL185" s="210">
        <f t="shared" si="499"/>
        <v>-6.2</v>
      </c>
      <c r="AM185" s="210"/>
      <c r="AN185" s="210">
        <f t="shared" ref="AN185:AQ185" si="500">SUM(AN186)</f>
        <v>59.5</v>
      </c>
      <c r="AO185" s="210"/>
      <c r="AP185" s="210">
        <f t="shared" si="500"/>
        <v>59.5</v>
      </c>
      <c r="AQ185" s="222">
        <f t="shared" si="500"/>
        <v>0</v>
      </c>
    </row>
    <row r="186" s="176" customFormat="1" ht="20.1" customHeight="1" spans="1:44">
      <c r="A186" s="187">
        <v>128</v>
      </c>
      <c r="B186" s="188" t="s">
        <v>165</v>
      </c>
      <c r="C186" s="189"/>
      <c r="D186" s="189">
        <v>20</v>
      </c>
      <c r="E186" s="189"/>
      <c r="F186" s="189"/>
      <c r="G186" s="189"/>
      <c r="H186" s="189"/>
      <c r="I186" s="189"/>
      <c r="J186" s="189"/>
      <c r="K186" s="189"/>
      <c r="L186" s="197">
        <v>24</v>
      </c>
      <c r="M186" s="197">
        <v>227</v>
      </c>
      <c r="N186" s="197">
        <v>1</v>
      </c>
      <c r="O186" s="197"/>
      <c r="P186" s="197">
        <v>8</v>
      </c>
      <c r="Q186" s="197">
        <v>114</v>
      </c>
      <c r="R186" s="197"/>
      <c r="S186" s="206"/>
      <c r="T186" s="197"/>
      <c r="U186" s="197">
        <v>4</v>
      </c>
      <c r="V186" s="206"/>
      <c r="W186" s="197"/>
      <c r="X186" s="197"/>
      <c r="Y186" s="211"/>
      <c r="Z186" s="197">
        <f t="shared" ref="Z186:Z190" si="501">SUM(C186:E186)</f>
        <v>20</v>
      </c>
      <c r="AA186" s="197"/>
      <c r="AB186" s="212">
        <f t="shared" ref="AB186:AB190" si="502">(Z186+AA186)*0.25*0.6</f>
        <v>3</v>
      </c>
      <c r="AC186" s="197">
        <f t="shared" ref="AC186:AC190" si="503">M186+N186+O186</f>
        <v>228</v>
      </c>
      <c r="AD186" s="197">
        <f t="shared" ref="AD186:AD190" si="504">Q186+R186+S186+U186+V186+W186</f>
        <v>118</v>
      </c>
      <c r="AE186" s="212">
        <f t="shared" ref="AE186:AE190" si="505">(AC186+AD186)*0.25*0.6</f>
        <v>51.9</v>
      </c>
      <c r="AF186" s="212">
        <v>41.1</v>
      </c>
      <c r="AG186" s="212">
        <f t="shared" ref="AG186:AG190" si="506">AE186-AF186</f>
        <v>10.8</v>
      </c>
      <c r="AH186" s="212">
        <f t="shared" ref="AH186:AH190" si="507">AE186</f>
        <v>51.9</v>
      </c>
      <c r="AI186" s="206"/>
      <c r="AJ186" s="212">
        <f t="shared" ref="AJ186:AJ190" si="508">AH186-AI186</f>
        <v>51.9</v>
      </c>
      <c r="AK186" s="197">
        <f t="shared" ref="AK186:AK190" si="509">N186+R186+V186-L186-P186-T186</f>
        <v>-31</v>
      </c>
      <c r="AL186" s="212">
        <f t="shared" ref="AL186:AL190" si="510">AK186*0.25*0.4*2</f>
        <v>-6.2</v>
      </c>
      <c r="AM186" s="212"/>
      <c r="AN186" s="212">
        <f t="shared" ref="AN186:AN190" si="511">Y186+AB186+AG186+AH186+AL186+AM186</f>
        <v>59.5</v>
      </c>
      <c r="AO186" s="212"/>
      <c r="AP186" s="212">
        <v>59.5</v>
      </c>
      <c r="AQ186" s="206"/>
      <c r="AR186" s="176">
        <v>619003</v>
      </c>
    </row>
    <row r="187" s="176" customFormat="1" ht="20.1" customHeight="1" spans="1:43">
      <c r="A187" s="190"/>
      <c r="B187" s="185" t="s">
        <v>166</v>
      </c>
      <c r="C187" s="186">
        <f t="shared" ref="C187:G187" si="512">SUM(C188:C190)</f>
        <v>56</v>
      </c>
      <c r="D187" s="186">
        <f t="shared" si="512"/>
        <v>26</v>
      </c>
      <c r="E187" s="186">
        <f t="shared" si="512"/>
        <v>1</v>
      </c>
      <c r="F187" s="186">
        <f t="shared" si="512"/>
        <v>23</v>
      </c>
      <c r="G187" s="186">
        <f t="shared" si="512"/>
        <v>5</v>
      </c>
      <c r="H187" s="186"/>
      <c r="I187" s="186"/>
      <c r="J187" s="186"/>
      <c r="K187" s="186"/>
      <c r="L187" s="195">
        <f t="shared" ref="L187:R187" si="513">SUM(L188:L190)</f>
        <v>61</v>
      </c>
      <c r="M187" s="195">
        <f t="shared" si="513"/>
        <v>402</v>
      </c>
      <c r="N187" s="195">
        <f t="shared" si="513"/>
        <v>86</v>
      </c>
      <c r="O187" s="195">
        <f t="shared" si="513"/>
        <v>2</v>
      </c>
      <c r="P187" s="195">
        <f t="shared" si="513"/>
        <v>154</v>
      </c>
      <c r="Q187" s="195">
        <f t="shared" si="513"/>
        <v>101</v>
      </c>
      <c r="R187" s="195">
        <f t="shared" si="513"/>
        <v>173</v>
      </c>
      <c r="S187" s="205"/>
      <c r="T187" s="195">
        <f t="shared" ref="T187:V187" si="514">SUM(T188:T190)</f>
        <v>1</v>
      </c>
      <c r="U187" s="195">
        <f t="shared" si="514"/>
        <v>1</v>
      </c>
      <c r="V187" s="205">
        <f t="shared" si="514"/>
        <v>1</v>
      </c>
      <c r="W187" s="195"/>
      <c r="X187" s="195"/>
      <c r="Y187" s="213"/>
      <c r="Z187" s="195">
        <f t="shared" ref="Z187:AH187" si="515">SUM(Z188:Z190)</f>
        <v>83</v>
      </c>
      <c r="AA187" s="195">
        <f t="shared" si="515"/>
        <v>28</v>
      </c>
      <c r="AB187" s="210">
        <f t="shared" si="515"/>
        <v>16.65</v>
      </c>
      <c r="AC187" s="195">
        <f t="shared" si="515"/>
        <v>490</v>
      </c>
      <c r="AD187" s="195">
        <f t="shared" si="515"/>
        <v>276</v>
      </c>
      <c r="AE187" s="210">
        <f t="shared" si="515"/>
        <v>114.9</v>
      </c>
      <c r="AF187" s="210">
        <f t="shared" si="515"/>
        <v>90.15</v>
      </c>
      <c r="AG187" s="210">
        <f t="shared" si="515"/>
        <v>24.75</v>
      </c>
      <c r="AH187" s="210">
        <f t="shared" si="515"/>
        <v>114.9</v>
      </c>
      <c r="AI187" s="205"/>
      <c r="AJ187" s="210">
        <f t="shared" ref="AJ187:AL187" si="516">SUM(AJ188:AJ190)</f>
        <v>114.9</v>
      </c>
      <c r="AK187" s="195">
        <f t="shared" si="516"/>
        <v>44</v>
      </c>
      <c r="AL187" s="210">
        <f t="shared" si="516"/>
        <v>8.8</v>
      </c>
      <c r="AM187" s="210"/>
      <c r="AN187" s="210">
        <f t="shared" ref="AN187:AQ187" si="517">SUM(AN188:AN190)</f>
        <v>165.1</v>
      </c>
      <c r="AO187" s="210"/>
      <c r="AP187" s="210">
        <f t="shared" si="517"/>
        <v>165.1</v>
      </c>
      <c r="AQ187" s="222">
        <f t="shared" si="517"/>
        <v>0</v>
      </c>
    </row>
    <row r="188" s="176" customFormat="1" ht="20.1" customHeight="1" spans="1:44">
      <c r="A188" s="187">
        <v>129</v>
      </c>
      <c r="B188" s="188" t="s">
        <v>167</v>
      </c>
      <c r="C188" s="189">
        <v>7</v>
      </c>
      <c r="D188" s="189"/>
      <c r="E188" s="189"/>
      <c r="F188" s="189">
        <v>3</v>
      </c>
      <c r="G188" s="189"/>
      <c r="H188" s="189"/>
      <c r="I188" s="189"/>
      <c r="J188" s="189"/>
      <c r="K188" s="189"/>
      <c r="L188" s="197"/>
      <c r="M188" s="197"/>
      <c r="N188" s="197">
        <v>45</v>
      </c>
      <c r="O188" s="197"/>
      <c r="P188" s="197"/>
      <c r="Q188" s="197"/>
      <c r="R188" s="197">
        <v>25</v>
      </c>
      <c r="S188" s="206"/>
      <c r="T188" s="197"/>
      <c r="U188" s="197"/>
      <c r="V188" s="206"/>
      <c r="W188" s="197"/>
      <c r="X188" s="197"/>
      <c r="Y188" s="211"/>
      <c r="Z188" s="197">
        <f t="shared" si="501"/>
        <v>7</v>
      </c>
      <c r="AA188" s="197">
        <f>SUM(F188:K188)</f>
        <v>3</v>
      </c>
      <c r="AB188" s="212">
        <f t="shared" si="502"/>
        <v>1.5</v>
      </c>
      <c r="AC188" s="197">
        <f t="shared" si="503"/>
        <v>45</v>
      </c>
      <c r="AD188" s="197">
        <f t="shared" si="504"/>
        <v>25</v>
      </c>
      <c r="AE188" s="212">
        <f t="shared" si="505"/>
        <v>10.5</v>
      </c>
      <c r="AF188" s="212">
        <v>24</v>
      </c>
      <c r="AG188" s="212">
        <f t="shared" si="506"/>
        <v>-13.5</v>
      </c>
      <c r="AH188" s="212">
        <f t="shared" si="507"/>
        <v>10.5</v>
      </c>
      <c r="AI188" s="206"/>
      <c r="AJ188" s="212">
        <f t="shared" si="508"/>
        <v>10.5</v>
      </c>
      <c r="AK188" s="197">
        <f t="shared" si="509"/>
        <v>70</v>
      </c>
      <c r="AL188" s="212">
        <f t="shared" si="510"/>
        <v>14</v>
      </c>
      <c r="AM188" s="212"/>
      <c r="AN188" s="212">
        <f t="shared" si="511"/>
        <v>12.5</v>
      </c>
      <c r="AO188" s="212"/>
      <c r="AP188" s="212">
        <v>12.5</v>
      </c>
      <c r="AQ188" s="206"/>
      <c r="AR188" s="176">
        <v>620001</v>
      </c>
    </row>
    <row r="189" s="176" customFormat="1" ht="35" customHeight="1" spans="1:44">
      <c r="A189" s="187">
        <v>130</v>
      </c>
      <c r="B189" s="223" t="s">
        <v>168</v>
      </c>
      <c r="C189" s="189">
        <v>44</v>
      </c>
      <c r="D189" s="189">
        <v>19</v>
      </c>
      <c r="E189" s="189">
        <v>1</v>
      </c>
      <c r="F189" s="189">
        <v>20</v>
      </c>
      <c r="G189" s="189">
        <v>5</v>
      </c>
      <c r="H189" s="189"/>
      <c r="I189" s="189"/>
      <c r="J189" s="189"/>
      <c r="K189" s="189"/>
      <c r="L189" s="197">
        <v>36</v>
      </c>
      <c r="M189" s="197">
        <v>176</v>
      </c>
      <c r="N189" s="197">
        <v>23</v>
      </c>
      <c r="O189" s="197">
        <v>2</v>
      </c>
      <c r="P189" s="197">
        <v>53</v>
      </c>
      <c r="Q189" s="197">
        <v>6</v>
      </c>
      <c r="R189" s="197">
        <v>43</v>
      </c>
      <c r="S189" s="206"/>
      <c r="T189" s="197"/>
      <c r="U189" s="197"/>
      <c r="V189" s="206">
        <v>1</v>
      </c>
      <c r="W189" s="197"/>
      <c r="X189" s="197"/>
      <c r="Y189" s="211"/>
      <c r="Z189" s="197">
        <f t="shared" si="501"/>
        <v>64</v>
      </c>
      <c r="AA189" s="197">
        <f>SUM(F189:K189)</f>
        <v>25</v>
      </c>
      <c r="AB189" s="212">
        <f t="shared" si="502"/>
        <v>13.35</v>
      </c>
      <c r="AC189" s="197">
        <f t="shared" si="503"/>
        <v>201</v>
      </c>
      <c r="AD189" s="197">
        <f t="shared" si="504"/>
        <v>50</v>
      </c>
      <c r="AE189" s="212">
        <f t="shared" si="505"/>
        <v>37.65</v>
      </c>
      <c r="AF189" s="212">
        <v>18</v>
      </c>
      <c r="AG189" s="212">
        <f t="shared" si="506"/>
        <v>19.65</v>
      </c>
      <c r="AH189" s="212">
        <f t="shared" si="507"/>
        <v>37.65</v>
      </c>
      <c r="AI189" s="206"/>
      <c r="AJ189" s="212">
        <f t="shared" si="508"/>
        <v>37.65</v>
      </c>
      <c r="AK189" s="197">
        <f t="shared" si="509"/>
        <v>-22</v>
      </c>
      <c r="AL189" s="212">
        <f t="shared" si="510"/>
        <v>-4.4</v>
      </c>
      <c r="AM189" s="212"/>
      <c r="AN189" s="212">
        <f t="shared" si="511"/>
        <v>66.25</v>
      </c>
      <c r="AO189" s="212"/>
      <c r="AP189" s="212">
        <v>66.25</v>
      </c>
      <c r="AQ189" s="206"/>
      <c r="AR189" s="176">
        <v>620002</v>
      </c>
    </row>
    <row r="190" s="176" customFormat="1" ht="35" customHeight="1" spans="1:44">
      <c r="A190" s="187">
        <v>131</v>
      </c>
      <c r="B190" s="224" t="s">
        <v>169</v>
      </c>
      <c r="C190" s="189">
        <v>5</v>
      </c>
      <c r="D190" s="189">
        <v>7</v>
      </c>
      <c r="E190" s="189"/>
      <c r="F190" s="189"/>
      <c r="G190" s="189"/>
      <c r="H190" s="189"/>
      <c r="I190" s="189"/>
      <c r="J190" s="189"/>
      <c r="K190" s="189"/>
      <c r="L190" s="197">
        <v>25</v>
      </c>
      <c r="M190" s="197">
        <v>226</v>
      </c>
      <c r="N190" s="197">
        <v>18</v>
      </c>
      <c r="O190" s="197"/>
      <c r="P190" s="197">
        <v>101</v>
      </c>
      <c r="Q190" s="197">
        <v>95</v>
      </c>
      <c r="R190" s="197">
        <v>105</v>
      </c>
      <c r="S190" s="206"/>
      <c r="T190" s="197">
        <v>1</v>
      </c>
      <c r="U190" s="197">
        <v>1</v>
      </c>
      <c r="V190" s="206"/>
      <c r="W190" s="197"/>
      <c r="X190" s="197"/>
      <c r="Y190" s="211"/>
      <c r="Z190" s="197">
        <f t="shared" si="501"/>
        <v>12</v>
      </c>
      <c r="AA190" s="197"/>
      <c r="AB190" s="212">
        <f t="shared" si="502"/>
        <v>1.8</v>
      </c>
      <c r="AC190" s="197">
        <f t="shared" si="503"/>
        <v>244</v>
      </c>
      <c r="AD190" s="197">
        <f t="shared" si="504"/>
        <v>201</v>
      </c>
      <c r="AE190" s="212">
        <f t="shared" si="505"/>
        <v>66.75</v>
      </c>
      <c r="AF190" s="212">
        <v>48.15</v>
      </c>
      <c r="AG190" s="212">
        <f t="shared" si="506"/>
        <v>18.6</v>
      </c>
      <c r="AH190" s="212">
        <f t="shared" si="507"/>
        <v>66.75</v>
      </c>
      <c r="AI190" s="206"/>
      <c r="AJ190" s="212">
        <f t="shared" si="508"/>
        <v>66.75</v>
      </c>
      <c r="AK190" s="197">
        <f t="shared" si="509"/>
        <v>-4</v>
      </c>
      <c r="AL190" s="212">
        <f t="shared" si="510"/>
        <v>-0.8</v>
      </c>
      <c r="AM190" s="212"/>
      <c r="AN190" s="212">
        <f t="shared" si="511"/>
        <v>86.35</v>
      </c>
      <c r="AO190" s="212"/>
      <c r="AP190" s="212">
        <v>86.35</v>
      </c>
      <c r="AQ190" s="206"/>
      <c r="AR190" s="176">
        <v>620003</v>
      </c>
    </row>
    <row r="191" s="176" customFormat="1" ht="20.1" customHeight="1" spans="1:43">
      <c r="A191" s="190"/>
      <c r="B191" s="185" t="s">
        <v>170</v>
      </c>
      <c r="C191" s="186">
        <f>SUM(C192)</f>
        <v>6</v>
      </c>
      <c r="D191" s="186">
        <f>SUM(D192)</f>
        <v>7</v>
      </c>
      <c r="E191" s="186"/>
      <c r="F191" s="186"/>
      <c r="G191" s="186"/>
      <c r="H191" s="186"/>
      <c r="I191" s="186"/>
      <c r="J191" s="186"/>
      <c r="K191" s="186"/>
      <c r="L191" s="195">
        <f t="shared" ref="L191:N191" si="518">SUM(L192)</f>
        <v>5</v>
      </c>
      <c r="M191" s="195">
        <f t="shared" si="518"/>
        <v>92</v>
      </c>
      <c r="N191" s="195">
        <f t="shared" si="518"/>
        <v>28</v>
      </c>
      <c r="O191" s="195"/>
      <c r="P191" s="195">
        <f t="shared" ref="P191:R191" si="519">SUM(P192)</f>
        <v>11</v>
      </c>
      <c r="Q191" s="195">
        <f t="shared" si="519"/>
        <v>327</v>
      </c>
      <c r="R191" s="195">
        <f t="shared" si="519"/>
        <v>23</v>
      </c>
      <c r="S191" s="205"/>
      <c r="T191" s="195"/>
      <c r="U191" s="195"/>
      <c r="V191" s="205"/>
      <c r="W191" s="195"/>
      <c r="X191" s="195"/>
      <c r="Y191" s="213"/>
      <c r="Z191" s="195">
        <f t="shared" ref="Z191:AH191" si="520">SUM(Z192)</f>
        <v>13</v>
      </c>
      <c r="AA191" s="195"/>
      <c r="AB191" s="210">
        <f t="shared" si="520"/>
        <v>1.95</v>
      </c>
      <c r="AC191" s="195">
        <f t="shared" si="520"/>
        <v>120</v>
      </c>
      <c r="AD191" s="195">
        <f t="shared" si="520"/>
        <v>350</v>
      </c>
      <c r="AE191" s="210">
        <f t="shared" si="520"/>
        <v>70.5</v>
      </c>
      <c r="AF191" s="210">
        <f t="shared" si="520"/>
        <v>48.45</v>
      </c>
      <c r="AG191" s="210">
        <f t="shared" si="520"/>
        <v>22.05</v>
      </c>
      <c r="AH191" s="210">
        <f t="shared" si="520"/>
        <v>70.5</v>
      </c>
      <c r="AI191" s="205"/>
      <c r="AJ191" s="210">
        <f t="shared" ref="AJ191:AL191" si="521">SUM(AJ192)</f>
        <v>70.5</v>
      </c>
      <c r="AK191" s="195">
        <f t="shared" si="521"/>
        <v>35</v>
      </c>
      <c r="AL191" s="210">
        <f t="shared" si="521"/>
        <v>7</v>
      </c>
      <c r="AM191" s="210"/>
      <c r="AN191" s="210">
        <f t="shared" ref="AN191:AQ191" si="522">SUM(AN192)</f>
        <v>101.5</v>
      </c>
      <c r="AO191" s="210"/>
      <c r="AP191" s="210">
        <f t="shared" si="522"/>
        <v>101.5</v>
      </c>
      <c r="AQ191" s="222">
        <f t="shared" si="522"/>
        <v>0</v>
      </c>
    </row>
    <row r="192" s="176" customFormat="1" ht="35" customHeight="1" spans="1:44">
      <c r="A192" s="187">
        <v>132</v>
      </c>
      <c r="B192" s="223" t="s">
        <v>171</v>
      </c>
      <c r="C192" s="189">
        <v>6</v>
      </c>
      <c r="D192" s="189">
        <v>7</v>
      </c>
      <c r="E192" s="189"/>
      <c r="F192" s="189"/>
      <c r="G192" s="189"/>
      <c r="H192" s="189"/>
      <c r="I192" s="189"/>
      <c r="J192" s="189"/>
      <c r="K192" s="189"/>
      <c r="L192" s="197">
        <v>5</v>
      </c>
      <c r="M192" s="197">
        <v>92</v>
      </c>
      <c r="N192" s="197">
        <v>28</v>
      </c>
      <c r="O192" s="197"/>
      <c r="P192" s="197">
        <v>11</v>
      </c>
      <c r="Q192" s="197">
        <v>327</v>
      </c>
      <c r="R192" s="197">
        <v>23</v>
      </c>
      <c r="S192" s="206"/>
      <c r="T192" s="197"/>
      <c r="U192" s="197"/>
      <c r="V192" s="206"/>
      <c r="W192" s="197"/>
      <c r="X192" s="197"/>
      <c r="Y192" s="211"/>
      <c r="Z192" s="197">
        <f t="shared" ref="Z192:Z196" si="523">SUM(C192:E192)</f>
        <v>13</v>
      </c>
      <c r="AA192" s="197"/>
      <c r="AB192" s="212">
        <f t="shared" ref="AB192:AB196" si="524">(Z192+AA192)*0.25*0.6</f>
        <v>1.95</v>
      </c>
      <c r="AC192" s="197">
        <f t="shared" ref="AC192:AC196" si="525">M192+N192+O192</f>
        <v>120</v>
      </c>
      <c r="AD192" s="197">
        <f t="shared" ref="AD192:AD196" si="526">Q192+R192+S192+U192+V192+W192</f>
        <v>350</v>
      </c>
      <c r="AE192" s="212">
        <f t="shared" ref="AE192:AE196" si="527">(AC192+AD192)*0.25*0.6</f>
        <v>70.5</v>
      </c>
      <c r="AF192" s="212">
        <v>48.45</v>
      </c>
      <c r="AG192" s="212">
        <f t="shared" ref="AG192:AG196" si="528">AE192-AF192</f>
        <v>22.05</v>
      </c>
      <c r="AH192" s="212">
        <f t="shared" ref="AH192:AH196" si="529">AE192</f>
        <v>70.5</v>
      </c>
      <c r="AI192" s="206"/>
      <c r="AJ192" s="212">
        <f t="shared" ref="AJ192:AJ196" si="530">AH192-AI192</f>
        <v>70.5</v>
      </c>
      <c r="AK192" s="197">
        <f t="shared" ref="AK192:AK196" si="531">N192+R192+V192-L192-P192-T192</f>
        <v>35</v>
      </c>
      <c r="AL192" s="212">
        <f t="shared" ref="AL192:AL196" si="532">AK192*0.25*0.4*2</f>
        <v>7</v>
      </c>
      <c r="AM192" s="212"/>
      <c r="AN192" s="212">
        <f t="shared" ref="AN192:AN196" si="533">Y192+AB192+AG192+AH192+AL192+AM192</f>
        <v>101.5</v>
      </c>
      <c r="AO192" s="212"/>
      <c r="AP192" s="212">
        <v>101.5</v>
      </c>
      <c r="AQ192" s="206"/>
      <c r="AR192" s="176">
        <v>620004</v>
      </c>
    </row>
    <row r="193" s="176" customFormat="1" ht="20.1" customHeight="1" spans="1:43">
      <c r="A193" s="190"/>
      <c r="B193" s="185" t="s">
        <v>172</v>
      </c>
      <c r="C193" s="186">
        <f t="shared" ref="C193:G193" si="534">SUM(C194)</f>
        <v>1</v>
      </c>
      <c r="D193" s="186">
        <f t="shared" si="534"/>
        <v>72</v>
      </c>
      <c r="E193" s="186"/>
      <c r="F193" s="186">
        <f t="shared" si="534"/>
        <v>3</v>
      </c>
      <c r="G193" s="186">
        <f t="shared" si="534"/>
        <v>115</v>
      </c>
      <c r="H193" s="186"/>
      <c r="I193" s="186"/>
      <c r="J193" s="186">
        <f t="shared" ref="J193:R193" si="535">SUM(J194)</f>
        <v>1</v>
      </c>
      <c r="K193" s="186"/>
      <c r="L193" s="195">
        <f t="shared" si="535"/>
        <v>26</v>
      </c>
      <c r="M193" s="195">
        <f t="shared" si="535"/>
        <v>611</v>
      </c>
      <c r="N193" s="195">
        <f t="shared" si="535"/>
        <v>3</v>
      </c>
      <c r="O193" s="195">
        <f t="shared" si="535"/>
        <v>3</v>
      </c>
      <c r="P193" s="195">
        <f t="shared" si="535"/>
        <v>13</v>
      </c>
      <c r="Q193" s="195">
        <f t="shared" si="535"/>
        <v>200</v>
      </c>
      <c r="R193" s="195">
        <f t="shared" si="535"/>
        <v>5</v>
      </c>
      <c r="S193" s="205"/>
      <c r="T193" s="195"/>
      <c r="U193" s="195">
        <f>SUM(U194)</f>
        <v>6</v>
      </c>
      <c r="V193" s="205"/>
      <c r="W193" s="195"/>
      <c r="X193" s="195"/>
      <c r="Y193" s="213"/>
      <c r="Z193" s="195">
        <f t="shared" ref="Z193:AH193" si="536">SUM(Z194)</f>
        <v>73</v>
      </c>
      <c r="AA193" s="195">
        <f t="shared" si="536"/>
        <v>119</v>
      </c>
      <c r="AB193" s="210">
        <f t="shared" si="536"/>
        <v>28.8</v>
      </c>
      <c r="AC193" s="195">
        <f t="shared" si="536"/>
        <v>617</v>
      </c>
      <c r="AD193" s="195">
        <f t="shared" si="536"/>
        <v>211</v>
      </c>
      <c r="AE193" s="210">
        <f t="shared" si="536"/>
        <v>124.2</v>
      </c>
      <c r="AF193" s="210">
        <f t="shared" si="536"/>
        <v>89.1</v>
      </c>
      <c r="AG193" s="210">
        <f t="shared" si="536"/>
        <v>35.1</v>
      </c>
      <c r="AH193" s="210">
        <f t="shared" si="536"/>
        <v>124.2</v>
      </c>
      <c r="AI193" s="205"/>
      <c r="AJ193" s="210">
        <f t="shared" ref="AJ193:AL193" si="537">SUM(AJ194)</f>
        <v>124.2</v>
      </c>
      <c r="AK193" s="195">
        <f t="shared" si="537"/>
        <v>-31</v>
      </c>
      <c r="AL193" s="210">
        <f t="shared" si="537"/>
        <v>-6.2</v>
      </c>
      <c r="AM193" s="210"/>
      <c r="AN193" s="210">
        <f t="shared" ref="AN193:AQ193" si="538">SUM(AN194)</f>
        <v>181.9</v>
      </c>
      <c r="AO193" s="210"/>
      <c r="AP193" s="210">
        <f t="shared" si="538"/>
        <v>181.9</v>
      </c>
      <c r="AQ193" s="222">
        <f t="shared" si="538"/>
        <v>0</v>
      </c>
    </row>
    <row r="194" s="176" customFormat="1" ht="20.1" customHeight="1" spans="1:44">
      <c r="A194" s="187">
        <v>133</v>
      </c>
      <c r="B194" s="188" t="s">
        <v>172</v>
      </c>
      <c r="C194" s="189">
        <v>1</v>
      </c>
      <c r="D194" s="189">
        <v>72</v>
      </c>
      <c r="E194" s="189"/>
      <c r="F194" s="189">
        <v>3</v>
      </c>
      <c r="G194" s="189">
        <v>115</v>
      </c>
      <c r="H194" s="189"/>
      <c r="I194" s="189"/>
      <c r="J194" s="189">
        <v>1</v>
      </c>
      <c r="K194" s="189"/>
      <c r="L194" s="197">
        <v>26</v>
      </c>
      <c r="M194" s="197">
        <v>611</v>
      </c>
      <c r="N194" s="197">
        <v>3</v>
      </c>
      <c r="O194" s="197">
        <v>3</v>
      </c>
      <c r="P194" s="197">
        <v>13</v>
      </c>
      <c r="Q194" s="197">
        <v>200</v>
      </c>
      <c r="R194" s="197">
        <v>5</v>
      </c>
      <c r="S194" s="206"/>
      <c r="T194" s="197"/>
      <c r="U194" s="197">
        <v>6</v>
      </c>
      <c r="V194" s="206"/>
      <c r="W194" s="197"/>
      <c r="X194" s="197"/>
      <c r="Y194" s="211"/>
      <c r="Z194" s="197">
        <f t="shared" si="523"/>
        <v>73</v>
      </c>
      <c r="AA194" s="197">
        <f t="shared" ref="AA194:AA199" si="539">SUM(F194:K194)</f>
        <v>119</v>
      </c>
      <c r="AB194" s="212">
        <f t="shared" si="524"/>
        <v>28.8</v>
      </c>
      <c r="AC194" s="197">
        <f t="shared" si="525"/>
        <v>617</v>
      </c>
      <c r="AD194" s="197">
        <f t="shared" si="526"/>
        <v>211</v>
      </c>
      <c r="AE194" s="212">
        <f t="shared" si="527"/>
        <v>124.2</v>
      </c>
      <c r="AF194" s="212">
        <v>89.1</v>
      </c>
      <c r="AG194" s="212">
        <f t="shared" si="528"/>
        <v>35.1</v>
      </c>
      <c r="AH194" s="212">
        <f t="shared" si="529"/>
        <v>124.2</v>
      </c>
      <c r="AI194" s="206"/>
      <c r="AJ194" s="212">
        <f t="shared" si="530"/>
        <v>124.2</v>
      </c>
      <c r="AK194" s="197">
        <f t="shared" si="531"/>
        <v>-31</v>
      </c>
      <c r="AL194" s="212">
        <f t="shared" si="532"/>
        <v>-6.2</v>
      </c>
      <c r="AM194" s="212"/>
      <c r="AN194" s="212">
        <f t="shared" si="533"/>
        <v>181.9</v>
      </c>
      <c r="AO194" s="212"/>
      <c r="AP194" s="212">
        <v>181.9</v>
      </c>
      <c r="AQ194" s="206"/>
      <c r="AR194" s="176">
        <v>620005</v>
      </c>
    </row>
    <row r="195" s="176" customFormat="1" ht="20.1" customHeight="1" spans="1:43">
      <c r="A195" s="190"/>
      <c r="B195" s="185" t="s">
        <v>173</v>
      </c>
      <c r="C195" s="186">
        <f t="shared" ref="C195:G195" si="540">SUM(C196)</f>
        <v>2</v>
      </c>
      <c r="D195" s="186">
        <f t="shared" si="540"/>
        <v>12</v>
      </c>
      <c r="E195" s="186">
        <f t="shared" si="540"/>
        <v>1</v>
      </c>
      <c r="F195" s="186"/>
      <c r="G195" s="186">
        <f t="shared" si="540"/>
        <v>11</v>
      </c>
      <c r="H195" s="186"/>
      <c r="I195" s="186"/>
      <c r="J195" s="186">
        <f t="shared" ref="J195:M195" si="541">SUM(J196)</f>
        <v>1</v>
      </c>
      <c r="K195" s="186"/>
      <c r="L195" s="195">
        <f t="shared" si="541"/>
        <v>30</v>
      </c>
      <c r="M195" s="195">
        <f t="shared" si="541"/>
        <v>390</v>
      </c>
      <c r="N195" s="195"/>
      <c r="O195" s="195">
        <f t="shared" ref="O195:R195" si="542">SUM(O196)</f>
        <v>5</v>
      </c>
      <c r="P195" s="195">
        <f t="shared" si="542"/>
        <v>42</v>
      </c>
      <c r="Q195" s="195">
        <f t="shared" si="542"/>
        <v>520</v>
      </c>
      <c r="R195" s="195">
        <f t="shared" si="542"/>
        <v>5</v>
      </c>
      <c r="S195" s="205"/>
      <c r="T195" s="195"/>
      <c r="U195" s="195">
        <f>SUM(U196)</f>
        <v>18</v>
      </c>
      <c r="V195" s="205"/>
      <c r="W195" s="195"/>
      <c r="X195" s="195"/>
      <c r="Y195" s="213"/>
      <c r="Z195" s="195">
        <f t="shared" ref="Z195:AH195" si="543">SUM(Z196)</f>
        <v>15</v>
      </c>
      <c r="AA195" s="195">
        <f t="shared" si="543"/>
        <v>12</v>
      </c>
      <c r="AB195" s="210">
        <f t="shared" si="543"/>
        <v>4.05</v>
      </c>
      <c r="AC195" s="195">
        <f t="shared" si="543"/>
        <v>395</v>
      </c>
      <c r="AD195" s="195">
        <f t="shared" si="543"/>
        <v>543</v>
      </c>
      <c r="AE195" s="210">
        <f t="shared" si="543"/>
        <v>140.7</v>
      </c>
      <c r="AF195" s="210">
        <f t="shared" si="543"/>
        <v>56.7</v>
      </c>
      <c r="AG195" s="210">
        <f t="shared" si="543"/>
        <v>84</v>
      </c>
      <c r="AH195" s="210">
        <f t="shared" si="543"/>
        <v>140.7</v>
      </c>
      <c r="AI195" s="205"/>
      <c r="AJ195" s="210">
        <f t="shared" ref="AJ195:AL195" si="544">SUM(AJ196)</f>
        <v>140.7</v>
      </c>
      <c r="AK195" s="195">
        <f t="shared" si="544"/>
        <v>-67</v>
      </c>
      <c r="AL195" s="210">
        <f t="shared" si="544"/>
        <v>-13.4</v>
      </c>
      <c r="AM195" s="210"/>
      <c r="AN195" s="210">
        <f t="shared" ref="AN195:AQ195" si="545">SUM(AN196)</f>
        <v>215.35</v>
      </c>
      <c r="AO195" s="210"/>
      <c r="AP195" s="210">
        <f t="shared" si="545"/>
        <v>215.35</v>
      </c>
      <c r="AQ195" s="222">
        <f t="shared" si="545"/>
        <v>0</v>
      </c>
    </row>
    <row r="196" s="176" customFormat="1" ht="40" customHeight="1" spans="1:44">
      <c r="A196" s="187">
        <v>134</v>
      </c>
      <c r="B196" s="223" t="s">
        <v>174</v>
      </c>
      <c r="C196" s="189">
        <v>2</v>
      </c>
      <c r="D196" s="189">
        <v>12</v>
      </c>
      <c r="E196" s="189">
        <v>1</v>
      </c>
      <c r="F196" s="189"/>
      <c r="G196" s="189">
        <v>11</v>
      </c>
      <c r="H196" s="189"/>
      <c r="I196" s="189"/>
      <c r="J196" s="189">
        <v>1</v>
      </c>
      <c r="K196" s="189"/>
      <c r="L196" s="197">
        <v>30</v>
      </c>
      <c r="M196" s="197">
        <v>390</v>
      </c>
      <c r="N196" s="197"/>
      <c r="O196" s="197">
        <v>5</v>
      </c>
      <c r="P196" s="197">
        <v>42</v>
      </c>
      <c r="Q196" s="197">
        <v>520</v>
      </c>
      <c r="R196" s="197">
        <v>5</v>
      </c>
      <c r="S196" s="206"/>
      <c r="T196" s="197"/>
      <c r="U196" s="197">
        <v>18</v>
      </c>
      <c r="V196" s="206"/>
      <c r="W196" s="197"/>
      <c r="X196" s="197"/>
      <c r="Y196" s="211"/>
      <c r="Z196" s="197">
        <f t="shared" si="523"/>
        <v>15</v>
      </c>
      <c r="AA196" s="197">
        <f t="shared" si="539"/>
        <v>12</v>
      </c>
      <c r="AB196" s="212">
        <f t="shared" si="524"/>
        <v>4.05</v>
      </c>
      <c r="AC196" s="197">
        <f t="shared" si="525"/>
        <v>395</v>
      </c>
      <c r="AD196" s="197">
        <f t="shared" si="526"/>
        <v>543</v>
      </c>
      <c r="AE196" s="212">
        <f t="shared" si="527"/>
        <v>140.7</v>
      </c>
      <c r="AF196" s="212">
        <v>56.7</v>
      </c>
      <c r="AG196" s="212">
        <f t="shared" si="528"/>
        <v>84</v>
      </c>
      <c r="AH196" s="212">
        <f t="shared" si="529"/>
        <v>140.7</v>
      </c>
      <c r="AI196" s="206"/>
      <c r="AJ196" s="212">
        <f t="shared" si="530"/>
        <v>140.7</v>
      </c>
      <c r="AK196" s="197">
        <f t="shared" si="531"/>
        <v>-67</v>
      </c>
      <c r="AL196" s="212">
        <f t="shared" si="532"/>
        <v>-13.4</v>
      </c>
      <c r="AM196" s="212"/>
      <c r="AN196" s="212">
        <f t="shared" si="533"/>
        <v>215.35</v>
      </c>
      <c r="AO196" s="212"/>
      <c r="AP196" s="212">
        <v>215.35</v>
      </c>
      <c r="AQ196" s="206"/>
      <c r="AR196" s="176">
        <v>620006</v>
      </c>
    </row>
    <row r="197" s="176" customFormat="1" ht="20.1" customHeight="1" spans="1:43">
      <c r="A197" s="190"/>
      <c r="B197" s="185" t="s">
        <v>175</v>
      </c>
      <c r="C197" s="186">
        <f t="shared" ref="C197:G197" si="546">SUM(C198:C201)</f>
        <v>6</v>
      </c>
      <c r="D197" s="186">
        <f t="shared" si="546"/>
        <v>10</v>
      </c>
      <c r="E197" s="186"/>
      <c r="F197" s="186">
        <f t="shared" si="546"/>
        <v>1</v>
      </c>
      <c r="G197" s="186">
        <f t="shared" si="546"/>
        <v>3</v>
      </c>
      <c r="H197" s="186"/>
      <c r="I197" s="186"/>
      <c r="J197" s="186"/>
      <c r="K197" s="186"/>
      <c r="L197" s="195">
        <f t="shared" ref="L197:R197" si="547">SUM(L198:L201)</f>
        <v>99</v>
      </c>
      <c r="M197" s="195">
        <f t="shared" si="547"/>
        <v>562</v>
      </c>
      <c r="N197" s="195">
        <f t="shared" si="547"/>
        <v>98</v>
      </c>
      <c r="O197" s="195">
        <f t="shared" si="547"/>
        <v>1</v>
      </c>
      <c r="P197" s="195">
        <f t="shared" si="547"/>
        <v>20</v>
      </c>
      <c r="Q197" s="195">
        <f t="shared" si="547"/>
        <v>53</v>
      </c>
      <c r="R197" s="195">
        <f t="shared" si="547"/>
        <v>15</v>
      </c>
      <c r="S197" s="205"/>
      <c r="T197" s="195">
        <f>SUM(T198:T201)</f>
        <v>1</v>
      </c>
      <c r="U197" s="195">
        <f>SUM(U198:U201)</f>
        <v>10</v>
      </c>
      <c r="V197" s="205"/>
      <c r="W197" s="195"/>
      <c r="X197" s="195"/>
      <c r="Y197" s="213"/>
      <c r="Z197" s="195">
        <f t="shared" ref="Z197:AH197" si="548">SUM(Z198:Z201)</f>
        <v>16</v>
      </c>
      <c r="AA197" s="195">
        <f t="shared" si="548"/>
        <v>4</v>
      </c>
      <c r="AB197" s="210">
        <f t="shared" si="548"/>
        <v>3</v>
      </c>
      <c r="AC197" s="195">
        <f t="shared" si="548"/>
        <v>661</v>
      </c>
      <c r="AD197" s="195">
        <f t="shared" si="548"/>
        <v>78</v>
      </c>
      <c r="AE197" s="210">
        <f t="shared" si="548"/>
        <v>110.85</v>
      </c>
      <c r="AF197" s="210">
        <f t="shared" si="548"/>
        <v>67.35</v>
      </c>
      <c r="AG197" s="210">
        <f t="shared" si="548"/>
        <v>43.5</v>
      </c>
      <c r="AH197" s="210">
        <f t="shared" si="548"/>
        <v>110.85</v>
      </c>
      <c r="AI197" s="205"/>
      <c r="AJ197" s="210">
        <f t="shared" ref="AJ197:AL197" si="549">SUM(AJ198:AJ201)</f>
        <v>110.85</v>
      </c>
      <c r="AK197" s="195">
        <f t="shared" si="549"/>
        <v>-7</v>
      </c>
      <c r="AL197" s="210">
        <f t="shared" si="549"/>
        <v>-1.4</v>
      </c>
      <c r="AM197" s="210"/>
      <c r="AN197" s="210">
        <f t="shared" ref="AN197:AQ197" si="550">SUM(AN198:AN201)</f>
        <v>155.95</v>
      </c>
      <c r="AO197" s="210"/>
      <c r="AP197" s="210">
        <f t="shared" si="550"/>
        <v>155.95</v>
      </c>
      <c r="AQ197" s="222">
        <f t="shared" si="550"/>
        <v>0</v>
      </c>
    </row>
    <row r="198" s="176" customFormat="1" ht="20.1" customHeight="1" spans="1:44">
      <c r="A198" s="187">
        <v>135</v>
      </c>
      <c r="B198" s="188" t="s">
        <v>176</v>
      </c>
      <c r="C198" s="189">
        <v>2</v>
      </c>
      <c r="D198" s="189"/>
      <c r="E198" s="189"/>
      <c r="F198" s="189">
        <v>1</v>
      </c>
      <c r="G198" s="189"/>
      <c r="H198" s="189"/>
      <c r="I198" s="189"/>
      <c r="J198" s="189"/>
      <c r="K198" s="189"/>
      <c r="L198" s="197">
        <v>1</v>
      </c>
      <c r="M198" s="197"/>
      <c r="N198" s="197">
        <v>45</v>
      </c>
      <c r="O198" s="197"/>
      <c r="P198" s="197"/>
      <c r="Q198" s="197"/>
      <c r="R198" s="197">
        <v>7</v>
      </c>
      <c r="S198" s="206"/>
      <c r="T198" s="197"/>
      <c r="U198" s="197"/>
      <c r="V198" s="206"/>
      <c r="W198" s="197"/>
      <c r="X198" s="197"/>
      <c r="Y198" s="211"/>
      <c r="Z198" s="197">
        <f t="shared" ref="Z198:Z200" si="551">SUM(C198:E198)</f>
        <v>2</v>
      </c>
      <c r="AA198" s="197">
        <f t="shared" si="539"/>
        <v>1</v>
      </c>
      <c r="AB198" s="212">
        <f t="shared" ref="AB198:AB200" si="552">(Z198+AA198)*0.25*0.6</f>
        <v>0.45</v>
      </c>
      <c r="AC198" s="197">
        <f t="shared" ref="AC198:AC201" si="553">M198+N198+O198</f>
        <v>45</v>
      </c>
      <c r="AD198" s="197">
        <f t="shared" ref="AD198:AD201" si="554">Q198+R198+S198+U198+V198+W198</f>
        <v>7</v>
      </c>
      <c r="AE198" s="212">
        <f t="shared" ref="AE198:AE201" si="555">(AC198+AD198)*0.25*0.6</f>
        <v>7.8</v>
      </c>
      <c r="AF198" s="212"/>
      <c r="AG198" s="212">
        <f t="shared" ref="AG198:AG201" si="556">AE198-AF198</f>
        <v>7.8</v>
      </c>
      <c r="AH198" s="212">
        <f t="shared" ref="AH198:AH201" si="557">AE198</f>
        <v>7.8</v>
      </c>
      <c r="AI198" s="206"/>
      <c r="AJ198" s="212">
        <f t="shared" ref="AJ198:AJ201" si="558">AH198-AI198</f>
        <v>7.8</v>
      </c>
      <c r="AK198" s="197">
        <f t="shared" ref="AK198:AK201" si="559">N198+R198+V198-L198-P198-T198</f>
        <v>51</v>
      </c>
      <c r="AL198" s="212">
        <f t="shared" ref="AL198:AL201" si="560">AK198*0.25*0.4*2</f>
        <v>10.2</v>
      </c>
      <c r="AM198" s="212"/>
      <c r="AN198" s="212">
        <f t="shared" ref="AN198:AN201" si="561">Y198+AB198+AG198+AH198+AL198+AM198</f>
        <v>26.25</v>
      </c>
      <c r="AO198" s="212"/>
      <c r="AP198" s="212">
        <v>26.25</v>
      </c>
      <c r="AQ198" s="206"/>
      <c r="AR198" s="176">
        <v>621001</v>
      </c>
    </row>
    <row r="199" s="176" customFormat="1" ht="20.1" customHeight="1" spans="1:44">
      <c r="A199" s="187">
        <v>136</v>
      </c>
      <c r="B199" s="188" t="s">
        <v>177</v>
      </c>
      <c r="C199" s="189">
        <v>4</v>
      </c>
      <c r="D199" s="189">
        <v>8</v>
      </c>
      <c r="E199" s="189"/>
      <c r="F199" s="189"/>
      <c r="G199" s="189">
        <v>3</v>
      </c>
      <c r="H199" s="189"/>
      <c r="I199" s="189"/>
      <c r="J199" s="189"/>
      <c r="K199" s="189"/>
      <c r="L199" s="197">
        <v>18</v>
      </c>
      <c r="M199" s="197">
        <v>78</v>
      </c>
      <c r="N199" s="197">
        <v>41</v>
      </c>
      <c r="O199" s="197"/>
      <c r="P199" s="197">
        <v>4</v>
      </c>
      <c r="Q199" s="197">
        <v>25</v>
      </c>
      <c r="R199" s="197">
        <v>7</v>
      </c>
      <c r="S199" s="206"/>
      <c r="T199" s="197"/>
      <c r="U199" s="197"/>
      <c r="V199" s="206"/>
      <c r="W199" s="197"/>
      <c r="X199" s="197"/>
      <c r="Y199" s="211"/>
      <c r="Z199" s="197">
        <f t="shared" si="551"/>
        <v>12</v>
      </c>
      <c r="AA199" s="197">
        <f t="shared" si="539"/>
        <v>3</v>
      </c>
      <c r="AB199" s="212">
        <f t="shared" si="552"/>
        <v>2.25</v>
      </c>
      <c r="AC199" s="197">
        <f t="shared" si="553"/>
        <v>119</v>
      </c>
      <c r="AD199" s="197">
        <f t="shared" si="554"/>
        <v>32</v>
      </c>
      <c r="AE199" s="212">
        <f t="shared" si="555"/>
        <v>22.65</v>
      </c>
      <c r="AF199" s="212">
        <v>17.85</v>
      </c>
      <c r="AG199" s="212">
        <f t="shared" si="556"/>
        <v>4.8</v>
      </c>
      <c r="AH199" s="212">
        <f t="shared" si="557"/>
        <v>22.65</v>
      </c>
      <c r="AI199" s="206"/>
      <c r="AJ199" s="212">
        <f t="shared" si="558"/>
        <v>22.65</v>
      </c>
      <c r="AK199" s="197">
        <f t="shared" si="559"/>
        <v>26</v>
      </c>
      <c r="AL199" s="212">
        <f t="shared" si="560"/>
        <v>5.2</v>
      </c>
      <c r="AM199" s="212"/>
      <c r="AN199" s="212">
        <f t="shared" si="561"/>
        <v>34.9</v>
      </c>
      <c r="AO199" s="212"/>
      <c r="AP199" s="212">
        <v>34.9</v>
      </c>
      <c r="AQ199" s="206"/>
      <c r="AR199" s="176">
        <v>621002</v>
      </c>
    </row>
    <row r="200" s="176" customFormat="1" ht="20.1" customHeight="1" spans="1:44">
      <c r="A200" s="187">
        <v>137</v>
      </c>
      <c r="B200" s="188" t="s">
        <v>179</v>
      </c>
      <c r="C200" s="189"/>
      <c r="D200" s="189">
        <v>2</v>
      </c>
      <c r="E200" s="189"/>
      <c r="F200" s="189"/>
      <c r="G200" s="189"/>
      <c r="H200" s="189"/>
      <c r="I200" s="189"/>
      <c r="J200" s="189"/>
      <c r="K200" s="189"/>
      <c r="L200" s="197">
        <v>17</v>
      </c>
      <c r="M200" s="197">
        <v>304</v>
      </c>
      <c r="N200" s="197">
        <v>1</v>
      </c>
      <c r="O200" s="197"/>
      <c r="P200" s="197">
        <v>8</v>
      </c>
      <c r="Q200" s="197">
        <v>21</v>
      </c>
      <c r="R200" s="197"/>
      <c r="S200" s="206"/>
      <c r="T200" s="197">
        <v>1</v>
      </c>
      <c r="U200" s="197">
        <v>1</v>
      </c>
      <c r="V200" s="206"/>
      <c r="W200" s="197"/>
      <c r="X200" s="197"/>
      <c r="Y200" s="211"/>
      <c r="Z200" s="197">
        <f t="shared" si="551"/>
        <v>2</v>
      </c>
      <c r="AA200" s="197"/>
      <c r="AB200" s="212">
        <f t="shared" si="552"/>
        <v>0.3</v>
      </c>
      <c r="AC200" s="197">
        <f t="shared" si="553"/>
        <v>305</v>
      </c>
      <c r="AD200" s="197">
        <f t="shared" si="554"/>
        <v>22</v>
      </c>
      <c r="AE200" s="212">
        <f t="shared" si="555"/>
        <v>49.05</v>
      </c>
      <c r="AF200" s="212">
        <v>29.1</v>
      </c>
      <c r="AG200" s="212">
        <f t="shared" si="556"/>
        <v>19.95</v>
      </c>
      <c r="AH200" s="212">
        <f t="shared" si="557"/>
        <v>49.05</v>
      </c>
      <c r="AI200" s="206"/>
      <c r="AJ200" s="212">
        <f t="shared" si="558"/>
        <v>49.05</v>
      </c>
      <c r="AK200" s="197">
        <f t="shared" si="559"/>
        <v>-25</v>
      </c>
      <c r="AL200" s="212">
        <f t="shared" si="560"/>
        <v>-5</v>
      </c>
      <c r="AM200" s="212"/>
      <c r="AN200" s="212">
        <f t="shared" si="561"/>
        <v>64.3</v>
      </c>
      <c r="AO200" s="212"/>
      <c r="AP200" s="212">
        <v>64.3</v>
      </c>
      <c r="AQ200" s="206"/>
      <c r="AR200" s="176">
        <v>621005</v>
      </c>
    </row>
    <row r="201" s="176" customFormat="1" ht="20.1" customHeight="1" spans="1:44">
      <c r="A201" s="187">
        <v>138</v>
      </c>
      <c r="B201" s="188" t="s">
        <v>178</v>
      </c>
      <c r="C201" s="189"/>
      <c r="D201" s="189"/>
      <c r="E201" s="189"/>
      <c r="F201" s="189"/>
      <c r="G201" s="189"/>
      <c r="H201" s="189"/>
      <c r="I201" s="189"/>
      <c r="J201" s="189"/>
      <c r="K201" s="189"/>
      <c r="L201" s="197">
        <v>63</v>
      </c>
      <c r="M201" s="197">
        <v>180</v>
      </c>
      <c r="N201" s="197">
        <v>11</v>
      </c>
      <c r="O201" s="197">
        <v>1</v>
      </c>
      <c r="P201" s="197">
        <v>8</v>
      </c>
      <c r="Q201" s="197">
        <v>7</v>
      </c>
      <c r="R201" s="197">
        <v>1</v>
      </c>
      <c r="S201" s="206"/>
      <c r="T201" s="197"/>
      <c r="U201" s="197">
        <v>9</v>
      </c>
      <c r="V201" s="206"/>
      <c r="W201" s="197"/>
      <c r="X201" s="197"/>
      <c r="Y201" s="211"/>
      <c r="Z201" s="197"/>
      <c r="AA201" s="197"/>
      <c r="AB201" s="212"/>
      <c r="AC201" s="197">
        <f t="shared" si="553"/>
        <v>192</v>
      </c>
      <c r="AD201" s="197">
        <f t="shared" si="554"/>
        <v>17</v>
      </c>
      <c r="AE201" s="212">
        <f t="shared" si="555"/>
        <v>31.35</v>
      </c>
      <c r="AF201" s="212">
        <v>20.4</v>
      </c>
      <c r="AG201" s="212">
        <f t="shared" si="556"/>
        <v>10.95</v>
      </c>
      <c r="AH201" s="212">
        <f t="shared" si="557"/>
        <v>31.35</v>
      </c>
      <c r="AI201" s="206"/>
      <c r="AJ201" s="212">
        <f t="shared" si="558"/>
        <v>31.35</v>
      </c>
      <c r="AK201" s="197">
        <f t="shared" si="559"/>
        <v>-59</v>
      </c>
      <c r="AL201" s="212">
        <f t="shared" si="560"/>
        <v>-11.8</v>
      </c>
      <c r="AM201" s="212"/>
      <c r="AN201" s="212">
        <f t="shared" si="561"/>
        <v>30.5</v>
      </c>
      <c r="AO201" s="212"/>
      <c r="AP201" s="212">
        <v>30.5</v>
      </c>
      <c r="AQ201" s="206"/>
      <c r="AR201" s="176">
        <v>621006</v>
      </c>
    </row>
    <row r="202" s="176" customFormat="1" ht="20.1" customHeight="1" spans="1:43">
      <c r="A202" s="190"/>
      <c r="B202" s="185" t="s">
        <v>181</v>
      </c>
      <c r="C202" s="186">
        <f t="shared" ref="C202:G202" si="562">SUM(C203)</f>
        <v>1</v>
      </c>
      <c r="D202" s="186">
        <f t="shared" si="562"/>
        <v>14</v>
      </c>
      <c r="E202" s="186"/>
      <c r="F202" s="186"/>
      <c r="G202" s="186">
        <f t="shared" si="562"/>
        <v>14</v>
      </c>
      <c r="H202" s="186"/>
      <c r="I202" s="186"/>
      <c r="J202" s="186"/>
      <c r="K202" s="186"/>
      <c r="L202" s="195">
        <f t="shared" ref="L202:Q202" si="563">SUM(L203)</f>
        <v>16</v>
      </c>
      <c r="M202" s="195">
        <f t="shared" si="563"/>
        <v>1023</v>
      </c>
      <c r="N202" s="195">
        <f t="shared" si="563"/>
        <v>13</v>
      </c>
      <c r="O202" s="195">
        <f t="shared" si="563"/>
        <v>1</v>
      </c>
      <c r="P202" s="195">
        <f t="shared" si="563"/>
        <v>8</v>
      </c>
      <c r="Q202" s="195">
        <f t="shared" si="563"/>
        <v>218</v>
      </c>
      <c r="R202" s="195"/>
      <c r="S202" s="205"/>
      <c r="T202" s="195"/>
      <c r="U202" s="195">
        <f t="shared" ref="U202:AH202" si="564">SUM(U203)</f>
        <v>35</v>
      </c>
      <c r="V202" s="205">
        <f t="shared" si="564"/>
        <v>1</v>
      </c>
      <c r="W202" s="195"/>
      <c r="X202" s="195"/>
      <c r="Y202" s="213"/>
      <c r="Z202" s="195">
        <f t="shared" si="564"/>
        <v>15</v>
      </c>
      <c r="AA202" s="195">
        <f t="shared" si="564"/>
        <v>14</v>
      </c>
      <c r="AB202" s="210">
        <f t="shared" si="564"/>
        <v>4.35</v>
      </c>
      <c r="AC202" s="195">
        <f t="shared" si="564"/>
        <v>1037</v>
      </c>
      <c r="AD202" s="195">
        <f t="shared" si="564"/>
        <v>254</v>
      </c>
      <c r="AE202" s="210">
        <f t="shared" si="564"/>
        <v>193.65</v>
      </c>
      <c r="AF202" s="210">
        <f t="shared" si="564"/>
        <v>123.45</v>
      </c>
      <c r="AG202" s="210">
        <f t="shared" si="564"/>
        <v>70.2</v>
      </c>
      <c r="AH202" s="210">
        <f t="shared" si="564"/>
        <v>193.65</v>
      </c>
      <c r="AI202" s="205"/>
      <c r="AJ202" s="210">
        <f t="shared" ref="AJ202:AL202" si="565">SUM(AJ203)</f>
        <v>193.65</v>
      </c>
      <c r="AK202" s="195">
        <f t="shared" si="565"/>
        <v>-10</v>
      </c>
      <c r="AL202" s="210">
        <f t="shared" si="565"/>
        <v>-2</v>
      </c>
      <c r="AM202" s="210"/>
      <c r="AN202" s="210">
        <f t="shared" ref="AN202:AQ202" si="566">SUM(AN203)</f>
        <v>266.2</v>
      </c>
      <c r="AO202" s="210"/>
      <c r="AP202" s="210">
        <f t="shared" si="566"/>
        <v>266.2</v>
      </c>
      <c r="AQ202" s="222">
        <f t="shared" si="566"/>
        <v>0</v>
      </c>
    </row>
    <row r="203" s="176" customFormat="1" ht="20.1" customHeight="1" spans="1:44">
      <c r="A203" s="187">
        <v>139</v>
      </c>
      <c r="B203" s="188" t="s">
        <v>181</v>
      </c>
      <c r="C203" s="189">
        <v>1</v>
      </c>
      <c r="D203" s="189">
        <v>14</v>
      </c>
      <c r="E203" s="189"/>
      <c r="F203" s="189"/>
      <c r="G203" s="189">
        <v>14</v>
      </c>
      <c r="H203" s="189"/>
      <c r="I203" s="189"/>
      <c r="J203" s="189"/>
      <c r="K203" s="189"/>
      <c r="L203" s="197">
        <v>16</v>
      </c>
      <c r="M203" s="197">
        <v>1023</v>
      </c>
      <c r="N203" s="197">
        <v>13</v>
      </c>
      <c r="O203" s="197">
        <v>1</v>
      </c>
      <c r="P203" s="197">
        <v>8</v>
      </c>
      <c r="Q203" s="197">
        <v>218</v>
      </c>
      <c r="R203" s="197"/>
      <c r="S203" s="206"/>
      <c r="T203" s="197"/>
      <c r="U203" s="197">
        <v>35</v>
      </c>
      <c r="V203" s="206">
        <v>1</v>
      </c>
      <c r="W203" s="197"/>
      <c r="X203" s="197"/>
      <c r="Y203" s="211"/>
      <c r="Z203" s="197">
        <f>SUM(C203:E203)</f>
        <v>15</v>
      </c>
      <c r="AA203" s="197">
        <f>SUM(F203:K203)</f>
        <v>14</v>
      </c>
      <c r="AB203" s="212">
        <f>(Z203+AA203)*0.25*0.6</f>
        <v>4.35</v>
      </c>
      <c r="AC203" s="197">
        <f>M203+N203+O203</f>
        <v>1037</v>
      </c>
      <c r="AD203" s="197">
        <f>Q203+R203+S203+U203+V203+W203</f>
        <v>254</v>
      </c>
      <c r="AE203" s="212">
        <f>(AC203+AD203)*0.25*0.6</f>
        <v>193.65</v>
      </c>
      <c r="AF203" s="212">
        <v>123.45</v>
      </c>
      <c r="AG203" s="212">
        <f>AE203-AF203</f>
        <v>70.2</v>
      </c>
      <c r="AH203" s="212">
        <f>AE203</f>
        <v>193.65</v>
      </c>
      <c r="AI203" s="206"/>
      <c r="AJ203" s="212">
        <f>AH203-AI203</f>
        <v>193.65</v>
      </c>
      <c r="AK203" s="197">
        <f>N203+R203+V203-L203-P203-T203</f>
        <v>-10</v>
      </c>
      <c r="AL203" s="212">
        <f>AK203*0.25*0.4*2</f>
        <v>-2</v>
      </c>
      <c r="AM203" s="212"/>
      <c r="AN203" s="212">
        <f>Y203+AB203+AG203+AH203+AL203+AM203</f>
        <v>266.2</v>
      </c>
      <c r="AO203" s="212"/>
      <c r="AP203" s="212">
        <v>266.2</v>
      </c>
      <c r="AQ203" s="206"/>
      <c r="AR203" s="176">
        <v>621003</v>
      </c>
    </row>
    <row r="204" s="176" customFormat="1" ht="20.1" customHeight="1" spans="1:43">
      <c r="A204" s="190"/>
      <c r="B204" s="185" t="s">
        <v>180</v>
      </c>
      <c r="C204" s="186"/>
      <c r="D204" s="186">
        <f>SUM(D205)</f>
        <v>92</v>
      </c>
      <c r="E204" s="186"/>
      <c r="F204" s="186"/>
      <c r="G204" s="186"/>
      <c r="H204" s="186"/>
      <c r="I204" s="186"/>
      <c r="J204" s="186"/>
      <c r="K204" s="186"/>
      <c r="L204" s="195">
        <f t="shared" ref="L204:N204" si="567">SUM(L205)</f>
        <v>9</v>
      </c>
      <c r="M204" s="195">
        <f t="shared" si="567"/>
        <v>327</v>
      </c>
      <c r="N204" s="195">
        <f t="shared" si="567"/>
        <v>3</v>
      </c>
      <c r="O204" s="195"/>
      <c r="P204" s="195">
        <f t="shared" ref="P204:R204" si="568">SUM(P205)</f>
        <v>2</v>
      </c>
      <c r="Q204" s="195">
        <f t="shared" si="568"/>
        <v>61</v>
      </c>
      <c r="R204" s="195">
        <f t="shared" si="568"/>
        <v>1</v>
      </c>
      <c r="S204" s="205"/>
      <c r="T204" s="195">
        <f>SUM(T205)</f>
        <v>1</v>
      </c>
      <c r="U204" s="195">
        <f>SUM(U205)</f>
        <v>5</v>
      </c>
      <c r="V204" s="205"/>
      <c r="W204" s="195"/>
      <c r="X204" s="195"/>
      <c r="Y204" s="213"/>
      <c r="Z204" s="195">
        <f t="shared" ref="Z204:AH204" si="569">SUM(Z205)</f>
        <v>92</v>
      </c>
      <c r="AA204" s="195"/>
      <c r="AB204" s="210">
        <f t="shared" si="569"/>
        <v>13.8</v>
      </c>
      <c r="AC204" s="195">
        <f t="shared" si="569"/>
        <v>330</v>
      </c>
      <c r="AD204" s="195">
        <f t="shared" si="569"/>
        <v>67</v>
      </c>
      <c r="AE204" s="210">
        <f t="shared" si="569"/>
        <v>59.55</v>
      </c>
      <c r="AF204" s="210">
        <f t="shared" si="569"/>
        <v>43.95</v>
      </c>
      <c r="AG204" s="210">
        <f t="shared" si="569"/>
        <v>15.6</v>
      </c>
      <c r="AH204" s="210">
        <f t="shared" si="569"/>
        <v>59.55</v>
      </c>
      <c r="AI204" s="205"/>
      <c r="AJ204" s="210">
        <f t="shared" ref="AJ204:AL204" si="570">SUM(AJ205)</f>
        <v>59.55</v>
      </c>
      <c r="AK204" s="195">
        <f t="shared" si="570"/>
        <v>-8</v>
      </c>
      <c r="AL204" s="210">
        <f t="shared" si="570"/>
        <v>-1.6</v>
      </c>
      <c r="AM204" s="210"/>
      <c r="AN204" s="210">
        <f t="shared" ref="AN204:AQ204" si="571">SUM(AN205)</f>
        <v>87.35</v>
      </c>
      <c r="AO204" s="210"/>
      <c r="AP204" s="210">
        <f t="shared" si="571"/>
        <v>87.35</v>
      </c>
      <c r="AQ204" s="222">
        <f t="shared" si="571"/>
        <v>0</v>
      </c>
    </row>
    <row r="205" s="176" customFormat="1" ht="20.1" customHeight="1" spans="1:44">
      <c r="A205" s="187">
        <v>140</v>
      </c>
      <c r="B205" s="188" t="s">
        <v>180</v>
      </c>
      <c r="C205" s="189"/>
      <c r="D205" s="189">
        <v>92</v>
      </c>
      <c r="E205" s="189"/>
      <c r="F205" s="189"/>
      <c r="G205" s="189"/>
      <c r="H205" s="189"/>
      <c r="I205" s="189"/>
      <c r="J205" s="189"/>
      <c r="K205" s="189"/>
      <c r="L205" s="197">
        <v>9</v>
      </c>
      <c r="M205" s="197">
        <v>327</v>
      </c>
      <c r="N205" s="197">
        <v>3</v>
      </c>
      <c r="O205" s="197"/>
      <c r="P205" s="197">
        <v>2</v>
      </c>
      <c r="Q205" s="197">
        <v>61</v>
      </c>
      <c r="R205" s="197">
        <v>1</v>
      </c>
      <c r="S205" s="206"/>
      <c r="T205" s="197">
        <v>1</v>
      </c>
      <c r="U205" s="197">
        <v>5</v>
      </c>
      <c r="V205" s="206"/>
      <c r="W205" s="197"/>
      <c r="X205" s="197"/>
      <c r="Y205" s="211"/>
      <c r="Z205" s="197">
        <f>SUM(C205:E205)</f>
        <v>92</v>
      </c>
      <c r="AA205" s="197"/>
      <c r="AB205" s="212">
        <f>(Z205+AA205)*0.25*0.6</f>
        <v>13.8</v>
      </c>
      <c r="AC205" s="197">
        <f>M205+N205+O205</f>
        <v>330</v>
      </c>
      <c r="AD205" s="197">
        <f>Q205+R205+S205+U205+V205+W205</f>
        <v>67</v>
      </c>
      <c r="AE205" s="212">
        <f>(AC205+AD205)*0.25*0.6</f>
        <v>59.55</v>
      </c>
      <c r="AF205" s="212">
        <v>43.95</v>
      </c>
      <c r="AG205" s="212">
        <f>AE205-AF205</f>
        <v>15.6</v>
      </c>
      <c r="AH205" s="212">
        <f>AE205</f>
        <v>59.55</v>
      </c>
      <c r="AI205" s="206"/>
      <c r="AJ205" s="212">
        <f>AH205-AI205</f>
        <v>59.55</v>
      </c>
      <c r="AK205" s="197">
        <f>N205+R205+V205-L205-P205-T205</f>
        <v>-8</v>
      </c>
      <c r="AL205" s="212">
        <f>AK205*0.25*0.4*2</f>
        <v>-1.6</v>
      </c>
      <c r="AM205" s="212"/>
      <c r="AN205" s="212">
        <f>Y205+AB205+AG205+AH205+AL205+AM205</f>
        <v>87.35</v>
      </c>
      <c r="AO205" s="212"/>
      <c r="AP205" s="212">
        <v>87.35</v>
      </c>
      <c r="AQ205" s="206"/>
      <c r="AR205" s="176">
        <v>621004</v>
      </c>
    </row>
    <row r="206" ht="20" customHeight="1" spans="1:22">
      <c r="A206" s="149" t="s">
        <v>240</v>
      </c>
      <c r="C206" s="149"/>
      <c r="D206" s="149"/>
      <c r="E206" s="149"/>
      <c r="F206" s="149"/>
      <c r="G206" s="149"/>
      <c r="H206" s="149"/>
      <c r="I206" s="149"/>
      <c r="J206" s="149"/>
      <c r="K206" s="149"/>
      <c r="L206" s="149"/>
      <c r="M206" s="149"/>
      <c r="N206" s="149"/>
      <c r="O206" s="149"/>
      <c r="P206" s="149"/>
      <c r="Q206" s="149"/>
      <c r="R206" s="149"/>
      <c r="S206" s="149"/>
      <c r="T206" s="149"/>
      <c r="U206" s="149"/>
      <c r="V206" s="149"/>
    </row>
  </sheetData>
  <autoFilter ref="A7:AR206"/>
  <mergeCells count="38">
    <mergeCell ref="A1:B1"/>
    <mergeCell ref="A2:AP2"/>
    <mergeCell ref="C4:K4"/>
    <mergeCell ref="L4:W4"/>
    <mergeCell ref="X4:Y4"/>
    <mergeCell ref="Z4:AB4"/>
    <mergeCell ref="AC4:AG4"/>
    <mergeCell ref="AH4:AJ4"/>
    <mergeCell ref="AK4:AL4"/>
    <mergeCell ref="AO4:AQ4"/>
    <mergeCell ref="C5:E5"/>
    <mergeCell ref="F5:H5"/>
    <mergeCell ref="I5:K5"/>
    <mergeCell ref="L5:O5"/>
    <mergeCell ref="P5:S5"/>
    <mergeCell ref="T5:W5"/>
    <mergeCell ref="AP5:AQ5"/>
    <mergeCell ref="A206:V206"/>
    <mergeCell ref="A4:A7"/>
    <mergeCell ref="B4:B7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4:AM6"/>
    <mergeCell ref="AN4:AN6"/>
    <mergeCell ref="AO5:AO6"/>
  </mergeCells>
  <conditionalFormatting sqref="E8">
    <cfRule type="duplicateValues" dxfId="0" priority="8"/>
    <cfRule type="duplicateValues" dxfId="0" priority="4"/>
  </conditionalFormatting>
  <conditionalFormatting sqref="AM8">
    <cfRule type="duplicateValues" dxfId="0" priority="7"/>
    <cfRule type="duplicateValues" dxfId="0" priority="3"/>
  </conditionalFormatting>
  <conditionalFormatting sqref="E9">
    <cfRule type="duplicateValues" dxfId="0" priority="6"/>
    <cfRule type="duplicateValues" dxfId="0" priority="2"/>
  </conditionalFormatting>
  <conditionalFormatting sqref="AM9">
    <cfRule type="duplicateValues" dxfId="0" priority="5"/>
    <cfRule type="duplicateValues" dxfId="0" priority="1"/>
  </conditionalFormatting>
  <conditionalFormatting sqref="K10:K21">
    <cfRule type="duplicateValues" dxfId="0" priority="10"/>
    <cfRule type="duplicateValues" dxfId="0" priority="9"/>
  </conditionalFormatting>
  <printOptions horizontalCentered="1"/>
  <pageMargins left="0.196527777777778" right="0.0777777777777778" top="0.313888888888889" bottom="0.393055555555556" header="0.196527777777778" footer="0.0777777777777778"/>
  <pageSetup paperSize="9" scale="50" fitToHeight="9" orientation="landscape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A205"/>
  <sheetViews>
    <sheetView view="pageBreakPreview" zoomScaleNormal="100" zoomScaleSheetLayoutView="100" workbookViewId="0">
      <pane xSplit="2" ySplit="7" topLeftCell="J198" activePane="bottomRight" state="frozen"/>
      <selection/>
      <selection pane="topRight"/>
      <selection pane="bottomLeft"/>
      <selection pane="bottomRight" activeCell="A1" sqref="A1:B1"/>
    </sheetView>
  </sheetViews>
  <sheetFormatPr defaultColWidth="7.625" defaultRowHeight="18.75" customHeight="1"/>
  <cols>
    <col min="1" max="1" width="6.25" style="149" customWidth="1"/>
    <col min="2" max="2" width="12.5" style="149" customWidth="1"/>
    <col min="3" max="3" width="7.25" style="149" customWidth="1"/>
    <col min="4" max="4" width="5" style="149" customWidth="1"/>
    <col min="5" max="5" width="4.875" style="149" customWidth="1"/>
    <col min="6" max="7" width="7.75" style="149" customWidth="1"/>
    <col min="8" max="8" width="7.625" style="149" customWidth="1"/>
    <col min="9" max="10" width="7.75" style="149" customWidth="1"/>
    <col min="11" max="11" width="6.375" style="149" customWidth="1"/>
    <col min="12" max="12" width="7.5" style="150" customWidth="1"/>
    <col min="13" max="13" width="7.375" style="149" customWidth="1"/>
    <col min="14" max="14" width="13.625" style="149" customWidth="1"/>
    <col min="15" max="15" width="8.625" style="149" customWidth="1"/>
    <col min="16" max="16" width="13.875" style="149" customWidth="1"/>
    <col min="17" max="17" width="10.375" style="149" customWidth="1"/>
    <col min="18" max="18" width="8.375" style="149" customWidth="1"/>
    <col min="19" max="19" width="8.75" style="149" customWidth="1"/>
    <col min="20" max="20" width="10.5" style="149" customWidth="1"/>
    <col min="21" max="21" width="8.5" style="149" customWidth="1"/>
    <col min="22" max="22" width="9.5" style="149" customWidth="1"/>
    <col min="23" max="23" width="7.25" style="149" customWidth="1"/>
    <col min="24" max="24" width="10.375" style="149" customWidth="1"/>
    <col min="25" max="25" width="9.75" style="149" customWidth="1"/>
    <col min="26" max="26" width="10.5" style="149" customWidth="1"/>
    <col min="27" max="16384" width="7.625" style="149"/>
  </cols>
  <sheetData>
    <row r="1" customHeight="1" spans="1:2">
      <c r="A1" s="151" t="s">
        <v>287</v>
      </c>
      <c r="B1" s="151"/>
    </row>
    <row r="2" ht="35.25" customHeight="1" spans="1:26">
      <c r="A2" s="152" t="s">
        <v>288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64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</row>
    <row r="3" ht="41.25" customHeight="1" spans="2:26">
      <c r="B3" s="108"/>
      <c r="C3" s="108"/>
      <c r="V3" s="108"/>
      <c r="W3" s="108"/>
      <c r="Y3" s="108"/>
      <c r="Z3" s="108" t="s">
        <v>2</v>
      </c>
    </row>
    <row r="4" s="148" customFormat="1" ht="34.5" customHeight="1" spans="1:26">
      <c r="A4" s="153" t="s">
        <v>3</v>
      </c>
      <c r="B4" s="153" t="s">
        <v>4</v>
      </c>
      <c r="C4" s="154" t="s">
        <v>184</v>
      </c>
      <c r="D4" s="155"/>
      <c r="E4" s="156"/>
      <c r="F4" s="154" t="s">
        <v>185</v>
      </c>
      <c r="G4" s="155"/>
      <c r="H4" s="155"/>
      <c r="I4" s="155"/>
      <c r="J4" s="155"/>
      <c r="K4" s="154" t="s">
        <v>186</v>
      </c>
      <c r="L4" s="165"/>
      <c r="M4" s="166" t="s">
        <v>187</v>
      </c>
      <c r="N4" s="72"/>
      <c r="O4" s="154" t="s">
        <v>188</v>
      </c>
      <c r="P4" s="155"/>
      <c r="Q4" s="155"/>
      <c r="R4" s="156"/>
      <c r="S4" s="72" t="s">
        <v>189</v>
      </c>
      <c r="T4" s="72"/>
      <c r="U4" s="170" t="s">
        <v>190</v>
      </c>
      <c r="V4" s="171"/>
      <c r="W4" s="72" t="s">
        <v>236</v>
      </c>
      <c r="X4" s="72" t="s">
        <v>231</v>
      </c>
      <c r="Y4" s="154" t="s">
        <v>192</v>
      </c>
      <c r="Z4" s="156"/>
    </row>
    <row r="5" s="148" customFormat="1" ht="55.5" customHeight="1" spans="1:26">
      <c r="A5" s="157"/>
      <c r="B5" s="157"/>
      <c r="C5" s="158" t="s">
        <v>193</v>
      </c>
      <c r="D5" s="158" t="s">
        <v>194</v>
      </c>
      <c r="E5" s="158" t="s">
        <v>195</v>
      </c>
      <c r="F5" s="158" t="s">
        <v>193</v>
      </c>
      <c r="G5" s="158" t="s">
        <v>194</v>
      </c>
      <c r="H5" s="158" t="s">
        <v>196</v>
      </c>
      <c r="I5" s="158" t="s">
        <v>289</v>
      </c>
      <c r="J5" s="158" t="s">
        <v>195</v>
      </c>
      <c r="K5" s="72" t="s">
        <v>197</v>
      </c>
      <c r="L5" s="165" t="s">
        <v>198</v>
      </c>
      <c r="M5" s="72" t="s">
        <v>199</v>
      </c>
      <c r="N5" s="72" t="s">
        <v>200</v>
      </c>
      <c r="O5" s="72" t="s">
        <v>199</v>
      </c>
      <c r="P5" s="72" t="s">
        <v>201</v>
      </c>
      <c r="Q5" s="72" t="s">
        <v>202</v>
      </c>
      <c r="R5" s="72" t="s">
        <v>203</v>
      </c>
      <c r="S5" s="72" t="s">
        <v>199</v>
      </c>
      <c r="T5" s="72" t="s">
        <v>200</v>
      </c>
      <c r="U5" s="72" t="s">
        <v>204</v>
      </c>
      <c r="V5" s="154" t="s">
        <v>205</v>
      </c>
      <c r="W5" s="72"/>
      <c r="X5" s="72"/>
      <c r="Y5" s="153" t="s">
        <v>13</v>
      </c>
      <c r="Z5" s="153" t="s">
        <v>14</v>
      </c>
    </row>
    <row r="6" s="148" customFormat="1" ht="26.25" customHeight="1" spans="1:26">
      <c r="A6" s="159"/>
      <c r="B6" s="159"/>
      <c r="C6" s="72" t="s">
        <v>206</v>
      </c>
      <c r="D6" s="72" t="s">
        <v>207</v>
      </c>
      <c r="E6" s="72" t="s">
        <v>208</v>
      </c>
      <c r="F6" s="72" t="s">
        <v>209</v>
      </c>
      <c r="G6" s="72" t="s">
        <v>210</v>
      </c>
      <c r="H6" s="72" t="s">
        <v>211</v>
      </c>
      <c r="I6" s="72" t="s">
        <v>212</v>
      </c>
      <c r="J6" s="72" t="s">
        <v>213</v>
      </c>
      <c r="K6" s="72" t="s">
        <v>258</v>
      </c>
      <c r="L6" s="167" t="s">
        <v>290</v>
      </c>
      <c r="M6" s="72" t="s">
        <v>291</v>
      </c>
      <c r="N6" s="72" t="s">
        <v>292</v>
      </c>
      <c r="O6" s="72" t="s">
        <v>293</v>
      </c>
      <c r="P6" s="72" t="s">
        <v>294</v>
      </c>
      <c r="Q6" s="72" t="s">
        <v>263</v>
      </c>
      <c r="R6" s="72" t="s">
        <v>295</v>
      </c>
      <c r="S6" s="72" t="s">
        <v>296</v>
      </c>
      <c r="T6" s="72" t="s">
        <v>297</v>
      </c>
      <c r="U6" s="72" t="s">
        <v>298</v>
      </c>
      <c r="V6" s="72" t="s">
        <v>299</v>
      </c>
      <c r="W6" s="72" t="s">
        <v>226</v>
      </c>
      <c r="X6" s="166" t="s">
        <v>300</v>
      </c>
      <c r="Y6" s="166" t="s">
        <v>228</v>
      </c>
      <c r="Z6" s="166" t="s">
        <v>301</v>
      </c>
    </row>
    <row r="7" customHeight="1" spans="1:26">
      <c r="A7" s="97"/>
      <c r="B7" s="132" t="s">
        <v>18</v>
      </c>
      <c r="C7" s="98">
        <f t="shared" ref="C7:Z7" si="0">C8+C21+C29+C34+C42+C44+C50+C52+C60+C62+C64+C66+C68+C73+C75+C77+C79+C85+C87+C89+C91+C93+C99+C101+C104+C106+C108+C110+C112+C114+C123+C128+C130+C138+C140+C142+C144+C149+C151+C153+C159+C161+C163+C165+C167+C174+C176+C178+C180+C184+C186+C190+C192+C194+C196+C201+C203</f>
        <v>1058</v>
      </c>
      <c r="D7" s="98">
        <f t="shared" si="0"/>
        <v>472</v>
      </c>
      <c r="E7" s="98">
        <f t="shared" si="0"/>
        <v>49</v>
      </c>
      <c r="F7" s="98">
        <f t="shared" si="0"/>
        <v>7481</v>
      </c>
      <c r="G7" s="98">
        <f t="shared" si="0"/>
        <v>5768</v>
      </c>
      <c r="H7" s="98">
        <f t="shared" si="0"/>
        <v>7480</v>
      </c>
      <c r="I7" s="98">
        <f t="shared" si="0"/>
        <v>1362</v>
      </c>
      <c r="J7" s="98">
        <f t="shared" si="0"/>
        <v>156</v>
      </c>
      <c r="K7" s="98">
        <f t="shared" si="0"/>
        <v>550</v>
      </c>
      <c r="L7" s="168">
        <f t="shared" si="0"/>
        <v>66</v>
      </c>
      <c r="M7" s="98">
        <f t="shared" si="0"/>
        <v>1579</v>
      </c>
      <c r="N7" s="99">
        <f t="shared" si="0"/>
        <v>307.98</v>
      </c>
      <c r="O7" s="98">
        <f t="shared" si="0"/>
        <v>13405</v>
      </c>
      <c r="P7" s="99">
        <f t="shared" si="0"/>
        <v>2509.74</v>
      </c>
      <c r="Q7" s="99">
        <f t="shared" si="0"/>
        <v>2223</v>
      </c>
      <c r="R7" s="99">
        <f t="shared" si="0"/>
        <v>286.74</v>
      </c>
      <c r="S7" s="98">
        <f t="shared" si="0"/>
        <v>14766</v>
      </c>
      <c r="T7" s="99">
        <f t="shared" si="0"/>
        <v>2657.88</v>
      </c>
      <c r="U7" s="98">
        <f t="shared" si="0"/>
        <v>-2168</v>
      </c>
      <c r="V7" s="99">
        <f t="shared" si="0"/>
        <v>-520.32</v>
      </c>
      <c r="W7" s="99">
        <f t="shared" si="0"/>
        <v>0</v>
      </c>
      <c r="X7" s="99">
        <f t="shared" si="0"/>
        <v>2798.28</v>
      </c>
      <c r="Y7" s="99">
        <f t="shared" si="0"/>
        <v>-315.36</v>
      </c>
      <c r="Z7" s="99">
        <f t="shared" si="0"/>
        <v>3113.64</v>
      </c>
    </row>
    <row r="8" customHeight="1" spans="1:26">
      <c r="A8" s="97"/>
      <c r="B8" s="132" t="s">
        <v>19</v>
      </c>
      <c r="C8" s="98">
        <f t="shared" ref="C8:F8" si="1">SUM(C9:C20)</f>
        <v>133</v>
      </c>
      <c r="D8" s="98">
        <f t="shared" si="1"/>
        <v>0</v>
      </c>
      <c r="E8" s="98">
        <f t="shared" si="1"/>
        <v>0</v>
      </c>
      <c r="F8" s="98">
        <f t="shared" si="1"/>
        <v>367</v>
      </c>
      <c r="G8" s="98"/>
      <c r="H8" s="98"/>
      <c r="I8" s="98"/>
      <c r="J8" s="98"/>
      <c r="K8" s="98">
        <f t="shared" ref="K8:R8" si="2">SUM(K9:K20)</f>
        <v>193</v>
      </c>
      <c r="L8" s="168">
        <f t="shared" si="2"/>
        <v>23.16</v>
      </c>
      <c r="M8" s="98">
        <f t="shared" si="2"/>
        <v>133</v>
      </c>
      <c r="N8" s="99">
        <f t="shared" si="2"/>
        <v>39.9</v>
      </c>
      <c r="O8" s="98">
        <f t="shared" si="2"/>
        <v>367</v>
      </c>
      <c r="P8" s="99">
        <f t="shared" si="2"/>
        <v>110.1</v>
      </c>
      <c r="Q8" s="99">
        <f t="shared" si="2"/>
        <v>115.74</v>
      </c>
      <c r="R8" s="99">
        <f t="shared" si="2"/>
        <v>-5.64000000000001</v>
      </c>
      <c r="S8" s="98"/>
      <c r="T8" s="99"/>
      <c r="U8" s="98">
        <f t="shared" ref="U8:Z8" si="3">SUM(U9:U20)</f>
        <v>0</v>
      </c>
      <c r="V8" s="99">
        <f t="shared" si="3"/>
        <v>0</v>
      </c>
      <c r="W8" s="99"/>
      <c r="X8" s="99">
        <f t="shared" si="3"/>
        <v>57.42</v>
      </c>
      <c r="Y8" s="99">
        <f t="shared" si="3"/>
        <v>0</v>
      </c>
      <c r="Z8" s="99">
        <f t="shared" si="3"/>
        <v>57.42</v>
      </c>
    </row>
    <row r="9" customHeight="1" spans="1:27">
      <c r="A9" s="160">
        <v>1</v>
      </c>
      <c r="B9" s="161" t="s">
        <v>20</v>
      </c>
      <c r="C9" s="102">
        <v>92</v>
      </c>
      <c r="D9" s="102"/>
      <c r="E9" s="102"/>
      <c r="F9" s="102">
        <v>268</v>
      </c>
      <c r="G9" s="102"/>
      <c r="H9" s="102"/>
      <c r="I9" s="102"/>
      <c r="J9" s="102"/>
      <c r="K9" s="102">
        <v>138</v>
      </c>
      <c r="L9" s="169">
        <f t="shared" ref="L9:L14" si="4">K9*0.3*0.4</f>
        <v>16.56</v>
      </c>
      <c r="M9" s="102">
        <f t="shared" ref="M9:M17" si="5">C9+D9+E9</f>
        <v>92</v>
      </c>
      <c r="N9" s="103">
        <f t="shared" ref="N9:N17" si="6">M9*0.3</f>
        <v>27.6</v>
      </c>
      <c r="O9" s="102">
        <f t="shared" ref="O9:O17" si="7">F9+G9+J9</f>
        <v>268</v>
      </c>
      <c r="P9" s="103">
        <f t="shared" ref="P9:P17" si="8">O9*0.3</f>
        <v>80.4</v>
      </c>
      <c r="Q9" s="103">
        <v>115.74</v>
      </c>
      <c r="R9" s="103">
        <f t="shared" ref="R9:R17" si="9">P9-Q9</f>
        <v>-35.34</v>
      </c>
      <c r="S9" s="102"/>
      <c r="T9" s="103"/>
      <c r="U9" s="102"/>
      <c r="V9" s="103"/>
      <c r="W9" s="103"/>
      <c r="X9" s="103">
        <f t="shared" ref="X9:X20" si="10">L9+N9+R9+T9+V9+W9</f>
        <v>8.81999999999999</v>
      </c>
      <c r="Y9" s="103" t="str">
        <f t="shared" ref="Y9:Y20" si="11">IF(X9&lt;0,X9,"")</f>
        <v/>
      </c>
      <c r="Z9" s="103">
        <f t="shared" ref="Z9:Z20" si="12">IF(X9&gt;=0,X9,"")</f>
        <v>8.81999999999999</v>
      </c>
      <c r="AA9" s="149">
        <v>601001</v>
      </c>
    </row>
    <row r="10" customHeight="1" spans="1:27">
      <c r="A10" s="160">
        <v>2</v>
      </c>
      <c r="B10" s="161" t="s">
        <v>21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69"/>
      <c r="M10" s="102"/>
      <c r="N10" s="103"/>
      <c r="O10" s="102"/>
      <c r="P10" s="103"/>
      <c r="Q10" s="103"/>
      <c r="R10" s="103"/>
      <c r="S10" s="102"/>
      <c r="T10" s="103"/>
      <c r="U10" s="102"/>
      <c r="V10" s="103"/>
      <c r="W10" s="103"/>
      <c r="X10" s="103"/>
      <c r="Y10" s="103" t="str">
        <f t="shared" si="11"/>
        <v/>
      </c>
      <c r="Z10" s="103">
        <f t="shared" si="12"/>
        <v>0</v>
      </c>
      <c r="AA10" s="149">
        <v>601002</v>
      </c>
    </row>
    <row r="11" customHeight="1" spans="1:27">
      <c r="A11" s="160">
        <v>3</v>
      </c>
      <c r="B11" s="161" t="s">
        <v>22</v>
      </c>
      <c r="C11" s="102">
        <v>11</v>
      </c>
      <c r="D11" s="102"/>
      <c r="E11" s="102"/>
      <c r="F11" s="102">
        <v>33</v>
      </c>
      <c r="G11" s="102"/>
      <c r="H11" s="102"/>
      <c r="I11" s="102"/>
      <c r="J11" s="102"/>
      <c r="K11" s="102">
        <v>16</v>
      </c>
      <c r="L11" s="169">
        <f t="shared" si="4"/>
        <v>1.92</v>
      </c>
      <c r="M11" s="102">
        <f t="shared" si="5"/>
        <v>11</v>
      </c>
      <c r="N11" s="103">
        <f t="shared" si="6"/>
        <v>3.3</v>
      </c>
      <c r="O11" s="102">
        <f t="shared" si="7"/>
        <v>33</v>
      </c>
      <c r="P11" s="103">
        <f t="shared" si="8"/>
        <v>9.9</v>
      </c>
      <c r="Q11" s="103"/>
      <c r="R11" s="103">
        <f t="shared" si="9"/>
        <v>9.9</v>
      </c>
      <c r="S11" s="102"/>
      <c r="T11" s="103"/>
      <c r="U11" s="102"/>
      <c r="V11" s="103"/>
      <c r="W11" s="103"/>
      <c r="X11" s="103">
        <f t="shared" si="10"/>
        <v>15.12</v>
      </c>
      <c r="Y11" s="103" t="str">
        <f t="shared" si="11"/>
        <v/>
      </c>
      <c r="Z11" s="103">
        <f t="shared" si="12"/>
        <v>15.12</v>
      </c>
      <c r="AA11" s="149">
        <v>601003</v>
      </c>
    </row>
    <row r="12" customHeight="1" spans="1:27">
      <c r="A12" s="160">
        <v>4</v>
      </c>
      <c r="B12" s="161" t="s">
        <v>23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69"/>
      <c r="M12" s="102"/>
      <c r="N12" s="103"/>
      <c r="O12" s="102"/>
      <c r="P12" s="103"/>
      <c r="Q12" s="103"/>
      <c r="R12" s="103"/>
      <c r="S12" s="102"/>
      <c r="T12" s="103"/>
      <c r="U12" s="102"/>
      <c r="V12" s="103"/>
      <c r="W12" s="103"/>
      <c r="X12" s="103"/>
      <c r="Y12" s="103" t="str">
        <f t="shared" si="11"/>
        <v/>
      </c>
      <c r="Z12" s="103">
        <f t="shared" si="12"/>
        <v>0</v>
      </c>
      <c r="AA12" s="149">
        <v>601004</v>
      </c>
    </row>
    <row r="13" customHeight="1" spans="1:27">
      <c r="A13" s="160">
        <v>5</v>
      </c>
      <c r="B13" s="161" t="s">
        <v>24</v>
      </c>
      <c r="C13" s="102"/>
      <c r="D13" s="102"/>
      <c r="E13" s="102"/>
      <c r="F13" s="102"/>
      <c r="G13" s="102"/>
      <c r="H13" s="102"/>
      <c r="I13" s="102"/>
      <c r="J13" s="102"/>
      <c r="K13" s="102">
        <v>1</v>
      </c>
      <c r="L13" s="169">
        <f t="shared" si="4"/>
        <v>0.12</v>
      </c>
      <c r="M13" s="102"/>
      <c r="N13" s="103"/>
      <c r="O13" s="102"/>
      <c r="P13" s="103"/>
      <c r="Q13" s="103"/>
      <c r="R13" s="103"/>
      <c r="S13" s="102"/>
      <c r="T13" s="103"/>
      <c r="U13" s="102"/>
      <c r="V13" s="103"/>
      <c r="W13" s="103"/>
      <c r="X13" s="103">
        <f t="shared" si="10"/>
        <v>0.12</v>
      </c>
      <c r="Y13" s="103" t="str">
        <f t="shared" si="11"/>
        <v/>
      </c>
      <c r="Z13" s="103">
        <f t="shared" si="12"/>
        <v>0.12</v>
      </c>
      <c r="AA13" s="149">
        <v>601005</v>
      </c>
    </row>
    <row r="14" customHeight="1" spans="1:27">
      <c r="A14" s="160">
        <v>6</v>
      </c>
      <c r="B14" s="161" t="s">
        <v>25</v>
      </c>
      <c r="C14" s="102">
        <v>5</v>
      </c>
      <c r="D14" s="102"/>
      <c r="E14" s="102"/>
      <c r="F14" s="102">
        <v>5</v>
      </c>
      <c r="G14" s="102"/>
      <c r="H14" s="102"/>
      <c r="I14" s="102"/>
      <c r="J14" s="102"/>
      <c r="K14" s="102">
        <v>1</v>
      </c>
      <c r="L14" s="169">
        <f t="shared" si="4"/>
        <v>0.12</v>
      </c>
      <c r="M14" s="102">
        <f t="shared" si="5"/>
        <v>5</v>
      </c>
      <c r="N14" s="103">
        <f t="shared" si="6"/>
        <v>1.5</v>
      </c>
      <c r="O14" s="102">
        <f t="shared" si="7"/>
        <v>5</v>
      </c>
      <c r="P14" s="103">
        <f t="shared" si="8"/>
        <v>1.5</v>
      </c>
      <c r="Q14" s="103"/>
      <c r="R14" s="103">
        <f t="shared" si="9"/>
        <v>1.5</v>
      </c>
      <c r="S14" s="102"/>
      <c r="T14" s="103"/>
      <c r="U14" s="102"/>
      <c r="V14" s="103"/>
      <c r="W14" s="103"/>
      <c r="X14" s="103">
        <f t="shared" si="10"/>
        <v>3.12</v>
      </c>
      <c r="Y14" s="103" t="str">
        <f t="shared" si="11"/>
        <v/>
      </c>
      <c r="Z14" s="103">
        <f t="shared" si="12"/>
        <v>3.12</v>
      </c>
      <c r="AA14" s="149">
        <v>601006</v>
      </c>
    </row>
    <row r="15" customHeight="1" spans="1:27">
      <c r="A15" s="160">
        <v>7</v>
      </c>
      <c r="B15" s="161" t="s">
        <v>26</v>
      </c>
      <c r="C15" s="102">
        <v>4</v>
      </c>
      <c r="D15" s="102"/>
      <c r="E15" s="102"/>
      <c r="F15" s="102">
        <v>4</v>
      </c>
      <c r="G15" s="102"/>
      <c r="H15" s="102"/>
      <c r="I15" s="102"/>
      <c r="J15" s="102"/>
      <c r="K15" s="102"/>
      <c r="L15" s="169"/>
      <c r="M15" s="102">
        <f t="shared" si="5"/>
        <v>4</v>
      </c>
      <c r="N15" s="103">
        <f t="shared" si="6"/>
        <v>1.2</v>
      </c>
      <c r="O15" s="102">
        <f t="shared" si="7"/>
        <v>4</v>
      </c>
      <c r="P15" s="103">
        <f t="shared" si="8"/>
        <v>1.2</v>
      </c>
      <c r="Q15" s="103"/>
      <c r="R15" s="103">
        <f t="shared" si="9"/>
        <v>1.2</v>
      </c>
      <c r="S15" s="102"/>
      <c r="T15" s="103"/>
      <c r="U15" s="102"/>
      <c r="V15" s="103"/>
      <c r="W15" s="103"/>
      <c r="X15" s="103">
        <f t="shared" si="10"/>
        <v>2.4</v>
      </c>
      <c r="Y15" s="103" t="str">
        <f t="shared" si="11"/>
        <v/>
      </c>
      <c r="Z15" s="103">
        <f t="shared" si="12"/>
        <v>2.4</v>
      </c>
      <c r="AA15" s="149">
        <v>601007</v>
      </c>
    </row>
    <row r="16" customHeight="1" spans="1:27">
      <c r="A16" s="160">
        <v>8</v>
      </c>
      <c r="B16" s="161" t="s">
        <v>27</v>
      </c>
      <c r="C16" s="102">
        <v>11</v>
      </c>
      <c r="D16" s="102"/>
      <c r="E16" s="102"/>
      <c r="F16" s="102">
        <v>28</v>
      </c>
      <c r="G16" s="102"/>
      <c r="H16" s="102"/>
      <c r="I16" s="102"/>
      <c r="J16" s="102"/>
      <c r="K16" s="102">
        <v>23</v>
      </c>
      <c r="L16" s="169">
        <f t="shared" ref="L16:L20" si="13">K16*0.3*0.4</f>
        <v>2.76</v>
      </c>
      <c r="M16" s="102">
        <f t="shared" si="5"/>
        <v>11</v>
      </c>
      <c r="N16" s="103">
        <f t="shared" si="6"/>
        <v>3.3</v>
      </c>
      <c r="O16" s="102">
        <f t="shared" si="7"/>
        <v>28</v>
      </c>
      <c r="P16" s="103">
        <f t="shared" si="8"/>
        <v>8.4</v>
      </c>
      <c r="Q16" s="103"/>
      <c r="R16" s="103">
        <f t="shared" si="9"/>
        <v>8.4</v>
      </c>
      <c r="S16" s="102"/>
      <c r="T16" s="103"/>
      <c r="U16" s="102"/>
      <c r="V16" s="103"/>
      <c r="W16" s="103"/>
      <c r="X16" s="103">
        <f t="shared" si="10"/>
        <v>14.46</v>
      </c>
      <c r="Y16" s="103" t="str">
        <f t="shared" si="11"/>
        <v/>
      </c>
      <c r="Z16" s="103">
        <f t="shared" si="12"/>
        <v>14.46</v>
      </c>
      <c r="AA16" s="149">
        <v>601008</v>
      </c>
    </row>
    <row r="17" customHeight="1" spans="1:27">
      <c r="A17" s="160">
        <v>9</v>
      </c>
      <c r="B17" s="161" t="s">
        <v>28</v>
      </c>
      <c r="C17" s="102">
        <v>2</v>
      </c>
      <c r="D17" s="102"/>
      <c r="E17" s="102"/>
      <c r="F17" s="102">
        <v>9</v>
      </c>
      <c r="G17" s="102"/>
      <c r="H17" s="102"/>
      <c r="I17" s="102"/>
      <c r="J17" s="102"/>
      <c r="K17" s="102">
        <v>2</v>
      </c>
      <c r="L17" s="169">
        <f t="shared" si="13"/>
        <v>0.24</v>
      </c>
      <c r="M17" s="102">
        <f t="shared" si="5"/>
        <v>2</v>
      </c>
      <c r="N17" s="103">
        <f t="shared" si="6"/>
        <v>0.6</v>
      </c>
      <c r="O17" s="102">
        <f t="shared" si="7"/>
        <v>9</v>
      </c>
      <c r="P17" s="103">
        <f t="shared" si="8"/>
        <v>2.7</v>
      </c>
      <c r="Q17" s="103"/>
      <c r="R17" s="103">
        <f t="shared" si="9"/>
        <v>2.7</v>
      </c>
      <c r="S17" s="102"/>
      <c r="T17" s="103"/>
      <c r="U17" s="102"/>
      <c r="V17" s="103"/>
      <c r="W17" s="103"/>
      <c r="X17" s="103">
        <f t="shared" si="10"/>
        <v>3.54</v>
      </c>
      <c r="Y17" s="103" t="str">
        <f t="shared" si="11"/>
        <v/>
      </c>
      <c r="Z17" s="103">
        <f t="shared" si="12"/>
        <v>3.54</v>
      </c>
      <c r="AA17" s="149">
        <v>601009</v>
      </c>
    </row>
    <row r="18" customHeight="1" spans="1:27">
      <c r="A18" s="160">
        <v>10</v>
      </c>
      <c r="B18" s="161" t="s">
        <v>29</v>
      </c>
      <c r="C18" s="102"/>
      <c r="D18" s="102"/>
      <c r="E18" s="102"/>
      <c r="F18" s="102"/>
      <c r="G18" s="102"/>
      <c r="H18" s="102"/>
      <c r="I18" s="102"/>
      <c r="J18" s="102"/>
      <c r="K18" s="102"/>
      <c r="L18" s="169"/>
      <c r="M18" s="102"/>
      <c r="N18" s="103"/>
      <c r="O18" s="102"/>
      <c r="P18" s="103"/>
      <c r="Q18" s="103"/>
      <c r="R18" s="103"/>
      <c r="S18" s="102"/>
      <c r="T18" s="103"/>
      <c r="U18" s="102"/>
      <c r="V18" s="103"/>
      <c r="W18" s="103"/>
      <c r="X18" s="103">
        <f t="shared" si="10"/>
        <v>0</v>
      </c>
      <c r="Y18" s="103" t="str">
        <f t="shared" si="11"/>
        <v/>
      </c>
      <c r="Z18" s="103">
        <f t="shared" si="12"/>
        <v>0</v>
      </c>
      <c r="AA18" s="149">
        <v>601010</v>
      </c>
    </row>
    <row r="19" customHeight="1" spans="1:27">
      <c r="A19" s="160">
        <v>11</v>
      </c>
      <c r="B19" s="161" t="s">
        <v>30</v>
      </c>
      <c r="C19" s="102">
        <v>5</v>
      </c>
      <c r="D19" s="102"/>
      <c r="E19" s="102"/>
      <c r="F19" s="102">
        <v>14</v>
      </c>
      <c r="G19" s="102"/>
      <c r="H19" s="102"/>
      <c r="I19" s="102"/>
      <c r="J19" s="102"/>
      <c r="K19" s="102">
        <v>7</v>
      </c>
      <c r="L19" s="169">
        <f t="shared" si="13"/>
        <v>0.84</v>
      </c>
      <c r="M19" s="102">
        <f t="shared" ref="M19:M23" si="14">C19+D19+E19</f>
        <v>5</v>
      </c>
      <c r="N19" s="103">
        <f t="shared" ref="N19:N23" si="15">M19*0.3</f>
        <v>1.5</v>
      </c>
      <c r="O19" s="102">
        <f t="shared" ref="O19:O23" si="16">F19+G19+J19</f>
        <v>14</v>
      </c>
      <c r="P19" s="103">
        <f t="shared" ref="P19:P23" si="17">O19*0.3</f>
        <v>4.2</v>
      </c>
      <c r="Q19" s="103"/>
      <c r="R19" s="103">
        <f t="shared" ref="R19:R23" si="18">P19-Q19</f>
        <v>4.2</v>
      </c>
      <c r="S19" s="102"/>
      <c r="T19" s="103"/>
      <c r="U19" s="102"/>
      <c r="V19" s="103"/>
      <c r="W19" s="103"/>
      <c r="X19" s="103">
        <f t="shared" si="10"/>
        <v>6.54</v>
      </c>
      <c r="Y19" s="103" t="str">
        <f t="shared" si="11"/>
        <v/>
      </c>
      <c r="Z19" s="103">
        <f t="shared" si="12"/>
        <v>6.54</v>
      </c>
      <c r="AA19" s="149">
        <v>601012</v>
      </c>
    </row>
    <row r="20" customHeight="1" spans="1:27">
      <c r="A20" s="160">
        <v>12</v>
      </c>
      <c r="B20" s="161" t="s">
        <v>31</v>
      </c>
      <c r="C20" s="102">
        <v>3</v>
      </c>
      <c r="D20" s="102"/>
      <c r="E20" s="102"/>
      <c r="F20" s="102">
        <v>6</v>
      </c>
      <c r="G20" s="102"/>
      <c r="H20" s="102"/>
      <c r="I20" s="102"/>
      <c r="J20" s="102"/>
      <c r="K20" s="102">
        <v>5</v>
      </c>
      <c r="L20" s="169">
        <f t="shared" si="13"/>
        <v>0.6</v>
      </c>
      <c r="M20" s="102">
        <f t="shared" si="14"/>
        <v>3</v>
      </c>
      <c r="N20" s="103">
        <f t="shared" si="15"/>
        <v>0.9</v>
      </c>
      <c r="O20" s="102">
        <f t="shared" si="16"/>
        <v>6</v>
      </c>
      <c r="P20" s="103">
        <f t="shared" si="17"/>
        <v>1.8</v>
      </c>
      <c r="Q20" s="103"/>
      <c r="R20" s="103">
        <f t="shared" si="18"/>
        <v>1.8</v>
      </c>
      <c r="S20" s="102"/>
      <c r="T20" s="103"/>
      <c r="U20" s="102"/>
      <c r="V20" s="103"/>
      <c r="W20" s="103"/>
      <c r="X20" s="103">
        <f t="shared" si="10"/>
        <v>3.3</v>
      </c>
      <c r="Y20" s="103" t="str">
        <f t="shared" si="11"/>
        <v/>
      </c>
      <c r="Z20" s="103">
        <f t="shared" si="12"/>
        <v>3.3</v>
      </c>
      <c r="AA20" s="149">
        <v>601013</v>
      </c>
    </row>
    <row r="21" customHeight="1" spans="1:26">
      <c r="A21" s="162"/>
      <c r="B21" s="105" t="s">
        <v>32</v>
      </c>
      <c r="C21" s="98">
        <f t="shared" ref="C21:F21" si="19">SUM(C22:C28)</f>
        <v>5</v>
      </c>
      <c r="D21" s="98">
        <f t="shared" si="19"/>
        <v>0</v>
      </c>
      <c r="E21" s="98">
        <f t="shared" si="19"/>
        <v>0</v>
      </c>
      <c r="F21" s="98">
        <f t="shared" si="19"/>
        <v>30</v>
      </c>
      <c r="G21" s="98"/>
      <c r="H21" s="98"/>
      <c r="I21" s="98"/>
      <c r="J21" s="98"/>
      <c r="K21" s="98">
        <f t="shared" ref="K21:R21" si="20">SUM(K22:K28)</f>
        <v>13</v>
      </c>
      <c r="L21" s="168">
        <f t="shared" si="20"/>
        <v>1.56</v>
      </c>
      <c r="M21" s="98">
        <f t="shared" si="20"/>
        <v>5</v>
      </c>
      <c r="N21" s="99">
        <f t="shared" si="20"/>
        <v>1.5</v>
      </c>
      <c r="O21" s="98">
        <f t="shared" si="20"/>
        <v>30</v>
      </c>
      <c r="P21" s="99">
        <f t="shared" si="20"/>
        <v>9</v>
      </c>
      <c r="Q21" s="99">
        <f t="shared" si="20"/>
        <v>12.24</v>
      </c>
      <c r="R21" s="99">
        <f t="shared" si="20"/>
        <v>-3.24</v>
      </c>
      <c r="S21" s="98"/>
      <c r="T21" s="99"/>
      <c r="U21" s="98">
        <f t="shared" ref="U21:Z21" si="21">SUM(U22:U28)</f>
        <v>0</v>
      </c>
      <c r="V21" s="99">
        <f t="shared" si="21"/>
        <v>0</v>
      </c>
      <c r="W21" s="99"/>
      <c r="X21" s="99">
        <f t="shared" si="21"/>
        <v>-0.18</v>
      </c>
      <c r="Y21" s="99">
        <f t="shared" si="21"/>
        <v>-2.4</v>
      </c>
      <c r="Z21" s="99">
        <f t="shared" si="21"/>
        <v>2.22</v>
      </c>
    </row>
    <row r="22" customHeight="1" spans="1:27">
      <c r="A22" s="160">
        <v>13</v>
      </c>
      <c r="B22" s="161" t="s">
        <v>33</v>
      </c>
      <c r="C22" s="102">
        <v>2</v>
      </c>
      <c r="D22" s="102"/>
      <c r="E22" s="102"/>
      <c r="F22" s="102">
        <v>15</v>
      </c>
      <c r="G22" s="102"/>
      <c r="H22" s="102"/>
      <c r="I22" s="102"/>
      <c r="J22" s="102"/>
      <c r="K22" s="102">
        <v>7</v>
      </c>
      <c r="L22" s="169">
        <f t="shared" ref="L22:L28" si="22">K22*0.3*0.4</f>
        <v>0.84</v>
      </c>
      <c r="M22" s="102">
        <f t="shared" si="14"/>
        <v>2</v>
      </c>
      <c r="N22" s="103">
        <f t="shared" si="15"/>
        <v>0.6</v>
      </c>
      <c r="O22" s="102">
        <f t="shared" si="16"/>
        <v>15</v>
      </c>
      <c r="P22" s="103">
        <f t="shared" si="17"/>
        <v>4.5</v>
      </c>
      <c r="Q22" s="103">
        <v>7.02</v>
      </c>
      <c r="R22" s="103">
        <f t="shared" si="18"/>
        <v>-2.52</v>
      </c>
      <c r="S22" s="102"/>
      <c r="T22" s="103"/>
      <c r="U22" s="102"/>
      <c r="V22" s="103"/>
      <c r="W22" s="103"/>
      <c r="X22" s="103">
        <f t="shared" ref="X22:X28" si="23">L22+N22+R22+T22+V22+W22</f>
        <v>-1.08</v>
      </c>
      <c r="Y22" s="103">
        <f t="shared" ref="Y22:Y28" si="24">IF(X22&lt;0,X22,"")</f>
        <v>-1.08</v>
      </c>
      <c r="Z22" s="103" t="str">
        <f t="shared" ref="Z22:Z28" si="25">IF(X22&gt;=0,X22,"")</f>
        <v/>
      </c>
      <c r="AA22" s="149">
        <v>602001</v>
      </c>
    </row>
    <row r="23" customHeight="1" spans="1:27">
      <c r="A23" s="160">
        <v>14</v>
      </c>
      <c r="B23" s="161" t="s">
        <v>34</v>
      </c>
      <c r="C23" s="102">
        <v>2</v>
      </c>
      <c r="D23" s="102"/>
      <c r="E23" s="102"/>
      <c r="F23" s="102">
        <v>3</v>
      </c>
      <c r="G23" s="102"/>
      <c r="H23" s="102"/>
      <c r="I23" s="102"/>
      <c r="J23" s="102"/>
      <c r="K23" s="102">
        <v>2</v>
      </c>
      <c r="L23" s="169">
        <f t="shared" si="22"/>
        <v>0.24</v>
      </c>
      <c r="M23" s="102">
        <f t="shared" si="14"/>
        <v>2</v>
      </c>
      <c r="N23" s="103">
        <f t="shared" si="15"/>
        <v>0.6</v>
      </c>
      <c r="O23" s="102">
        <f t="shared" si="16"/>
        <v>3</v>
      </c>
      <c r="P23" s="103">
        <f t="shared" si="17"/>
        <v>0.9</v>
      </c>
      <c r="Q23" s="103">
        <v>0.36</v>
      </c>
      <c r="R23" s="103">
        <f t="shared" si="18"/>
        <v>0.54</v>
      </c>
      <c r="S23" s="102"/>
      <c r="T23" s="103"/>
      <c r="U23" s="102"/>
      <c r="V23" s="103"/>
      <c r="W23" s="103"/>
      <c r="X23" s="103">
        <f t="shared" si="23"/>
        <v>1.38</v>
      </c>
      <c r="Y23" s="103" t="str">
        <f t="shared" si="24"/>
        <v/>
      </c>
      <c r="Z23" s="103">
        <f t="shared" si="25"/>
        <v>1.38</v>
      </c>
      <c r="AA23" s="149">
        <v>602002</v>
      </c>
    </row>
    <row r="24" customHeight="1" spans="1:27">
      <c r="A24" s="160">
        <v>15</v>
      </c>
      <c r="B24" s="161" t="s">
        <v>35</v>
      </c>
      <c r="C24" s="102"/>
      <c r="D24" s="102"/>
      <c r="E24" s="102"/>
      <c r="F24" s="102"/>
      <c r="G24" s="102"/>
      <c r="H24" s="102"/>
      <c r="I24" s="102"/>
      <c r="J24" s="102"/>
      <c r="K24" s="102"/>
      <c r="L24" s="169"/>
      <c r="M24" s="102"/>
      <c r="N24" s="103"/>
      <c r="O24" s="102"/>
      <c r="P24" s="103"/>
      <c r="Q24" s="103"/>
      <c r="R24" s="103"/>
      <c r="S24" s="102"/>
      <c r="T24" s="103"/>
      <c r="U24" s="102"/>
      <c r="V24" s="103"/>
      <c r="W24" s="103"/>
      <c r="X24" s="103"/>
      <c r="Y24" s="103" t="str">
        <f t="shared" si="24"/>
        <v/>
      </c>
      <c r="Z24" s="103">
        <f t="shared" si="25"/>
        <v>0</v>
      </c>
      <c r="AA24" s="149">
        <v>602003</v>
      </c>
    </row>
    <row r="25" customHeight="1" spans="1:27">
      <c r="A25" s="160">
        <v>16</v>
      </c>
      <c r="B25" s="161" t="s">
        <v>36</v>
      </c>
      <c r="C25" s="102"/>
      <c r="D25" s="102"/>
      <c r="E25" s="102"/>
      <c r="F25" s="102"/>
      <c r="G25" s="102"/>
      <c r="H25" s="102"/>
      <c r="I25" s="102"/>
      <c r="J25" s="102"/>
      <c r="K25" s="102"/>
      <c r="L25" s="169"/>
      <c r="M25" s="102"/>
      <c r="N25" s="103"/>
      <c r="O25" s="102"/>
      <c r="P25" s="103"/>
      <c r="Q25" s="103">
        <v>0.36</v>
      </c>
      <c r="R25" s="103">
        <f t="shared" ref="R25:R28" si="26">P25-Q25</f>
        <v>-0.36</v>
      </c>
      <c r="S25" s="102"/>
      <c r="T25" s="103"/>
      <c r="U25" s="102"/>
      <c r="V25" s="103"/>
      <c r="W25" s="103"/>
      <c r="X25" s="103">
        <f t="shared" si="23"/>
        <v>-0.36</v>
      </c>
      <c r="Y25" s="103">
        <f t="shared" si="24"/>
        <v>-0.36</v>
      </c>
      <c r="Z25" s="103" t="str">
        <f t="shared" si="25"/>
        <v/>
      </c>
      <c r="AA25" s="149">
        <v>602004</v>
      </c>
    </row>
    <row r="26" customHeight="1" spans="1:27">
      <c r="A26" s="160">
        <v>17</v>
      </c>
      <c r="B26" s="161" t="s">
        <v>37</v>
      </c>
      <c r="C26" s="102"/>
      <c r="D26" s="102"/>
      <c r="E26" s="102"/>
      <c r="F26" s="102">
        <v>4</v>
      </c>
      <c r="G26" s="102"/>
      <c r="H26" s="102"/>
      <c r="I26" s="102"/>
      <c r="J26" s="102"/>
      <c r="K26" s="102">
        <v>1</v>
      </c>
      <c r="L26" s="169">
        <f t="shared" si="22"/>
        <v>0.12</v>
      </c>
      <c r="M26" s="102"/>
      <c r="N26" s="103"/>
      <c r="O26" s="102">
        <f t="shared" ref="O26:O28" si="27">F26+G26+J26</f>
        <v>4</v>
      </c>
      <c r="P26" s="103">
        <f t="shared" ref="P26:P28" si="28">O26*0.3</f>
        <v>1.2</v>
      </c>
      <c r="Q26" s="103">
        <v>1.08</v>
      </c>
      <c r="R26" s="103">
        <f t="shared" si="26"/>
        <v>0.12</v>
      </c>
      <c r="S26" s="102"/>
      <c r="T26" s="103"/>
      <c r="U26" s="102"/>
      <c r="V26" s="103"/>
      <c r="W26" s="103"/>
      <c r="X26" s="103">
        <f t="shared" si="23"/>
        <v>0.24</v>
      </c>
      <c r="Y26" s="103" t="str">
        <f t="shared" si="24"/>
        <v/>
      </c>
      <c r="Z26" s="103">
        <f t="shared" si="25"/>
        <v>0.24</v>
      </c>
      <c r="AA26" s="149">
        <v>602005</v>
      </c>
    </row>
    <row r="27" customHeight="1" spans="1:27">
      <c r="A27" s="160">
        <v>18</v>
      </c>
      <c r="B27" s="163" t="s">
        <v>38</v>
      </c>
      <c r="C27" s="102"/>
      <c r="D27" s="102"/>
      <c r="E27" s="102"/>
      <c r="F27" s="102">
        <v>2</v>
      </c>
      <c r="G27" s="102"/>
      <c r="H27" s="102"/>
      <c r="I27" s="102"/>
      <c r="J27" s="102"/>
      <c r="K27" s="102">
        <v>2</v>
      </c>
      <c r="L27" s="169">
        <f t="shared" si="22"/>
        <v>0.24</v>
      </c>
      <c r="M27" s="102"/>
      <c r="N27" s="103"/>
      <c r="O27" s="102">
        <f t="shared" si="27"/>
        <v>2</v>
      </c>
      <c r="P27" s="103">
        <f t="shared" si="28"/>
        <v>0.6</v>
      </c>
      <c r="Q27" s="103">
        <v>1.8</v>
      </c>
      <c r="R27" s="103">
        <f t="shared" si="26"/>
        <v>-1.2</v>
      </c>
      <c r="S27" s="102"/>
      <c r="T27" s="103"/>
      <c r="U27" s="102"/>
      <c r="V27" s="103"/>
      <c r="W27" s="103"/>
      <c r="X27" s="103">
        <f t="shared" si="23"/>
        <v>-0.96</v>
      </c>
      <c r="Y27" s="103">
        <f t="shared" si="24"/>
        <v>-0.96</v>
      </c>
      <c r="Z27" s="103" t="str">
        <f t="shared" si="25"/>
        <v/>
      </c>
      <c r="AA27" s="149">
        <v>602006</v>
      </c>
    </row>
    <row r="28" customHeight="1" spans="1:27">
      <c r="A28" s="160">
        <v>19</v>
      </c>
      <c r="B28" s="163" t="s">
        <v>39</v>
      </c>
      <c r="C28" s="102">
        <v>1</v>
      </c>
      <c r="D28" s="102"/>
      <c r="E28" s="102"/>
      <c r="F28" s="102">
        <v>6</v>
      </c>
      <c r="G28" s="102"/>
      <c r="H28" s="102"/>
      <c r="I28" s="102"/>
      <c r="J28" s="102"/>
      <c r="K28" s="102">
        <v>1</v>
      </c>
      <c r="L28" s="169">
        <f t="shared" si="22"/>
        <v>0.12</v>
      </c>
      <c r="M28" s="102">
        <f>C28+D28+E28</f>
        <v>1</v>
      </c>
      <c r="N28" s="103">
        <f>M28*0.3</f>
        <v>0.3</v>
      </c>
      <c r="O28" s="102">
        <f t="shared" si="27"/>
        <v>6</v>
      </c>
      <c r="P28" s="103">
        <f t="shared" si="28"/>
        <v>1.8</v>
      </c>
      <c r="Q28" s="103">
        <v>1.62</v>
      </c>
      <c r="R28" s="103">
        <f t="shared" si="26"/>
        <v>0.18</v>
      </c>
      <c r="S28" s="102"/>
      <c r="T28" s="103"/>
      <c r="U28" s="102"/>
      <c r="V28" s="103"/>
      <c r="W28" s="103"/>
      <c r="X28" s="103">
        <f t="shared" si="23"/>
        <v>0.6</v>
      </c>
      <c r="Y28" s="103" t="str">
        <f t="shared" si="24"/>
        <v/>
      </c>
      <c r="Z28" s="103">
        <f t="shared" si="25"/>
        <v>0.6</v>
      </c>
      <c r="AA28" s="149">
        <v>602007</v>
      </c>
    </row>
    <row r="29" customHeight="1" spans="1:26">
      <c r="A29" s="162"/>
      <c r="B29" s="105" t="s">
        <v>40</v>
      </c>
      <c r="C29" s="98">
        <f t="shared" ref="C29:F29" si="29">SUM(C30:C33)</f>
        <v>7</v>
      </c>
      <c r="D29" s="98">
        <f t="shared" si="29"/>
        <v>0</v>
      </c>
      <c r="E29" s="98">
        <f t="shared" si="29"/>
        <v>0</v>
      </c>
      <c r="F29" s="98">
        <f t="shared" si="29"/>
        <v>27</v>
      </c>
      <c r="G29" s="98"/>
      <c r="H29" s="98"/>
      <c r="I29" s="98"/>
      <c r="J29" s="98"/>
      <c r="K29" s="98">
        <f t="shared" ref="K29:R29" si="30">SUM(K30:K33)</f>
        <v>16</v>
      </c>
      <c r="L29" s="168">
        <f t="shared" si="30"/>
        <v>1.92</v>
      </c>
      <c r="M29" s="98">
        <f t="shared" si="30"/>
        <v>7</v>
      </c>
      <c r="N29" s="99">
        <f t="shared" si="30"/>
        <v>2.1</v>
      </c>
      <c r="O29" s="98">
        <f t="shared" si="30"/>
        <v>27</v>
      </c>
      <c r="P29" s="99">
        <f t="shared" si="30"/>
        <v>8.1</v>
      </c>
      <c r="Q29" s="99">
        <f t="shared" si="30"/>
        <v>9.72</v>
      </c>
      <c r="R29" s="99">
        <f t="shared" si="30"/>
        <v>-1.62</v>
      </c>
      <c r="S29" s="98"/>
      <c r="T29" s="99"/>
      <c r="U29" s="98">
        <f t="shared" ref="U29:X29" si="31">SUM(U30:U33)</f>
        <v>0</v>
      </c>
      <c r="V29" s="99">
        <f t="shared" si="31"/>
        <v>0</v>
      </c>
      <c r="W29" s="99"/>
      <c r="X29" s="99">
        <f t="shared" si="31"/>
        <v>2.4</v>
      </c>
      <c r="Y29" s="99"/>
      <c r="Z29" s="99">
        <f>SUM(Z30:Z33)</f>
        <v>2.4</v>
      </c>
    </row>
    <row r="30" customHeight="1" spans="1:27">
      <c r="A30" s="160">
        <v>20</v>
      </c>
      <c r="B30" s="161" t="s">
        <v>41</v>
      </c>
      <c r="C30" s="102">
        <v>7</v>
      </c>
      <c r="D30" s="102"/>
      <c r="E30" s="102"/>
      <c r="F30" s="102">
        <v>27</v>
      </c>
      <c r="G30" s="102"/>
      <c r="H30" s="102"/>
      <c r="I30" s="102"/>
      <c r="J30" s="102"/>
      <c r="K30" s="102">
        <v>16</v>
      </c>
      <c r="L30" s="169">
        <f>K30*0.3*0.4</f>
        <v>1.92</v>
      </c>
      <c r="M30" s="102">
        <f>C30+D30+E30</f>
        <v>7</v>
      </c>
      <c r="N30" s="103">
        <f>M30*0.3</f>
        <v>2.1</v>
      </c>
      <c r="O30" s="102">
        <f>F30+G30+J30</f>
        <v>27</v>
      </c>
      <c r="P30" s="103">
        <f>O30*0.3</f>
        <v>8.1</v>
      </c>
      <c r="Q30" s="103">
        <v>9.72</v>
      </c>
      <c r="R30" s="103">
        <f>P30-Q30</f>
        <v>-1.62</v>
      </c>
      <c r="S30" s="102"/>
      <c r="T30" s="103"/>
      <c r="U30" s="102"/>
      <c r="V30" s="103"/>
      <c r="W30" s="103"/>
      <c r="X30" s="103">
        <f>L30+N30+R30+T30+V30+W30</f>
        <v>2.4</v>
      </c>
      <c r="Y30" s="103" t="str">
        <f>IF(X30&lt;0,X30,"")</f>
        <v/>
      </c>
      <c r="Z30" s="103">
        <f>IF(X30&gt;=0,X30,"")</f>
        <v>2.4</v>
      </c>
      <c r="AA30" s="149">
        <v>603001</v>
      </c>
    </row>
    <row r="31" customHeight="1" spans="1:27">
      <c r="A31" s="160">
        <v>21</v>
      </c>
      <c r="B31" s="161" t="s">
        <v>42</v>
      </c>
      <c r="C31" s="102"/>
      <c r="D31" s="102"/>
      <c r="E31" s="102"/>
      <c r="F31" s="102"/>
      <c r="G31" s="102"/>
      <c r="H31" s="102"/>
      <c r="I31" s="102"/>
      <c r="J31" s="102"/>
      <c r="K31" s="102"/>
      <c r="L31" s="169"/>
      <c r="M31" s="102"/>
      <c r="N31" s="103"/>
      <c r="O31" s="102"/>
      <c r="P31" s="103"/>
      <c r="Q31" s="103"/>
      <c r="R31" s="103"/>
      <c r="S31" s="102"/>
      <c r="T31" s="103"/>
      <c r="U31" s="102"/>
      <c r="V31" s="103"/>
      <c r="W31" s="103"/>
      <c r="X31" s="103"/>
      <c r="Y31" s="103"/>
      <c r="Z31" s="103"/>
      <c r="AA31" s="149">
        <v>603002</v>
      </c>
    </row>
    <row r="32" customHeight="1" spans="1:27">
      <c r="A32" s="160">
        <v>22</v>
      </c>
      <c r="B32" s="163" t="s">
        <v>43</v>
      </c>
      <c r="C32" s="102"/>
      <c r="D32" s="102"/>
      <c r="E32" s="102"/>
      <c r="F32" s="102"/>
      <c r="G32" s="102"/>
      <c r="H32" s="102"/>
      <c r="I32" s="102"/>
      <c r="J32" s="102"/>
      <c r="K32" s="102"/>
      <c r="L32" s="169"/>
      <c r="M32" s="102"/>
      <c r="N32" s="103"/>
      <c r="O32" s="102"/>
      <c r="P32" s="103"/>
      <c r="Q32" s="103"/>
      <c r="R32" s="103"/>
      <c r="S32" s="102"/>
      <c r="T32" s="103"/>
      <c r="U32" s="102"/>
      <c r="V32" s="103"/>
      <c r="W32" s="103"/>
      <c r="X32" s="103"/>
      <c r="Y32" s="103"/>
      <c r="Z32" s="103"/>
      <c r="AA32" s="149">
        <v>603003</v>
      </c>
    </row>
    <row r="33" customHeight="1" spans="1:27">
      <c r="A33" s="160">
        <v>23</v>
      </c>
      <c r="B33" s="161" t="s">
        <v>44</v>
      </c>
      <c r="C33" s="102"/>
      <c r="D33" s="102"/>
      <c r="E33" s="102"/>
      <c r="F33" s="102"/>
      <c r="G33" s="102"/>
      <c r="H33" s="102"/>
      <c r="I33" s="102"/>
      <c r="J33" s="102"/>
      <c r="K33" s="102"/>
      <c r="L33" s="169"/>
      <c r="M33" s="102"/>
      <c r="N33" s="103"/>
      <c r="O33" s="102"/>
      <c r="P33" s="103"/>
      <c r="Q33" s="103"/>
      <c r="R33" s="103"/>
      <c r="S33" s="102"/>
      <c r="T33" s="103"/>
      <c r="U33" s="102"/>
      <c r="V33" s="103"/>
      <c r="W33" s="103"/>
      <c r="X33" s="103"/>
      <c r="Y33" s="103"/>
      <c r="Z33" s="103"/>
      <c r="AA33" s="149">
        <v>603004</v>
      </c>
    </row>
    <row r="34" customHeight="1" spans="1:26">
      <c r="A34" s="162"/>
      <c r="B34" s="105" t="s">
        <v>45</v>
      </c>
      <c r="C34" s="98">
        <f t="shared" ref="C34:J34" si="32">SUM(C35:C41)</f>
        <v>108</v>
      </c>
      <c r="D34" s="98">
        <f t="shared" si="32"/>
        <v>65</v>
      </c>
      <c r="E34" s="98">
        <f t="shared" si="32"/>
        <v>8</v>
      </c>
      <c r="F34" s="98">
        <f t="shared" si="32"/>
        <v>286</v>
      </c>
      <c r="G34" s="98">
        <f t="shared" si="32"/>
        <v>185</v>
      </c>
      <c r="H34" s="98">
        <f t="shared" si="32"/>
        <v>281</v>
      </c>
      <c r="I34" s="98">
        <f t="shared" si="32"/>
        <v>63</v>
      </c>
      <c r="J34" s="98">
        <f t="shared" si="32"/>
        <v>6</v>
      </c>
      <c r="K34" s="98"/>
      <c r="L34" s="168"/>
      <c r="M34" s="98">
        <f t="shared" ref="M34:V34" si="33">SUM(M35:M41)</f>
        <v>181</v>
      </c>
      <c r="N34" s="99">
        <f t="shared" si="33"/>
        <v>32.58</v>
      </c>
      <c r="O34" s="98">
        <f t="shared" si="33"/>
        <v>477</v>
      </c>
      <c r="P34" s="99">
        <f t="shared" si="33"/>
        <v>85.86</v>
      </c>
      <c r="Q34" s="99">
        <f t="shared" si="33"/>
        <v>86.58</v>
      </c>
      <c r="R34" s="99">
        <f t="shared" si="33"/>
        <v>-0.720000000000006</v>
      </c>
      <c r="S34" s="98">
        <f t="shared" si="33"/>
        <v>535</v>
      </c>
      <c r="T34" s="99">
        <f t="shared" si="33"/>
        <v>96.3</v>
      </c>
      <c r="U34" s="98">
        <f t="shared" si="33"/>
        <v>-58</v>
      </c>
      <c r="V34" s="99">
        <f t="shared" si="33"/>
        <v>-13.92</v>
      </c>
      <c r="W34" s="99"/>
      <c r="X34" s="99">
        <f t="shared" ref="X34:Z34" si="34">SUM(X35:X41)</f>
        <v>114.24</v>
      </c>
      <c r="Y34" s="99">
        <f t="shared" si="34"/>
        <v>-3.54</v>
      </c>
      <c r="Z34" s="99">
        <f t="shared" si="34"/>
        <v>117.78</v>
      </c>
    </row>
    <row r="35" customHeight="1" spans="1:27">
      <c r="A35" s="160">
        <v>24</v>
      </c>
      <c r="B35" s="161" t="s">
        <v>46</v>
      </c>
      <c r="C35" s="102">
        <v>69</v>
      </c>
      <c r="D35" s="102"/>
      <c r="E35" s="102"/>
      <c r="F35" s="102">
        <v>228</v>
      </c>
      <c r="G35" s="102"/>
      <c r="H35" s="102"/>
      <c r="I35" s="102"/>
      <c r="J35" s="102"/>
      <c r="K35" s="102"/>
      <c r="L35" s="169"/>
      <c r="M35" s="102">
        <f t="shared" ref="M35:M41" si="35">C35+D35+E35</f>
        <v>69</v>
      </c>
      <c r="N35" s="103">
        <f t="shared" ref="N35:N41" si="36">M35*0.3*0.6</f>
        <v>12.42</v>
      </c>
      <c r="O35" s="102">
        <f t="shared" ref="O35:O41" si="37">F35+G35+J35</f>
        <v>228</v>
      </c>
      <c r="P35" s="103">
        <f t="shared" ref="P35:P41" si="38">O35*0.3*0.6</f>
        <v>41.04</v>
      </c>
      <c r="Q35" s="103">
        <v>27.9</v>
      </c>
      <c r="R35" s="103">
        <f t="shared" ref="R35:R41" si="39">P35-Q35</f>
        <v>13.14</v>
      </c>
      <c r="S35" s="102"/>
      <c r="T35" s="103"/>
      <c r="U35" s="102">
        <f t="shared" ref="U35:U41" si="40">F35-H35-I35</f>
        <v>228</v>
      </c>
      <c r="V35" s="103">
        <f t="shared" ref="V35:V41" si="41">U35*0.3*0.4*2</f>
        <v>54.72</v>
      </c>
      <c r="W35" s="103"/>
      <c r="X35" s="103">
        <f t="shared" ref="X35:X41" si="42">L35+N35+R35+T35+V35+W35</f>
        <v>80.28</v>
      </c>
      <c r="Y35" s="103"/>
      <c r="Z35" s="103">
        <v>80.28</v>
      </c>
      <c r="AA35" s="149">
        <v>604001</v>
      </c>
    </row>
    <row r="36" customHeight="1" spans="1:27">
      <c r="A36" s="160">
        <v>25</v>
      </c>
      <c r="B36" s="161" t="s">
        <v>47</v>
      </c>
      <c r="C36" s="102">
        <v>9</v>
      </c>
      <c r="D36" s="102">
        <v>2</v>
      </c>
      <c r="E36" s="102"/>
      <c r="F36" s="102">
        <v>11</v>
      </c>
      <c r="G36" s="102">
        <v>2</v>
      </c>
      <c r="H36" s="102"/>
      <c r="I36" s="102">
        <v>1</v>
      </c>
      <c r="J36" s="102"/>
      <c r="K36" s="102"/>
      <c r="L36" s="169"/>
      <c r="M36" s="102">
        <f t="shared" si="35"/>
        <v>11</v>
      </c>
      <c r="N36" s="103">
        <f t="shared" si="36"/>
        <v>1.98</v>
      </c>
      <c r="O36" s="102">
        <f t="shared" si="37"/>
        <v>13</v>
      </c>
      <c r="P36" s="103">
        <f t="shared" si="38"/>
        <v>2.34</v>
      </c>
      <c r="Q36" s="103">
        <v>1.08</v>
      </c>
      <c r="R36" s="103">
        <f t="shared" si="39"/>
        <v>1.26</v>
      </c>
      <c r="S36" s="102">
        <f t="shared" ref="S36:S41" si="43">G36+H36+I36+J36</f>
        <v>3</v>
      </c>
      <c r="T36" s="103">
        <f t="shared" ref="T36:T41" si="44">S36*0.3*0.6</f>
        <v>0.54</v>
      </c>
      <c r="U36" s="102">
        <f t="shared" si="40"/>
        <v>10</v>
      </c>
      <c r="V36" s="103">
        <f t="shared" si="41"/>
        <v>2.4</v>
      </c>
      <c r="W36" s="103"/>
      <c r="X36" s="103">
        <f t="shared" si="42"/>
        <v>6.18</v>
      </c>
      <c r="Y36" s="103"/>
      <c r="Z36" s="103">
        <v>6.18</v>
      </c>
      <c r="AA36" s="149">
        <v>604002</v>
      </c>
    </row>
    <row r="37" customHeight="1" spans="1:27">
      <c r="A37" s="160">
        <v>26</v>
      </c>
      <c r="B37" s="161" t="s">
        <v>48</v>
      </c>
      <c r="C37" s="102">
        <v>27</v>
      </c>
      <c r="D37" s="102"/>
      <c r="E37" s="102"/>
      <c r="F37" s="102">
        <v>38</v>
      </c>
      <c r="G37" s="102"/>
      <c r="H37" s="102">
        <v>4</v>
      </c>
      <c r="I37" s="102"/>
      <c r="J37" s="102"/>
      <c r="K37" s="102"/>
      <c r="L37" s="169"/>
      <c r="M37" s="102">
        <f t="shared" si="35"/>
        <v>27</v>
      </c>
      <c r="N37" s="103">
        <f t="shared" si="36"/>
        <v>4.86</v>
      </c>
      <c r="O37" s="102">
        <f t="shared" si="37"/>
        <v>38</v>
      </c>
      <c r="P37" s="103">
        <f t="shared" si="38"/>
        <v>6.84</v>
      </c>
      <c r="Q37" s="103">
        <v>8.28</v>
      </c>
      <c r="R37" s="103">
        <f t="shared" si="39"/>
        <v>-1.44</v>
      </c>
      <c r="S37" s="102">
        <f t="shared" si="43"/>
        <v>4</v>
      </c>
      <c r="T37" s="103">
        <f t="shared" si="44"/>
        <v>0.72</v>
      </c>
      <c r="U37" s="102">
        <f t="shared" si="40"/>
        <v>34</v>
      </c>
      <c r="V37" s="103">
        <f t="shared" si="41"/>
        <v>8.16</v>
      </c>
      <c r="W37" s="103"/>
      <c r="X37" s="103">
        <f t="shared" si="42"/>
        <v>12.3</v>
      </c>
      <c r="Y37" s="103"/>
      <c r="Z37" s="103">
        <v>12.3</v>
      </c>
      <c r="AA37" s="149">
        <v>604003</v>
      </c>
    </row>
    <row r="38" customHeight="1" spans="1:27">
      <c r="A38" s="160">
        <v>27</v>
      </c>
      <c r="B38" s="161" t="s">
        <v>49</v>
      </c>
      <c r="C38" s="102"/>
      <c r="D38" s="102">
        <v>10</v>
      </c>
      <c r="E38" s="102">
        <v>4</v>
      </c>
      <c r="F38" s="102"/>
      <c r="G38" s="102">
        <v>41</v>
      </c>
      <c r="H38" s="102">
        <v>28</v>
      </c>
      <c r="I38" s="102">
        <v>2</v>
      </c>
      <c r="J38" s="102">
        <v>3</v>
      </c>
      <c r="K38" s="102"/>
      <c r="L38" s="169"/>
      <c r="M38" s="102">
        <f t="shared" si="35"/>
        <v>14</v>
      </c>
      <c r="N38" s="103">
        <f t="shared" si="36"/>
        <v>2.52</v>
      </c>
      <c r="O38" s="102">
        <f t="shared" si="37"/>
        <v>44</v>
      </c>
      <c r="P38" s="103">
        <f t="shared" si="38"/>
        <v>7.92</v>
      </c>
      <c r="Q38" s="103">
        <v>10.08</v>
      </c>
      <c r="R38" s="103">
        <f t="shared" si="39"/>
        <v>-2.16</v>
      </c>
      <c r="S38" s="102">
        <f t="shared" si="43"/>
        <v>74</v>
      </c>
      <c r="T38" s="103">
        <f t="shared" si="44"/>
        <v>13.32</v>
      </c>
      <c r="U38" s="102">
        <f t="shared" si="40"/>
        <v>-30</v>
      </c>
      <c r="V38" s="103">
        <f t="shared" si="41"/>
        <v>-7.2</v>
      </c>
      <c r="W38" s="103"/>
      <c r="X38" s="103">
        <f t="shared" si="42"/>
        <v>6.48</v>
      </c>
      <c r="Y38" s="103"/>
      <c r="Z38" s="103">
        <v>6.48</v>
      </c>
      <c r="AA38" s="149">
        <v>604004</v>
      </c>
    </row>
    <row r="39" customHeight="1" spans="1:27">
      <c r="A39" s="160">
        <v>28</v>
      </c>
      <c r="B39" s="161" t="s">
        <v>50</v>
      </c>
      <c r="C39" s="102"/>
      <c r="D39" s="102"/>
      <c r="E39" s="102">
        <v>1</v>
      </c>
      <c r="F39" s="102">
        <v>1</v>
      </c>
      <c r="G39" s="102"/>
      <c r="H39" s="102">
        <v>4</v>
      </c>
      <c r="I39" s="102">
        <v>1</v>
      </c>
      <c r="J39" s="102">
        <v>1</v>
      </c>
      <c r="K39" s="102"/>
      <c r="L39" s="169"/>
      <c r="M39" s="102">
        <f t="shared" si="35"/>
        <v>1</v>
      </c>
      <c r="N39" s="103">
        <f t="shared" si="36"/>
        <v>0.18</v>
      </c>
      <c r="O39" s="102">
        <f t="shared" si="37"/>
        <v>2</v>
      </c>
      <c r="P39" s="103">
        <f t="shared" si="38"/>
        <v>0.36</v>
      </c>
      <c r="Q39" s="103">
        <v>1.44</v>
      </c>
      <c r="R39" s="103">
        <f t="shared" si="39"/>
        <v>-1.08</v>
      </c>
      <c r="S39" s="102">
        <f t="shared" si="43"/>
        <v>6</v>
      </c>
      <c r="T39" s="103">
        <f t="shared" si="44"/>
        <v>1.08</v>
      </c>
      <c r="U39" s="102">
        <f t="shared" si="40"/>
        <v>-4</v>
      </c>
      <c r="V39" s="103">
        <f t="shared" si="41"/>
        <v>-0.96</v>
      </c>
      <c r="W39" s="103"/>
      <c r="X39" s="103">
        <f t="shared" si="42"/>
        <v>-0.78</v>
      </c>
      <c r="Y39" s="103">
        <v>-0.78</v>
      </c>
      <c r="Z39" s="103"/>
      <c r="AA39" s="149">
        <v>604005</v>
      </c>
    </row>
    <row r="40" customHeight="1" spans="1:27">
      <c r="A40" s="160">
        <v>29</v>
      </c>
      <c r="B40" s="161" t="s">
        <v>51</v>
      </c>
      <c r="C40" s="102">
        <v>3</v>
      </c>
      <c r="D40" s="102">
        <v>25</v>
      </c>
      <c r="E40" s="102"/>
      <c r="F40" s="102">
        <v>7</v>
      </c>
      <c r="G40" s="102">
        <v>74</v>
      </c>
      <c r="H40" s="102">
        <v>167</v>
      </c>
      <c r="I40" s="102">
        <v>33</v>
      </c>
      <c r="J40" s="102"/>
      <c r="K40" s="102"/>
      <c r="L40" s="169"/>
      <c r="M40" s="102">
        <f t="shared" si="35"/>
        <v>28</v>
      </c>
      <c r="N40" s="103">
        <f t="shared" si="36"/>
        <v>5.04</v>
      </c>
      <c r="O40" s="102">
        <f t="shared" si="37"/>
        <v>81</v>
      </c>
      <c r="P40" s="103">
        <f t="shared" si="38"/>
        <v>14.58</v>
      </c>
      <c r="Q40" s="103">
        <v>10.08</v>
      </c>
      <c r="R40" s="103">
        <f t="shared" si="39"/>
        <v>4.5</v>
      </c>
      <c r="S40" s="102">
        <f t="shared" si="43"/>
        <v>274</v>
      </c>
      <c r="T40" s="103">
        <f t="shared" si="44"/>
        <v>49.32</v>
      </c>
      <c r="U40" s="102">
        <f t="shared" si="40"/>
        <v>-193</v>
      </c>
      <c r="V40" s="103">
        <f t="shared" si="41"/>
        <v>-46.32</v>
      </c>
      <c r="W40" s="103"/>
      <c r="X40" s="103">
        <f t="shared" si="42"/>
        <v>12.54</v>
      </c>
      <c r="Y40" s="103"/>
      <c r="Z40" s="103">
        <v>12.54</v>
      </c>
      <c r="AA40" s="149">
        <v>604006</v>
      </c>
    </row>
    <row r="41" customHeight="1" spans="1:27">
      <c r="A41" s="160">
        <v>30</v>
      </c>
      <c r="B41" s="161" t="s">
        <v>52</v>
      </c>
      <c r="C41" s="102"/>
      <c r="D41" s="102">
        <v>28</v>
      </c>
      <c r="E41" s="102">
        <v>3</v>
      </c>
      <c r="F41" s="102">
        <v>1</v>
      </c>
      <c r="G41" s="102">
        <v>68</v>
      </c>
      <c r="H41" s="102">
        <v>78</v>
      </c>
      <c r="I41" s="102">
        <v>26</v>
      </c>
      <c r="J41" s="102">
        <v>2</v>
      </c>
      <c r="K41" s="102"/>
      <c r="L41" s="169"/>
      <c r="M41" s="102">
        <f t="shared" si="35"/>
        <v>31</v>
      </c>
      <c r="N41" s="103">
        <f t="shared" si="36"/>
        <v>5.58</v>
      </c>
      <c r="O41" s="102">
        <f t="shared" si="37"/>
        <v>71</v>
      </c>
      <c r="P41" s="103">
        <f t="shared" si="38"/>
        <v>12.78</v>
      </c>
      <c r="Q41" s="103">
        <v>27.72</v>
      </c>
      <c r="R41" s="103">
        <f t="shared" si="39"/>
        <v>-14.94</v>
      </c>
      <c r="S41" s="102">
        <f t="shared" si="43"/>
        <v>174</v>
      </c>
      <c r="T41" s="103">
        <f t="shared" si="44"/>
        <v>31.32</v>
      </c>
      <c r="U41" s="102">
        <f t="shared" si="40"/>
        <v>-103</v>
      </c>
      <c r="V41" s="103">
        <f t="shared" si="41"/>
        <v>-24.72</v>
      </c>
      <c r="W41" s="103"/>
      <c r="X41" s="103">
        <f t="shared" si="42"/>
        <v>-2.76</v>
      </c>
      <c r="Y41" s="103">
        <v>-2.76</v>
      </c>
      <c r="Z41" s="103"/>
      <c r="AA41" s="149">
        <v>604007</v>
      </c>
    </row>
    <row r="42" customHeight="1" spans="1:26">
      <c r="A42" s="162"/>
      <c r="B42" s="105" t="s">
        <v>53</v>
      </c>
      <c r="C42" s="98">
        <f t="shared" ref="C42:H42" si="45">SUM(C43)</f>
        <v>0</v>
      </c>
      <c r="D42" s="98">
        <f t="shared" si="45"/>
        <v>13</v>
      </c>
      <c r="E42" s="98">
        <f t="shared" si="45"/>
        <v>0</v>
      </c>
      <c r="F42" s="98">
        <f t="shared" si="45"/>
        <v>0</v>
      </c>
      <c r="G42" s="98">
        <f t="shared" si="45"/>
        <v>14</v>
      </c>
      <c r="H42" s="98">
        <f t="shared" si="45"/>
        <v>3</v>
      </c>
      <c r="I42" s="98"/>
      <c r="J42" s="98"/>
      <c r="K42" s="98"/>
      <c r="L42" s="168"/>
      <c r="M42" s="98">
        <f t="shared" ref="M42:P42" si="46">SUM(M43)</f>
        <v>13</v>
      </c>
      <c r="N42" s="99">
        <f t="shared" si="46"/>
        <v>2.34</v>
      </c>
      <c r="O42" s="98">
        <f t="shared" si="46"/>
        <v>14</v>
      </c>
      <c r="P42" s="99">
        <f t="shared" si="46"/>
        <v>2.52</v>
      </c>
      <c r="Q42" s="99"/>
      <c r="R42" s="99">
        <f t="shared" ref="R42:V42" si="47">SUM(R43)</f>
        <v>2.52</v>
      </c>
      <c r="S42" s="98">
        <f t="shared" si="47"/>
        <v>17</v>
      </c>
      <c r="T42" s="99">
        <f t="shared" si="47"/>
        <v>3.06</v>
      </c>
      <c r="U42" s="98">
        <f t="shared" si="47"/>
        <v>-3</v>
      </c>
      <c r="V42" s="99">
        <f t="shared" si="47"/>
        <v>-0.72</v>
      </c>
      <c r="W42" s="99"/>
      <c r="X42" s="99">
        <f>SUM(X43)</f>
        <v>7.2</v>
      </c>
      <c r="Y42" s="99"/>
      <c r="Z42" s="99">
        <f>SUM(Z43)</f>
        <v>7.2</v>
      </c>
    </row>
    <row r="43" customHeight="1" spans="1:27">
      <c r="A43" s="160">
        <v>31</v>
      </c>
      <c r="B43" s="161" t="s">
        <v>53</v>
      </c>
      <c r="C43" s="102"/>
      <c r="D43" s="102">
        <v>13</v>
      </c>
      <c r="E43" s="102"/>
      <c r="F43" s="102"/>
      <c r="G43" s="102">
        <v>14</v>
      </c>
      <c r="H43" s="102">
        <v>3</v>
      </c>
      <c r="I43" s="102"/>
      <c r="J43" s="102"/>
      <c r="K43" s="102"/>
      <c r="L43" s="169"/>
      <c r="M43" s="102">
        <f t="shared" ref="M43:M46" si="48">C43+D43+E43</f>
        <v>13</v>
      </c>
      <c r="N43" s="103">
        <f>M43*0.3*0.6</f>
        <v>2.34</v>
      </c>
      <c r="O43" s="102">
        <f t="shared" ref="O43:O49" si="49">F43+G43+J43</f>
        <v>14</v>
      </c>
      <c r="P43" s="103">
        <f>O43*0.3*0.6</f>
        <v>2.52</v>
      </c>
      <c r="Q43" s="103"/>
      <c r="R43" s="103">
        <f t="shared" ref="R43:R49" si="50">P43-Q43</f>
        <v>2.52</v>
      </c>
      <c r="S43" s="102">
        <f>G43+H43+I43+J43</f>
        <v>17</v>
      </c>
      <c r="T43" s="103">
        <f>S43*0.3*0.6</f>
        <v>3.06</v>
      </c>
      <c r="U43" s="102">
        <f>F43-H43-I43</f>
        <v>-3</v>
      </c>
      <c r="V43" s="103">
        <f>U43*0.3*0.4*2</f>
        <v>-0.72</v>
      </c>
      <c r="W43" s="103"/>
      <c r="X43" s="103">
        <f t="shared" ref="X43:X49" si="51">L43+N43+R43+T43+V43+W43</f>
        <v>7.2</v>
      </c>
      <c r="Y43" s="103"/>
      <c r="Z43" s="103">
        <v>7.2</v>
      </c>
      <c r="AA43" s="149">
        <v>604008</v>
      </c>
    </row>
    <row r="44" customHeight="1" spans="1:26">
      <c r="A44" s="162"/>
      <c r="B44" s="105" t="s">
        <v>54</v>
      </c>
      <c r="C44" s="98">
        <f t="shared" ref="C44:F44" si="52">SUM(C45:C49)</f>
        <v>17</v>
      </c>
      <c r="D44" s="98">
        <f t="shared" si="52"/>
        <v>0</v>
      </c>
      <c r="E44" s="98">
        <f t="shared" si="52"/>
        <v>0</v>
      </c>
      <c r="F44" s="98">
        <f t="shared" si="52"/>
        <v>70</v>
      </c>
      <c r="G44" s="98"/>
      <c r="H44" s="98"/>
      <c r="I44" s="98"/>
      <c r="J44" s="98"/>
      <c r="K44" s="98">
        <f t="shared" ref="K44:R44" si="53">SUM(K45:K49)</f>
        <v>77</v>
      </c>
      <c r="L44" s="168">
        <f t="shared" si="53"/>
        <v>9.24</v>
      </c>
      <c r="M44" s="98">
        <f t="shared" si="53"/>
        <v>17</v>
      </c>
      <c r="N44" s="99">
        <f t="shared" si="53"/>
        <v>5.1</v>
      </c>
      <c r="O44" s="98">
        <f t="shared" si="53"/>
        <v>70</v>
      </c>
      <c r="P44" s="99">
        <f t="shared" si="53"/>
        <v>21</v>
      </c>
      <c r="Q44" s="99">
        <f t="shared" si="53"/>
        <v>35.46</v>
      </c>
      <c r="R44" s="99">
        <f t="shared" si="53"/>
        <v>-14.46</v>
      </c>
      <c r="S44" s="98"/>
      <c r="T44" s="99"/>
      <c r="U44" s="98">
        <f t="shared" ref="U44:Z44" si="54">SUM(U45:U49)</f>
        <v>0</v>
      </c>
      <c r="V44" s="99">
        <f t="shared" si="54"/>
        <v>0</v>
      </c>
      <c r="W44" s="99"/>
      <c r="X44" s="99">
        <f t="shared" si="54"/>
        <v>-0.120000000000001</v>
      </c>
      <c r="Y44" s="99">
        <f t="shared" si="54"/>
        <v>-4.8</v>
      </c>
      <c r="Z44" s="99">
        <f t="shared" si="54"/>
        <v>4.68</v>
      </c>
    </row>
    <row r="45" customHeight="1" spans="1:27">
      <c r="A45" s="160">
        <v>32</v>
      </c>
      <c r="B45" s="161" t="s">
        <v>55</v>
      </c>
      <c r="C45" s="102">
        <v>12</v>
      </c>
      <c r="D45" s="102"/>
      <c r="E45" s="102"/>
      <c r="F45" s="102">
        <v>13</v>
      </c>
      <c r="G45" s="102"/>
      <c r="H45" s="102"/>
      <c r="I45" s="102"/>
      <c r="J45" s="102"/>
      <c r="K45" s="102"/>
      <c r="L45" s="169"/>
      <c r="M45" s="102">
        <f t="shared" si="48"/>
        <v>12</v>
      </c>
      <c r="N45" s="103">
        <f t="shared" ref="N45:N49" si="55">M45*0.3</f>
        <v>3.6</v>
      </c>
      <c r="O45" s="102">
        <f t="shared" si="49"/>
        <v>13</v>
      </c>
      <c r="P45" s="103">
        <f t="shared" ref="P45:P49" si="56">O45*0.3</f>
        <v>3.9</v>
      </c>
      <c r="Q45" s="103">
        <v>4.86</v>
      </c>
      <c r="R45" s="103">
        <f t="shared" si="50"/>
        <v>-0.96</v>
      </c>
      <c r="S45" s="102"/>
      <c r="T45" s="103"/>
      <c r="U45" s="102"/>
      <c r="V45" s="103"/>
      <c r="W45" s="103"/>
      <c r="X45" s="103">
        <f t="shared" si="51"/>
        <v>2.64</v>
      </c>
      <c r="Y45" s="103" t="str">
        <f t="shared" ref="Y45:Y49" si="57">IF(X45&lt;0,X45,"")</f>
        <v/>
      </c>
      <c r="Z45" s="103">
        <f t="shared" ref="Z45:Z49" si="58">IF(X45&gt;=0,X45,"")</f>
        <v>2.64</v>
      </c>
      <c r="AA45" s="149">
        <v>605001</v>
      </c>
    </row>
    <row r="46" customHeight="1" spans="1:27">
      <c r="A46" s="160">
        <v>33</v>
      </c>
      <c r="B46" s="161" t="s">
        <v>56</v>
      </c>
      <c r="C46" s="102">
        <v>2</v>
      </c>
      <c r="D46" s="102"/>
      <c r="E46" s="102"/>
      <c r="F46" s="102">
        <v>16</v>
      </c>
      <c r="G46" s="102"/>
      <c r="H46" s="102"/>
      <c r="I46" s="102"/>
      <c r="J46" s="102"/>
      <c r="K46" s="102">
        <v>8</v>
      </c>
      <c r="L46" s="169">
        <f t="shared" ref="L46:L49" si="59">K46*0.3*0.4</f>
        <v>0.96</v>
      </c>
      <c r="M46" s="102">
        <f t="shared" si="48"/>
        <v>2</v>
      </c>
      <c r="N46" s="103">
        <f t="shared" si="55"/>
        <v>0.6</v>
      </c>
      <c r="O46" s="102">
        <f t="shared" si="49"/>
        <v>16</v>
      </c>
      <c r="P46" s="103">
        <f t="shared" si="56"/>
        <v>4.8</v>
      </c>
      <c r="Q46" s="103">
        <v>6.12</v>
      </c>
      <c r="R46" s="103">
        <f t="shared" si="50"/>
        <v>-1.32</v>
      </c>
      <c r="S46" s="102"/>
      <c r="T46" s="103"/>
      <c r="U46" s="102"/>
      <c r="V46" s="103"/>
      <c r="W46" s="103"/>
      <c r="X46" s="103">
        <f t="shared" si="51"/>
        <v>0.24</v>
      </c>
      <c r="Y46" s="103" t="str">
        <f t="shared" si="57"/>
        <v/>
      </c>
      <c r="Z46" s="103">
        <f t="shared" si="58"/>
        <v>0.24</v>
      </c>
      <c r="AA46" s="149">
        <v>605002</v>
      </c>
    </row>
    <row r="47" customHeight="1" spans="1:27">
      <c r="A47" s="160">
        <v>34</v>
      </c>
      <c r="B47" s="161" t="s">
        <v>57</v>
      </c>
      <c r="C47" s="102"/>
      <c r="D47" s="102"/>
      <c r="E47" s="102"/>
      <c r="F47" s="102">
        <v>8</v>
      </c>
      <c r="G47" s="102"/>
      <c r="H47" s="102"/>
      <c r="I47" s="102"/>
      <c r="J47" s="102"/>
      <c r="K47" s="102">
        <v>31</v>
      </c>
      <c r="L47" s="169">
        <f t="shared" si="59"/>
        <v>3.72</v>
      </c>
      <c r="M47" s="102"/>
      <c r="N47" s="103"/>
      <c r="O47" s="102">
        <f t="shared" si="49"/>
        <v>8</v>
      </c>
      <c r="P47" s="103">
        <f t="shared" si="56"/>
        <v>2.4</v>
      </c>
      <c r="Q47" s="103">
        <v>10.62</v>
      </c>
      <c r="R47" s="103">
        <f t="shared" si="50"/>
        <v>-8.22</v>
      </c>
      <c r="S47" s="102"/>
      <c r="T47" s="103"/>
      <c r="U47" s="102"/>
      <c r="V47" s="103"/>
      <c r="W47" s="103"/>
      <c r="X47" s="103">
        <f t="shared" si="51"/>
        <v>-4.5</v>
      </c>
      <c r="Y47" s="103">
        <f t="shared" si="57"/>
        <v>-4.5</v>
      </c>
      <c r="Z47" s="103" t="str">
        <f t="shared" si="58"/>
        <v/>
      </c>
      <c r="AA47" s="149">
        <v>605003</v>
      </c>
    </row>
    <row r="48" customHeight="1" spans="1:27">
      <c r="A48" s="160">
        <v>35</v>
      </c>
      <c r="B48" s="161" t="s">
        <v>58</v>
      </c>
      <c r="C48" s="102">
        <v>2</v>
      </c>
      <c r="D48" s="102"/>
      <c r="E48" s="102"/>
      <c r="F48" s="102">
        <v>10</v>
      </c>
      <c r="G48" s="102"/>
      <c r="H48" s="102"/>
      <c r="I48" s="102"/>
      <c r="J48" s="102"/>
      <c r="K48" s="102">
        <v>17</v>
      </c>
      <c r="L48" s="169">
        <f t="shared" si="59"/>
        <v>2.04</v>
      </c>
      <c r="M48" s="102">
        <f t="shared" ref="M48:M53" si="60">C48+D48+E48</f>
        <v>2</v>
      </c>
      <c r="N48" s="103">
        <f t="shared" si="55"/>
        <v>0.6</v>
      </c>
      <c r="O48" s="102">
        <f t="shared" si="49"/>
        <v>10</v>
      </c>
      <c r="P48" s="103">
        <f t="shared" si="56"/>
        <v>3</v>
      </c>
      <c r="Q48" s="103">
        <v>5.94</v>
      </c>
      <c r="R48" s="103">
        <f t="shared" si="50"/>
        <v>-2.94</v>
      </c>
      <c r="S48" s="102"/>
      <c r="T48" s="103"/>
      <c r="U48" s="102"/>
      <c r="V48" s="103"/>
      <c r="W48" s="103"/>
      <c r="X48" s="103">
        <f t="shared" si="51"/>
        <v>-0.3</v>
      </c>
      <c r="Y48" s="103">
        <f t="shared" si="57"/>
        <v>-0.3</v>
      </c>
      <c r="Z48" s="103" t="str">
        <f t="shared" si="58"/>
        <v/>
      </c>
      <c r="AA48" s="149">
        <v>605005</v>
      </c>
    </row>
    <row r="49" customHeight="1" spans="1:27">
      <c r="A49" s="160">
        <v>36</v>
      </c>
      <c r="B49" s="161" t="s">
        <v>59</v>
      </c>
      <c r="C49" s="102">
        <v>1</v>
      </c>
      <c r="D49" s="102"/>
      <c r="E49" s="102"/>
      <c r="F49" s="102">
        <v>23</v>
      </c>
      <c r="G49" s="102"/>
      <c r="H49" s="102"/>
      <c r="I49" s="102"/>
      <c r="J49" s="102"/>
      <c r="K49" s="102">
        <v>21</v>
      </c>
      <c r="L49" s="169">
        <f t="shared" si="59"/>
        <v>2.52</v>
      </c>
      <c r="M49" s="102">
        <f t="shared" si="60"/>
        <v>1</v>
      </c>
      <c r="N49" s="103">
        <f t="shared" si="55"/>
        <v>0.3</v>
      </c>
      <c r="O49" s="102">
        <f t="shared" si="49"/>
        <v>23</v>
      </c>
      <c r="P49" s="103">
        <f t="shared" si="56"/>
        <v>6.9</v>
      </c>
      <c r="Q49" s="103">
        <v>7.92</v>
      </c>
      <c r="R49" s="103">
        <f t="shared" si="50"/>
        <v>-1.02</v>
      </c>
      <c r="S49" s="102"/>
      <c r="T49" s="103"/>
      <c r="U49" s="102"/>
      <c r="V49" s="103"/>
      <c r="W49" s="103"/>
      <c r="X49" s="103">
        <f t="shared" si="51"/>
        <v>1.8</v>
      </c>
      <c r="Y49" s="103" t="str">
        <f t="shared" si="57"/>
        <v/>
      </c>
      <c r="Z49" s="103">
        <f t="shared" si="58"/>
        <v>1.8</v>
      </c>
      <c r="AA49" s="149">
        <v>605006</v>
      </c>
    </row>
    <row r="50" customHeight="1" spans="1:26">
      <c r="A50" s="162"/>
      <c r="B50" s="105" t="s">
        <v>60</v>
      </c>
      <c r="C50" s="98">
        <f t="shared" ref="C50:F50" si="61">SUM(C51)</f>
        <v>0</v>
      </c>
      <c r="D50" s="98">
        <f t="shared" si="61"/>
        <v>0</v>
      </c>
      <c r="E50" s="98">
        <f t="shared" si="61"/>
        <v>0</v>
      </c>
      <c r="F50" s="98">
        <f t="shared" si="61"/>
        <v>14</v>
      </c>
      <c r="G50" s="98"/>
      <c r="H50" s="98"/>
      <c r="I50" s="98"/>
      <c r="J50" s="98"/>
      <c r="K50" s="98">
        <f t="shared" ref="K50:R50" si="62">SUM(K51)</f>
        <v>14</v>
      </c>
      <c r="L50" s="168">
        <f t="shared" si="62"/>
        <v>1.68</v>
      </c>
      <c r="M50" s="98"/>
      <c r="N50" s="99"/>
      <c r="O50" s="98">
        <f t="shared" si="62"/>
        <v>14</v>
      </c>
      <c r="P50" s="99">
        <f t="shared" si="62"/>
        <v>4.2</v>
      </c>
      <c r="Q50" s="99">
        <f t="shared" si="62"/>
        <v>7.92</v>
      </c>
      <c r="R50" s="99">
        <f t="shared" si="62"/>
        <v>-3.72</v>
      </c>
      <c r="S50" s="98"/>
      <c r="T50" s="99"/>
      <c r="U50" s="98">
        <f t="shared" ref="U50:Z50" si="63">SUM(U51)</f>
        <v>0</v>
      </c>
      <c r="V50" s="99">
        <f t="shared" si="63"/>
        <v>0</v>
      </c>
      <c r="W50" s="99"/>
      <c r="X50" s="99">
        <f t="shared" si="63"/>
        <v>-2.04</v>
      </c>
      <c r="Y50" s="99">
        <f t="shared" si="63"/>
        <v>-2.04</v>
      </c>
      <c r="Z50" s="99">
        <f t="shared" si="63"/>
        <v>0</v>
      </c>
    </row>
    <row r="51" customHeight="1" spans="1:27">
      <c r="A51" s="160">
        <v>37</v>
      </c>
      <c r="B51" s="161" t="s">
        <v>60</v>
      </c>
      <c r="C51" s="102"/>
      <c r="D51" s="102"/>
      <c r="E51" s="102"/>
      <c r="F51" s="102">
        <v>14</v>
      </c>
      <c r="G51" s="102"/>
      <c r="H51" s="102"/>
      <c r="I51" s="102"/>
      <c r="J51" s="102"/>
      <c r="K51" s="102">
        <v>14</v>
      </c>
      <c r="L51" s="169">
        <f>K51*0.3*0.4</f>
        <v>1.68</v>
      </c>
      <c r="M51" s="102"/>
      <c r="N51" s="103"/>
      <c r="O51" s="102">
        <f t="shared" ref="O51:O59" si="64">F51+G51+J51</f>
        <v>14</v>
      </c>
      <c r="P51" s="103">
        <f>O51*0.3</f>
        <v>4.2</v>
      </c>
      <c r="Q51" s="103">
        <v>7.92</v>
      </c>
      <c r="R51" s="103">
        <f t="shared" ref="R51:R59" si="65">P51-Q51</f>
        <v>-3.72</v>
      </c>
      <c r="S51" s="102"/>
      <c r="T51" s="103"/>
      <c r="U51" s="102"/>
      <c r="V51" s="103"/>
      <c r="W51" s="103"/>
      <c r="X51" s="103">
        <f t="shared" ref="X51:X59" si="66">L51+N51+R51+T51+V51+W51</f>
        <v>-2.04</v>
      </c>
      <c r="Y51" s="103">
        <f>IF(X51&lt;0,X51,"")</f>
        <v>-2.04</v>
      </c>
      <c r="Z51" s="103" t="str">
        <f>IF(X51&gt;=0,X51,"")</f>
        <v/>
      </c>
      <c r="AA51" s="149">
        <v>605004</v>
      </c>
    </row>
    <row r="52" customHeight="1" spans="1:26">
      <c r="A52" s="162"/>
      <c r="B52" s="105" t="s">
        <v>61</v>
      </c>
      <c r="C52" s="98">
        <f t="shared" ref="C52:J52" si="67">SUM(C53:C59)</f>
        <v>45</v>
      </c>
      <c r="D52" s="98">
        <f t="shared" si="67"/>
        <v>7</v>
      </c>
      <c r="E52" s="98">
        <f t="shared" si="67"/>
        <v>0</v>
      </c>
      <c r="F52" s="98">
        <f t="shared" si="67"/>
        <v>339</v>
      </c>
      <c r="G52" s="98">
        <f t="shared" si="67"/>
        <v>266</v>
      </c>
      <c r="H52" s="98">
        <f t="shared" si="67"/>
        <v>140</v>
      </c>
      <c r="I52" s="98">
        <f t="shared" si="67"/>
        <v>10</v>
      </c>
      <c r="J52" s="98">
        <f t="shared" si="67"/>
        <v>1</v>
      </c>
      <c r="K52" s="98"/>
      <c r="L52" s="168"/>
      <c r="M52" s="98">
        <f t="shared" ref="M52:V52" si="68">SUM(M53:M59)</f>
        <v>52</v>
      </c>
      <c r="N52" s="99">
        <f t="shared" si="68"/>
        <v>9.36</v>
      </c>
      <c r="O52" s="98">
        <f t="shared" si="68"/>
        <v>606</v>
      </c>
      <c r="P52" s="99">
        <f t="shared" si="68"/>
        <v>109.08</v>
      </c>
      <c r="Q52" s="99">
        <f t="shared" si="68"/>
        <v>105.84</v>
      </c>
      <c r="R52" s="99">
        <f t="shared" si="68"/>
        <v>3.23999999999999</v>
      </c>
      <c r="S52" s="98">
        <f t="shared" si="68"/>
        <v>417</v>
      </c>
      <c r="T52" s="99">
        <f t="shared" si="68"/>
        <v>75.06</v>
      </c>
      <c r="U52" s="98">
        <f t="shared" si="68"/>
        <v>189</v>
      </c>
      <c r="V52" s="99">
        <f t="shared" si="68"/>
        <v>45.36</v>
      </c>
      <c r="W52" s="99"/>
      <c r="X52" s="99">
        <f t="shared" ref="X52:Z52" si="69">SUM(X53:X59)</f>
        <v>133.02</v>
      </c>
      <c r="Y52" s="99">
        <f t="shared" si="69"/>
        <v>-1.08</v>
      </c>
      <c r="Z52" s="99">
        <f t="shared" si="69"/>
        <v>134.1</v>
      </c>
    </row>
    <row r="53" customHeight="1" spans="1:27">
      <c r="A53" s="160">
        <v>38</v>
      </c>
      <c r="B53" s="161" t="s">
        <v>62</v>
      </c>
      <c r="C53" s="102">
        <v>42</v>
      </c>
      <c r="D53" s="102"/>
      <c r="E53" s="102"/>
      <c r="F53" s="102">
        <v>329</v>
      </c>
      <c r="G53" s="102"/>
      <c r="H53" s="102"/>
      <c r="I53" s="102"/>
      <c r="J53" s="102"/>
      <c r="K53" s="102"/>
      <c r="L53" s="169"/>
      <c r="M53" s="102">
        <f t="shared" si="60"/>
        <v>42</v>
      </c>
      <c r="N53" s="103">
        <f t="shared" ref="N53:N59" si="70">M53*0.3*0.6</f>
        <v>7.56</v>
      </c>
      <c r="O53" s="102">
        <f t="shared" si="64"/>
        <v>329</v>
      </c>
      <c r="P53" s="103">
        <f t="shared" ref="P53:P59" si="71">O53*0.3*0.6</f>
        <v>59.22</v>
      </c>
      <c r="Q53" s="103">
        <v>52.2</v>
      </c>
      <c r="R53" s="103">
        <f t="shared" si="65"/>
        <v>7.02</v>
      </c>
      <c r="S53" s="102"/>
      <c r="T53" s="103"/>
      <c r="U53" s="102">
        <f t="shared" ref="U53:U59" si="72">F53-H53-I53</f>
        <v>329</v>
      </c>
      <c r="V53" s="103">
        <f t="shared" ref="V53:V59" si="73">U53*0.3*0.4*2</f>
        <v>78.96</v>
      </c>
      <c r="W53" s="103"/>
      <c r="X53" s="103">
        <f t="shared" si="66"/>
        <v>93.54</v>
      </c>
      <c r="Y53" s="103"/>
      <c r="Z53" s="103">
        <v>93.54</v>
      </c>
      <c r="AA53" s="149">
        <v>606001</v>
      </c>
    </row>
    <row r="54" customHeight="1" spans="1:27">
      <c r="A54" s="160">
        <v>39</v>
      </c>
      <c r="B54" s="161" t="s">
        <v>63</v>
      </c>
      <c r="C54" s="102"/>
      <c r="D54" s="102"/>
      <c r="E54" s="102"/>
      <c r="F54" s="102"/>
      <c r="G54" s="102"/>
      <c r="H54" s="102">
        <v>11</v>
      </c>
      <c r="I54" s="102"/>
      <c r="J54" s="102"/>
      <c r="K54" s="102"/>
      <c r="L54" s="169"/>
      <c r="M54" s="102"/>
      <c r="N54" s="103"/>
      <c r="O54" s="102"/>
      <c r="P54" s="103"/>
      <c r="Q54" s="103"/>
      <c r="R54" s="103"/>
      <c r="S54" s="102">
        <f t="shared" ref="S54:S59" si="74">G54+H54+I54+J54</f>
        <v>11</v>
      </c>
      <c r="T54" s="103">
        <f t="shared" ref="T54:T59" si="75">S54*0.3*0.6</f>
        <v>1.98</v>
      </c>
      <c r="U54" s="102">
        <f t="shared" si="72"/>
        <v>-11</v>
      </c>
      <c r="V54" s="103">
        <f t="shared" si="73"/>
        <v>-2.64</v>
      </c>
      <c r="W54" s="103"/>
      <c r="X54" s="103">
        <f t="shared" si="66"/>
        <v>-0.66</v>
      </c>
      <c r="Y54" s="103">
        <v>-0.66</v>
      </c>
      <c r="Z54" s="103"/>
      <c r="AA54" s="149">
        <v>606002</v>
      </c>
    </row>
    <row r="55" customHeight="1" spans="1:27">
      <c r="A55" s="160">
        <v>40</v>
      </c>
      <c r="B55" s="161" t="s">
        <v>64</v>
      </c>
      <c r="C55" s="102"/>
      <c r="D55" s="102"/>
      <c r="E55" s="102"/>
      <c r="F55" s="102"/>
      <c r="G55" s="102"/>
      <c r="H55" s="102">
        <v>6</v>
      </c>
      <c r="I55" s="102">
        <v>1</v>
      </c>
      <c r="J55" s="102"/>
      <c r="K55" s="102"/>
      <c r="L55" s="169"/>
      <c r="M55" s="102"/>
      <c r="N55" s="103"/>
      <c r="O55" s="102"/>
      <c r="P55" s="103"/>
      <c r="Q55" s="103"/>
      <c r="R55" s="103"/>
      <c r="S55" s="102">
        <f t="shared" si="74"/>
        <v>7</v>
      </c>
      <c r="T55" s="103">
        <f t="shared" si="75"/>
        <v>1.26</v>
      </c>
      <c r="U55" s="102">
        <f t="shared" si="72"/>
        <v>-7</v>
      </c>
      <c r="V55" s="103">
        <f t="shared" si="73"/>
        <v>-1.68</v>
      </c>
      <c r="W55" s="103"/>
      <c r="X55" s="103">
        <f t="shared" si="66"/>
        <v>-0.42</v>
      </c>
      <c r="Y55" s="103">
        <v>-0.42</v>
      </c>
      <c r="Z55" s="103"/>
      <c r="AA55" s="149">
        <v>606003</v>
      </c>
    </row>
    <row r="56" customHeight="1" spans="1:27">
      <c r="A56" s="160">
        <v>41</v>
      </c>
      <c r="B56" s="161" t="s">
        <v>65</v>
      </c>
      <c r="C56" s="102"/>
      <c r="D56" s="102">
        <v>1</v>
      </c>
      <c r="E56" s="102"/>
      <c r="F56" s="102">
        <v>4</v>
      </c>
      <c r="G56" s="102">
        <v>33</v>
      </c>
      <c r="H56" s="102">
        <v>21</v>
      </c>
      <c r="I56" s="102"/>
      <c r="J56" s="102"/>
      <c r="K56" s="102"/>
      <c r="L56" s="169"/>
      <c r="M56" s="102">
        <f t="shared" ref="M56:M59" si="76">C56+D56+E56</f>
        <v>1</v>
      </c>
      <c r="N56" s="103">
        <f t="shared" si="70"/>
        <v>0.18</v>
      </c>
      <c r="O56" s="102">
        <f t="shared" si="64"/>
        <v>37</v>
      </c>
      <c r="P56" s="103">
        <f t="shared" si="71"/>
        <v>6.66</v>
      </c>
      <c r="Q56" s="103">
        <v>7.02</v>
      </c>
      <c r="R56" s="103">
        <f t="shared" si="65"/>
        <v>-0.36</v>
      </c>
      <c r="S56" s="102">
        <f t="shared" si="74"/>
        <v>54</v>
      </c>
      <c r="T56" s="103">
        <f t="shared" si="75"/>
        <v>9.72</v>
      </c>
      <c r="U56" s="102">
        <f t="shared" si="72"/>
        <v>-17</v>
      </c>
      <c r="V56" s="103">
        <f t="shared" si="73"/>
        <v>-4.08</v>
      </c>
      <c r="W56" s="103"/>
      <c r="X56" s="103">
        <f t="shared" si="66"/>
        <v>5.46</v>
      </c>
      <c r="Y56" s="103"/>
      <c r="Z56" s="103">
        <v>5.46</v>
      </c>
      <c r="AA56" s="149">
        <v>606004</v>
      </c>
    </row>
    <row r="57" customHeight="1" spans="1:27">
      <c r="A57" s="160">
        <v>42</v>
      </c>
      <c r="B57" s="161" t="s">
        <v>66</v>
      </c>
      <c r="C57" s="102"/>
      <c r="D57" s="102"/>
      <c r="E57" s="102"/>
      <c r="F57" s="102">
        <v>2</v>
      </c>
      <c r="G57" s="102">
        <v>88</v>
      </c>
      <c r="H57" s="102">
        <v>38</v>
      </c>
      <c r="I57" s="102">
        <v>1</v>
      </c>
      <c r="J57" s="102"/>
      <c r="K57" s="102"/>
      <c r="L57" s="169"/>
      <c r="M57" s="102"/>
      <c r="N57" s="103"/>
      <c r="O57" s="102">
        <f t="shared" si="64"/>
        <v>90</v>
      </c>
      <c r="P57" s="103">
        <f t="shared" si="71"/>
        <v>16.2</v>
      </c>
      <c r="Q57" s="103">
        <v>13.32</v>
      </c>
      <c r="R57" s="103">
        <f t="shared" si="65"/>
        <v>2.88</v>
      </c>
      <c r="S57" s="102">
        <f t="shared" si="74"/>
        <v>127</v>
      </c>
      <c r="T57" s="103">
        <f t="shared" si="75"/>
        <v>22.86</v>
      </c>
      <c r="U57" s="102">
        <f t="shared" si="72"/>
        <v>-37</v>
      </c>
      <c r="V57" s="103">
        <f t="shared" si="73"/>
        <v>-8.88</v>
      </c>
      <c r="W57" s="103"/>
      <c r="X57" s="103">
        <f t="shared" si="66"/>
        <v>16.86</v>
      </c>
      <c r="Y57" s="103"/>
      <c r="Z57" s="103">
        <v>16.86</v>
      </c>
      <c r="AA57" s="149">
        <v>606005</v>
      </c>
    </row>
    <row r="58" customHeight="1" spans="1:27">
      <c r="A58" s="160">
        <v>43</v>
      </c>
      <c r="B58" s="161" t="s">
        <v>67</v>
      </c>
      <c r="C58" s="102"/>
      <c r="D58" s="102">
        <v>1</v>
      </c>
      <c r="E58" s="102"/>
      <c r="F58" s="102">
        <v>2</v>
      </c>
      <c r="G58" s="102">
        <v>74</v>
      </c>
      <c r="H58" s="102">
        <v>38</v>
      </c>
      <c r="I58" s="102">
        <v>2</v>
      </c>
      <c r="J58" s="102"/>
      <c r="K58" s="102"/>
      <c r="L58" s="169"/>
      <c r="M58" s="102">
        <f t="shared" si="76"/>
        <v>1</v>
      </c>
      <c r="N58" s="103">
        <f t="shared" si="70"/>
        <v>0.18</v>
      </c>
      <c r="O58" s="102">
        <f t="shared" si="64"/>
        <v>76</v>
      </c>
      <c r="P58" s="103">
        <f t="shared" si="71"/>
        <v>13.68</v>
      </c>
      <c r="Q58" s="103">
        <v>23.04</v>
      </c>
      <c r="R58" s="103">
        <f t="shared" si="65"/>
        <v>-9.36</v>
      </c>
      <c r="S58" s="102">
        <f t="shared" si="74"/>
        <v>114</v>
      </c>
      <c r="T58" s="103">
        <f t="shared" si="75"/>
        <v>20.52</v>
      </c>
      <c r="U58" s="102">
        <f t="shared" si="72"/>
        <v>-38</v>
      </c>
      <c r="V58" s="103">
        <f t="shared" si="73"/>
        <v>-9.12</v>
      </c>
      <c r="W58" s="103"/>
      <c r="X58" s="103">
        <f t="shared" si="66"/>
        <v>2.22</v>
      </c>
      <c r="Y58" s="103"/>
      <c r="Z58" s="103">
        <v>2.22</v>
      </c>
      <c r="AA58" s="149">
        <v>606008</v>
      </c>
    </row>
    <row r="59" customHeight="1" spans="1:27">
      <c r="A59" s="160">
        <v>44</v>
      </c>
      <c r="B59" s="161" t="s">
        <v>68</v>
      </c>
      <c r="C59" s="102">
        <v>3</v>
      </c>
      <c r="D59" s="102">
        <v>5</v>
      </c>
      <c r="E59" s="102"/>
      <c r="F59" s="102">
        <v>2</v>
      </c>
      <c r="G59" s="102">
        <v>71</v>
      </c>
      <c r="H59" s="102">
        <v>26</v>
      </c>
      <c r="I59" s="102">
        <v>6</v>
      </c>
      <c r="J59" s="102">
        <v>1</v>
      </c>
      <c r="K59" s="102"/>
      <c r="L59" s="169"/>
      <c r="M59" s="102">
        <f t="shared" si="76"/>
        <v>8</v>
      </c>
      <c r="N59" s="103">
        <f t="shared" si="70"/>
        <v>1.44</v>
      </c>
      <c r="O59" s="102">
        <f t="shared" si="64"/>
        <v>74</v>
      </c>
      <c r="P59" s="103">
        <f t="shared" si="71"/>
        <v>13.32</v>
      </c>
      <c r="Q59" s="103">
        <v>10.26</v>
      </c>
      <c r="R59" s="103">
        <f t="shared" si="65"/>
        <v>3.06</v>
      </c>
      <c r="S59" s="102">
        <f t="shared" si="74"/>
        <v>104</v>
      </c>
      <c r="T59" s="103">
        <f t="shared" si="75"/>
        <v>18.72</v>
      </c>
      <c r="U59" s="102">
        <f t="shared" si="72"/>
        <v>-30</v>
      </c>
      <c r="V59" s="103">
        <f t="shared" si="73"/>
        <v>-7.2</v>
      </c>
      <c r="W59" s="103"/>
      <c r="X59" s="103">
        <f t="shared" si="66"/>
        <v>16.02</v>
      </c>
      <c r="Y59" s="103"/>
      <c r="Z59" s="103">
        <v>16.02</v>
      </c>
      <c r="AA59" s="149">
        <v>606010</v>
      </c>
    </row>
    <row r="60" customHeight="1" spans="1:26">
      <c r="A60" s="162"/>
      <c r="B60" s="105" t="s">
        <v>69</v>
      </c>
      <c r="C60" s="98">
        <f t="shared" ref="C60:J60" si="77">SUM(C61)</f>
        <v>0</v>
      </c>
      <c r="D60" s="98">
        <f t="shared" si="77"/>
        <v>2</v>
      </c>
      <c r="E60" s="98">
        <f t="shared" si="77"/>
        <v>0</v>
      </c>
      <c r="F60" s="98">
        <f t="shared" si="77"/>
        <v>0</v>
      </c>
      <c r="G60" s="98">
        <f t="shared" si="77"/>
        <v>44</v>
      </c>
      <c r="H60" s="98">
        <f t="shared" si="77"/>
        <v>87</v>
      </c>
      <c r="I60" s="98">
        <f t="shared" si="77"/>
        <v>23</v>
      </c>
      <c r="J60" s="98">
        <f t="shared" si="77"/>
        <v>2</v>
      </c>
      <c r="K60" s="98"/>
      <c r="L60" s="168"/>
      <c r="M60" s="98">
        <f t="shared" ref="M60:V60" si="78">SUM(M61)</f>
        <v>2</v>
      </c>
      <c r="N60" s="99">
        <f t="shared" si="78"/>
        <v>0.36</v>
      </c>
      <c r="O60" s="98">
        <f t="shared" si="78"/>
        <v>46</v>
      </c>
      <c r="P60" s="99">
        <f t="shared" si="78"/>
        <v>8.28</v>
      </c>
      <c r="Q60" s="99">
        <f t="shared" si="78"/>
        <v>2.16</v>
      </c>
      <c r="R60" s="99">
        <f t="shared" si="78"/>
        <v>6.12</v>
      </c>
      <c r="S60" s="98">
        <f t="shared" si="78"/>
        <v>156</v>
      </c>
      <c r="T60" s="99">
        <f t="shared" si="78"/>
        <v>28.08</v>
      </c>
      <c r="U60" s="98">
        <f t="shared" si="78"/>
        <v>-110</v>
      </c>
      <c r="V60" s="99">
        <f t="shared" si="78"/>
        <v>-26.4</v>
      </c>
      <c r="W60" s="99"/>
      <c r="X60" s="99">
        <f t="shared" ref="X60:X64" si="79">SUM(X61)</f>
        <v>8.15999999999999</v>
      </c>
      <c r="Y60" s="99"/>
      <c r="Z60" s="99">
        <f t="shared" ref="Z60:Z64" si="80">SUM(Z61)</f>
        <v>8.15999999999999</v>
      </c>
    </row>
    <row r="61" customHeight="1" spans="1:27">
      <c r="A61" s="160">
        <v>45</v>
      </c>
      <c r="B61" s="161" t="s">
        <v>69</v>
      </c>
      <c r="C61" s="102"/>
      <c r="D61" s="102">
        <v>2</v>
      </c>
      <c r="E61" s="102"/>
      <c r="F61" s="102"/>
      <c r="G61" s="102">
        <v>44</v>
      </c>
      <c r="H61" s="102">
        <v>87</v>
      </c>
      <c r="I61" s="102">
        <v>23</v>
      </c>
      <c r="J61" s="102">
        <v>2</v>
      </c>
      <c r="K61" s="102"/>
      <c r="L61" s="169"/>
      <c r="M61" s="102">
        <f t="shared" ref="M61:M65" si="81">C61+D61+E61</f>
        <v>2</v>
      </c>
      <c r="N61" s="103">
        <f t="shared" ref="N61:N65" si="82">M61*0.3*0.6</f>
        <v>0.36</v>
      </c>
      <c r="O61" s="102">
        <f t="shared" ref="O61:O65" si="83">F61+G61+J61</f>
        <v>46</v>
      </c>
      <c r="P61" s="103">
        <f t="shared" ref="P61:P65" si="84">O61*0.3*0.6</f>
        <v>8.28</v>
      </c>
      <c r="Q61" s="103">
        <v>2.16</v>
      </c>
      <c r="R61" s="103">
        <f t="shared" ref="R61:R65" si="85">P61-Q61</f>
        <v>6.12</v>
      </c>
      <c r="S61" s="102">
        <f t="shared" ref="S61:S65" si="86">G61+H61+I61+J61</f>
        <v>156</v>
      </c>
      <c r="T61" s="103">
        <f t="shared" ref="T61:T65" si="87">S61*0.3*0.6</f>
        <v>28.08</v>
      </c>
      <c r="U61" s="102">
        <f t="shared" ref="U61:U65" si="88">F61-H61-I61</f>
        <v>-110</v>
      </c>
      <c r="V61" s="103">
        <f t="shared" ref="V61:V65" si="89">U61*0.3*0.4*2</f>
        <v>-26.4</v>
      </c>
      <c r="W61" s="103"/>
      <c r="X61" s="103">
        <f t="shared" ref="X61:X65" si="90">L61+N61+R61+T61+V61+W61</f>
        <v>8.15999999999999</v>
      </c>
      <c r="Y61" s="103"/>
      <c r="Z61" s="103">
        <v>8.15999999999999</v>
      </c>
      <c r="AA61" s="149">
        <v>606006</v>
      </c>
    </row>
    <row r="62" customHeight="1" spans="1:26">
      <c r="A62" s="162"/>
      <c r="B62" s="105" t="s">
        <v>70</v>
      </c>
      <c r="C62" s="98">
        <f t="shared" ref="C62:J62" si="91">SUM(C63)</f>
        <v>0</v>
      </c>
      <c r="D62" s="98">
        <f t="shared" si="91"/>
        <v>2</v>
      </c>
      <c r="E62" s="98">
        <f t="shared" si="91"/>
        <v>0</v>
      </c>
      <c r="F62" s="98">
        <f t="shared" si="91"/>
        <v>3</v>
      </c>
      <c r="G62" s="98">
        <f t="shared" si="91"/>
        <v>61</v>
      </c>
      <c r="H62" s="98">
        <f t="shared" si="91"/>
        <v>38</v>
      </c>
      <c r="I62" s="98">
        <f t="shared" si="91"/>
        <v>1</v>
      </c>
      <c r="J62" s="98">
        <f t="shared" si="91"/>
        <v>1</v>
      </c>
      <c r="K62" s="98"/>
      <c r="L62" s="168"/>
      <c r="M62" s="98">
        <f t="shared" ref="M62:V62" si="92">SUM(M63)</f>
        <v>2</v>
      </c>
      <c r="N62" s="99">
        <f t="shared" si="92"/>
        <v>0.36</v>
      </c>
      <c r="O62" s="98">
        <f t="shared" si="92"/>
        <v>65</v>
      </c>
      <c r="P62" s="99">
        <f t="shared" si="92"/>
        <v>11.7</v>
      </c>
      <c r="Q62" s="99">
        <f t="shared" si="92"/>
        <v>8.82</v>
      </c>
      <c r="R62" s="99">
        <f t="shared" si="92"/>
        <v>2.88</v>
      </c>
      <c r="S62" s="98">
        <f t="shared" si="92"/>
        <v>101</v>
      </c>
      <c r="T62" s="99">
        <f t="shared" si="92"/>
        <v>18.18</v>
      </c>
      <c r="U62" s="98">
        <f t="shared" si="92"/>
        <v>-36</v>
      </c>
      <c r="V62" s="99">
        <f t="shared" si="92"/>
        <v>-8.64</v>
      </c>
      <c r="W62" s="99"/>
      <c r="X62" s="99">
        <f t="shared" si="79"/>
        <v>12.78</v>
      </c>
      <c r="Y62" s="99"/>
      <c r="Z62" s="99">
        <f t="shared" si="80"/>
        <v>12.78</v>
      </c>
    </row>
    <row r="63" customHeight="1" spans="1:27">
      <c r="A63" s="160">
        <v>46</v>
      </c>
      <c r="B63" s="161" t="s">
        <v>70</v>
      </c>
      <c r="C63" s="102"/>
      <c r="D63" s="102">
        <v>2</v>
      </c>
      <c r="E63" s="102"/>
      <c r="F63" s="102">
        <v>3</v>
      </c>
      <c r="G63" s="102">
        <v>61</v>
      </c>
      <c r="H63" s="102">
        <v>38</v>
      </c>
      <c r="I63" s="102">
        <v>1</v>
      </c>
      <c r="J63" s="102">
        <v>1</v>
      </c>
      <c r="K63" s="102"/>
      <c r="L63" s="169"/>
      <c r="M63" s="102">
        <f t="shared" si="81"/>
        <v>2</v>
      </c>
      <c r="N63" s="103">
        <f t="shared" si="82"/>
        <v>0.36</v>
      </c>
      <c r="O63" s="102">
        <f t="shared" si="83"/>
        <v>65</v>
      </c>
      <c r="P63" s="103">
        <f t="shared" si="84"/>
        <v>11.7</v>
      </c>
      <c r="Q63" s="103">
        <v>8.82</v>
      </c>
      <c r="R63" s="103">
        <f t="shared" si="85"/>
        <v>2.88</v>
      </c>
      <c r="S63" s="102">
        <f t="shared" si="86"/>
        <v>101</v>
      </c>
      <c r="T63" s="103">
        <f t="shared" si="87"/>
        <v>18.18</v>
      </c>
      <c r="U63" s="102">
        <f t="shared" si="88"/>
        <v>-36</v>
      </c>
      <c r="V63" s="103">
        <f t="shared" si="89"/>
        <v>-8.64</v>
      </c>
      <c r="W63" s="103"/>
      <c r="X63" s="103">
        <f t="shared" si="90"/>
        <v>12.78</v>
      </c>
      <c r="Y63" s="103"/>
      <c r="Z63" s="103">
        <v>12.78</v>
      </c>
      <c r="AA63" s="149">
        <v>606007</v>
      </c>
    </row>
    <row r="64" customHeight="1" spans="1:26">
      <c r="A64" s="162"/>
      <c r="B64" s="105" t="s">
        <v>71</v>
      </c>
      <c r="C64" s="98">
        <f t="shared" ref="C64:I64" si="93">SUM(C65)</f>
        <v>0</v>
      </c>
      <c r="D64" s="98">
        <f t="shared" si="93"/>
        <v>20</v>
      </c>
      <c r="E64" s="98">
        <f t="shared" si="93"/>
        <v>0</v>
      </c>
      <c r="F64" s="98">
        <f t="shared" si="93"/>
        <v>0</v>
      </c>
      <c r="G64" s="98">
        <f t="shared" si="93"/>
        <v>106</v>
      </c>
      <c r="H64" s="98">
        <f t="shared" si="93"/>
        <v>68</v>
      </c>
      <c r="I64" s="98">
        <f t="shared" si="93"/>
        <v>3</v>
      </c>
      <c r="J64" s="98"/>
      <c r="K64" s="98"/>
      <c r="L64" s="168"/>
      <c r="M64" s="98">
        <f t="shared" ref="M64:V64" si="94">SUM(M65)</f>
        <v>20</v>
      </c>
      <c r="N64" s="99">
        <f t="shared" si="94"/>
        <v>3.6</v>
      </c>
      <c r="O64" s="98">
        <f t="shared" si="94"/>
        <v>106</v>
      </c>
      <c r="P64" s="99">
        <f t="shared" si="94"/>
        <v>19.08</v>
      </c>
      <c r="Q64" s="99">
        <f t="shared" si="94"/>
        <v>9.54</v>
      </c>
      <c r="R64" s="99">
        <f t="shared" si="94"/>
        <v>9.54</v>
      </c>
      <c r="S64" s="98">
        <f t="shared" si="94"/>
        <v>177</v>
      </c>
      <c r="T64" s="99">
        <f t="shared" si="94"/>
        <v>31.86</v>
      </c>
      <c r="U64" s="98">
        <f t="shared" si="94"/>
        <v>-71</v>
      </c>
      <c r="V64" s="99">
        <f t="shared" si="94"/>
        <v>-17.04</v>
      </c>
      <c r="W64" s="99"/>
      <c r="X64" s="99">
        <f t="shared" si="79"/>
        <v>27.96</v>
      </c>
      <c r="Y64" s="99"/>
      <c r="Z64" s="99">
        <f t="shared" si="80"/>
        <v>27.96</v>
      </c>
    </row>
    <row r="65" customHeight="1" spans="1:27">
      <c r="A65" s="160">
        <v>47</v>
      </c>
      <c r="B65" s="161" t="s">
        <v>71</v>
      </c>
      <c r="C65" s="102"/>
      <c r="D65" s="102">
        <v>20</v>
      </c>
      <c r="E65" s="102"/>
      <c r="F65" s="102"/>
      <c r="G65" s="102">
        <v>106</v>
      </c>
      <c r="H65" s="102">
        <v>68</v>
      </c>
      <c r="I65" s="102">
        <v>3</v>
      </c>
      <c r="J65" s="102"/>
      <c r="K65" s="102"/>
      <c r="L65" s="169"/>
      <c r="M65" s="102">
        <f t="shared" si="81"/>
        <v>20</v>
      </c>
      <c r="N65" s="103">
        <f t="shared" si="82"/>
        <v>3.6</v>
      </c>
      <c r="O65" s="102">
        <f t="shared" si="83"/>
        <v>106</v>
      </c>
      <c r="P65" s="103">
        <f t="shared" si="84"/>
        <v>19.08</v>
      </c>
      <c r="Q65" s="103">
        <v>9.54</v>
      </c>
      <c r="R65" s="103">
        <f t="shared" si="85"/>
        <v>9.54</v>
      </c>
      <c r="S65" s="102">
        <f t="shared" si="86"/>
        <v>177</v>
      </c>
      <c r="T65" s="103">
        <f t="shared" si="87"/>
        <v>31.86</v>
      </c>
      <c r="U65" s="102">
        <f t="shared" si="88"/>
        <v>-71</v>
      </c>
      <c r="V65" s="103">
        <f t="shared" si="89"/>
        <v>-17.04</v>
      </c>
      <c r="W65" s="103"/>
      <c r="X65" s="103">
        <f t="shared" si="90"/>
        <v>27.96</v>
      </c>
      <c r="Y65" s="103"/>
      <c r="Z65" s="103">
        <v>27.96</v>
      </c>
      <c r="AA65" s="149">
        <v>606009</v>
      </c>
    </row>
    <row r="66" customHeight="1" spans="1:26">
      <c r="A66" s="162"/>
      <c r="B66" s="105" t="s">
        <v>72</v>
      </c>
      <c r="C66" s="98">
        <f t="shared" ref="C66:H66" si="95">SUM(C67)</f>
        <v>0</v>
      </c>
      <c r="D66" s="98">
        <f t="shared" si="95"/>
        <v>1</v>
      </c>
      <c r="E66" s="98">
        <f t="shared" si="95"/>
        <v>0</v>
      </c>
      <c r="F66" s="98">
        <f t="shared" si="95"/>
        <v>0</v>
      </c>
      <c r="G66" s="98">
        <f t="shared" si="95"/>
        <v>66</v>
      </c>
      <c r="H66" s="98">
        <f t="shared" si="95"/>
        <v>26</v>
      </c>
      <c r="I66" s="98"/>
      <c r="J66" s="98"/>
      <c r="K66" s="98"/>
      <c r="L66" s="168"/>
      <c r="M66" s="98">
        <f t="shared" ref="M66:V66" si="96">SUM(M67)</f>
        <v>1</v>
      </c>
      <c r="N66" s="99">
        <f t="shared" si="96"/>
        <v>0.18</v>
      </c>
      <c r="O66" s="98">
        <f t="shared" si="96"/>
        <v>66</v>
      </c>
      <c r="P66" s="99">
        <f t="shared" si="96"/>
        <v>11.88</v>
      </c>
      <c r="Q66" s="99">
        <f t="shared" si="96"/>
        <v>5.76</v>
      </c>
      <c r="R66" s="99">
        <f t="shared" si="96"/>
        <v>6.12</v>
      </c>
      <c r="S66" s="98">
        <f t="shared" si="96"/>
        <v>92</v>
      </c>
      <c r="T66" s="99">
        <f t="shared" si="96"/>
        <v>16.56</v>
      </c>
      <c r="U66" s="98">
        <f t="shared" si="96"/>
        <v>-26</v>
      </c>
      <c r="V66" s="99">
        <f t="shared" si="96"/>
        <v>-6.24</v>
      </c>
      <c r="W66" s="99"/>
      <c r="X66" s="99">
        <f>SUM(X67)</f>
        <v>16.62</v>
      </c>
      <c r="Y66" s="99"/>
      <c r="Z66" s="99">
        <f>SUM(Z67)</f>
        <v>16.62</v>
      </c>
    </row>
    <row r="67" customHeight="1" spans="1:27">
      <c r="A67" s="160">
        <v>48</v>
      </c>
      <c r="B67" s="161" t="s">
        <v>72</v>
      </c>
      <c r="C67" s="102"/>
      <c r="D67" s="102">
        <v>1</v>
      </c>
      <c r="E67" s="102"/>
      <c r="F67" s="102"/>
      <c r="G67" s="102">
        <v>66</v>
      </c>
      <c r="H67" s="102">
        <v>26</v>
      </c>
      <c r="I67" s="102"/>
      <c r="J67" s="102"/>
      <c r="K67" s="102"/>
      <c r="L67" s="169"/>
      <c r="M67" s="102">
        <f t="shared" ref="M67:M72" si="97">C67+D67+E67</f>
        <v>1</v>
      </c>
      <c r="N67" s="103">
        <f t="shared" ref="N67:N72" si="98">M67*0.3*0.6</f>
        <v>0.18</v>
      </c>
      <c r="O67" s="102">
        <f t="shared" ref="O67:O72" si="99">F67+G67+J67</f>
        <v>66</v>
      </c>
      <c r="P67" s="103">
        <f t="shared" ref="P67:P72" si="100">O67*0.3*0.6</f>
        <v>11.88</v>
      </c>
      <c r="Q67" s="103">
        <v>5.76</v>
      </c>
      <c r="R67" s="103">
        <f t="shared" ref="R67:R72" si="101">P67-Q67</f>
        <v>6.12</v>
      </c>
      <c r="S67" s="102">
        <f t="shared" ref="S67:S72" si="102">G67+H67+I67+J67</f>
        <v>92</v>
      </c>
      <c r="T67" s="103">
        <f t="shared" ref="T67:T72" si="103">S67*0.3*0.6</f>
        <v>16.56</v>
      </c>
      <c r="U67" s="102">
        <f t="shared" ref="U67:U72" si="104">F67-H67-I67</f>
        <v>-26</v>
      </c>
      <c r="V67" s="103">
        <f t="shared" ref="V67:V72" si="105">U67*0.3*0.4*2</f>
        <v>-6.24</v>
      </c>
      <c r="W67" s="103"/>
      <c r="X67" s="103">
        <f t="shared" ref="X67:X72" si="106">L67+N67+R67+T67+V67+W67</f>
        <v>16.62</v>
      </c>
      <c r="Y67" s="103"/>
      <c r="Z67" s="103">
        <v>16.62</v>
      </c>
      <c r="AA67" s="149">
        <v>606011</v>
      </c>
    </row>
    <row r="68" customHeight="1" spans="1:26">
      <c r="A68" s="162"/>
      <c r="B68" s="105" t="s">
        <v>73</v>
      </c>
      <c r="C68" s="98">
        <f t="shared" ref="C68:J68" si="107">SUM(C69:C72)</f>
        <v>80</v>
      </c>
      <c r="D68" s="98">
        <f t="shared" si="107"/>
        <v>1</v>
      </c>
      <c r="E68" s="98">
        <f t="shared" si="107"/>
        <v>2</v>
      </c>
      <c r="F68" s="98">
        <f t="shared" si="107"/>
        <v>766</v>
      </c>
      <c r="G68" s="98">
        <f t="shared" si="107"/>
        <v>29</v>
      </c>
      <c r="H68" s="98">
        <f t="shared" si="107"/>
        <v>395</v>
      </c>
      <c r="I68" s="98">
        <f t="shared" si="107"/>
        <v>11</v>
      </c>
      <c r="J68" s="98">
        <f t="shared" si="107"/>
        <v>5</v>
      </c>
      <c r="K68" s="98"/>
      <c r="L68" s="168"/>
      <c r="M68" s="98">
        <f t="shared" ref="M68:V68" si="108">SUM(M69:M72)</f>
        <v>83</v>
      </c>
      <c r="N68" s="99">
        <f t="shared" si="108"/>
        <v>14.94</v>
      </c>
      <c r="O68" s="98">
        <f t="shared" si="108"/>
        <v>800</v>
      </c>
      <c r="P68" s="99">
        <f t="shared" si="108"/>
        <v>144</v>
      </c>
      <c r="Q68" s="99">
        <f t="shared" si="108"/>
        <v>96.12</v>
      </c>
      <c r="R68" s="99">
        <f t="shared" si="108"/>
        <v>47.88</v>
      </c>
      <c r="S68" s="98">
        <f t="shared" si="108"/>
        <v>440</v>
      </c>
      <c r="T68" s="99">
        <f t="shared" si="108"/>
        <v>79.2</v>
      </c>
      <c r="U68" s="98">
        <f t="shared" si="108"/>
        <v>360</v>
      </c>
      <c r="V68" s="99">
        <f t="shared" si="108"/>
        <v>86.4</v>
      </c>
      <c r="W68" s="99"/>
      <c r="X68" s="99">
        <f t="shared" ref="X68:Z68" si="109">SUM(X69:X72)</f>
        <v>228.42</v>
      </c>
      <c r="Y68" s="99">
        <f t="shared" si="109"/>
        <v>-18.18</v>
      </c>
      <c r="Z68" s="99">
        <f t="shared" si="109"/>
        <v>246.6</v>
      </c>
    </row>
    <row r="69" customHeight="1" spans="1:27">
      <c r="A69" s="160">
        <v>49</v>
      </c>
      <c r="B69" s="161" t="s">
        <v>74</v>
      </c>
      <c r="C69" s="102">
        <v>80</v>
      </c>
      <c r="D69" s="102"/>
      <c r="E69" s="102"/>
      <c r="F69" s="102">
        <v>766</v>
      </c>
      <c r="G69" s="102"/>
      <c r="H69" s="102"/>
      <c r="I69" s="102"/>
      <c r="J69" s="102"/>
      <c r="K69" s="102"/>
      <c r="L69" s="169"/>
      <c r="M69" s="102">
        <f t="shared" si="97"/>
        <v>80</v>
      </c>
      <c r="N69" s="103">
        <f t="shared" si="98"/>
        <v>14.4</v>
      </c>
      <c r="O69" s="102">
        <f t="shared" si="99"/>
        <v>766</v>
      </c>
      <c r="P69" s="103">
        <f t="shared" si="100"/>
        <v>137.88</v>
      </c>
      <c r="Q69" s="103">
        <v>96.12</v>
      </c>
      <c r="R69" s="103">
        <f t="shared" si="101"/>
        <v>41.76</v>
      </c>
      <c r="S69" s="102"/>
      <c r="T69" s="103"/>
      <c r="U69" s="102">
        <f t="shared" si="104"/>
        <v>766</v>
      </c>
      <c r="V69" s="103">
        <f t="shared" si="105"/>
        <v>183.84</v>
      </c>
      <c r="W69" s="103"/>
      <c r="X69" s="103">
        <f t="shared" si="106"/>
        <v>240</v>
      </c>
      <c r="Y69" s="103"/>
      <c r="Z69" s="103">
        <v>240</v>
      </c>
      <c r="AA69" s="149">
        <v>607001</v>
      </c>
    </row>
    <row r="70" customHeight="1" spans="1:27">
      <c r="A70" s="160">
        <v>50</v>
      </c>
      <c r="B70" s="161" t="s">
        <v>75</v>
      </c>
      <c r="C70" s="102"/>
      <c r="D70" s="102"/>
      <c r="E70" s="102"/>
      <c r="F70" s="102"/>
      <c r="G70" s="102"/>
      <c r="H70" s="102">
        <v>25</v>
      </c>
      <c r="I70" s="102">
        <v>2</v>
      </c>
      <c r="J70" s="102"/>
      <c r="K70" s="102"/>
      <c r="L70" s="169"/>
      <c r="M70" s="102"/>
      <c r="N70" s="103"/>
      <c r="O70" s="102"/>
      <c r="P70" s="103"/>
      <c r="Q70" s="103"/>
      <c r="R70" s="103"/>
      <c r="S70" s="102">
        <f t="shared" si="102"/>
        <v>27</v>
      </c>
      <c r="T70" s="103">
        <f t="shared" si="103"/>
        <v>4.86</v>
      </c>
      <c r="U70" s="102">
        <f t="shared" si="104"/>
        <v>-27</v>
      </c>
      <c r="V70" s="103">
        <f t="shared" si="105"/>
        <v>-6.48</v>
      </c>
      <c r="W70" s="103"/>
      <c r="X70" s="103">
        <f t="shared" si="106"/>
        <v>-1.62</v>
      </c>
      <c r="Y70" s="103">
        <v>-1.62</v>
      </c>
      <c r="Z70" s="103"/>
      <c r="AA70" s="149">
        <v>607002</v>
      </c>
    </row>
    <row r="71" customHeight="1" spans="1:27">
      <c r="A71" s="160">
        <v>51</v>
      </c>
      <c r="B71" s="161" t="s">
        <v>76</v>
      </c>
      <c r="C71" s="102"/>
      <c r="D71" s="102"/>
      <c r="E71" s="102">
        <v>2</v>
      </c>
      <c r="F71" s="102"/>
      <c r="G71" s="102"/>
      <c r="H71" s="102">
        <v>304</v>
      </c>
      <c r="I71" s="102">
        <v>8</v>
      </c>
      <c r="J71" s="102">
        <v>5</v>
      </c>
      <c r="K71" s="102"/>
      <c r="L71" s="169"/>
      <c r="M71" s="102">
        <f t="shared" si="97"/>
        <v>2</v>
      </c>
      <c r="N71" s="103">
        <f t="shared" si="98"/>
        <v>0.36</v>
      </c>
      <c r="O71" s="102">
        <f t="shared" si="99"/>
        <v>5</v>
      </c>
      <c r="P71" s="103">
        <f t="shared" si="100"/>
        <v>0.9</v>
      </c>
      <c r="Q71" s="103"/>
      <c r="R71" s="103">
        <f t="shared" si="101"/>
        <v>0.9</v>
      </c>
      <c r="S71" s="102">
        <f t="shared" si="102"/>
        <v>317</v>
      </c>
      <c r="T71" s="103">
        <f t="shared" si="103"/>
        <v>57.06</v>
      </c>
      <c r="U71" s="102">
        <f t="shared" si="104"/>
        <v>-312</v>
      </c>
      <c r="V71" s="103">
        <f t="shared" si="105"/>
        <v>-74.88</v>
      </c>
      <c r="W71" s="103"/>
      <c r="X71" s="103">
        <f t="shared" si="106"/>
        <v>-16.56</v>
      </c>
      <c r="Y71" s="103">
        <v>-16.56</v>
      </c>
      <c r="Z71" s="103"/>
      <c r="AA71" s="149">
        <v>607003</v>
      </c>
    </row>
    <row r="72" customHeight="1" spans="1:27">
      <c r="A72" s="160">
        <v>52</v>
      </c>
      <c r="B72" s="161" t="s">
        <v>77</v>
      </c>
      <c r="C72" s="102"/>
      <c r="D72" s="102">
        <v>1</v>
      </c>
      <c r="E72" s="102"/>
      <c r="F72" s="102"/>
      <c r="G72" s="102">
        <v>29</v>
      </c>
      <c r="H72" s="102">
        <v>66</v>
      </c>
      <c r="I72" s="102">
        <v>1</v>
      </c>
      <c r="J72" s="102"/>
      <c r="K72" s="102"/>
      <c r="L72" s="169"/>
      <c r="M72" s="102">
        <f t="shared" si="97"/>
        <v>1</v>
      </c>
      <c r="N72" s="103">
        <f t="shared" si="98"/>
        <v>0.18</v>
      </c>
      <c r="O72" s="102">
        <f t="shared" si="99"/>
        <v>29</v>
      </c>
      <c r="P72" s="103">
        <f t="shared" si="100"/>
        <v>5.22</v>
      </c>
      <c r="Q72" s="103"/>
      <c r="R72" s="103">
        <f t="shared" si="101"/>
        <v>5.22</v>
      </c>
      <c r="S72" s="102">
        <f t="shared" si="102"/>
        <v>96</v>
      </c>
      <c r="T72" s="103">
        <f t="shared" si="103"/>
        <v>17.28</v>
      </c>
      <c r="U72" s="102">
        <f t="shared" si="104"/>
        <v>-67</v>
      </c>
      <c r="V72" s="103">
        <f t="shared" si="105"/>
        <v>-16.08</v>
      </c>
      <c r="W72" s="103"/>
      <c r="X72" s="103">
        <f t="shared" si="106"/>
        <v>6.6</v>
      </c>
      <c r="Y72" s="103"/>
      <c r="Z72" s="103">
        <v>6.6</v>
      </c>
      <c r="AA72" s="149">
        <v>607004</v>
      </c>
    </row>
    <row r="73" customHeight="1" spans="1:26">
      <c r="A73" s="162"/>
      <c r="B73" s="105" t="s">
        <v>78</v>
      </c>
      <c r="C73" s="98">
        <f t="shared" ref="C73:J73" si="110">SUM(C74)</f>
        <v>0</v>
      </c>
      <c r="D73" s="98">
        <f t="shared" si="110"/>
        <v>0</v>
      </c>
      <c r="E73" s="98">
        <f t="shared" si="110"/>
        <v>0</v>
      </c>
      <c r="F73" s="98">
        <f t="shared" si="110"/>
        <v>0</v>
      </c>
      <c r="G73" s="98">
        <f t="shared" si="110"/>
        <v>32</v>
      </c>
      <c r="H73" s="98">
        <f t="shared" si="110"/>
        <v>226</v>
      </c>
      <c r="I73" s="98">
        <f t="shared" si="110"/>
        <v>14</v>
      </c>
      <c r="J73" s="98">
        <f t="shared" si="110"/>
        <v>3</v>
      </c>
      <c r="K73" s="98"/>
      <c r="L73" s="168"/>
      <c r="M73" s="98"/>
      <c r="N73" s="99"/>
      <c r="O73" s="98">
        <f t="shared" ref="O73:V73" si="111">SUM(O74)</f>
        <v>35</v>
      </c>
      <c r="P73" s="99">
        <f t="shared" si="111"/>
        <v>6.3</v>
      </c>
      <c r="Q73" s="99"/>
      <c r="R73" s="99">
        <f t="shared" si="111"/>
        <v>6.3</v>
      </c>
      <c r="S73" s="98">
        <f t="shared" si="111"/>
        <v>275</v>
      </c>
      <c r="T73" s="99">
        <f t="shared" si="111"/>
        <v>49.5</v>
      </c>
      <c r="U73" s="98">
        <f t="shared" si="111"/>
        <v>-240</v>
      </c>
      <c r="V73" s="99">
        <f t="shared" si="111"/>
        <v>-57.6</v>
      </c>
      <c r="W73" s="99"/>
      <c r="X73" s="99">
        <f>SUM(X74)</f>
        <v>-1.8</v>
      </c>
      <c r="Y73" s="99">
        <f>SUM(Y74)</f>
        <v>-1.8</v>
      </c>
      <c r="Z73" s="99"/>
    </row>
    <row r="74" customHeight="1" spans="1:27">
      <c r="A74" s="160">
        <v>53</v>
      </c>
      <c r="B74" s="161" t="s">
        <v>78</v>
      </c>
      <c r="C74" s="102"/>
      <c r="D74" s="102"/>
      <c r="E74" s="102"/>
      <c r="F74" s="102"/>
      <c r="G74" s="102">
        <v>32</v>
      </c>
      <c r="H74" s="102">
        <v>226</v>
      </c>
      <c r="I74" s="102">
        <v>14</v>
      </c>
      <c r="J74" s="102">
        <v>3</v>
      </c>
      <c r="K74" s="102"/>
      <c r="L74" s="169"/>
      <c r="M74" s="102"/>
      <c r="N74" s="103"/>
      <c r="O74" s="102">
        <f>F74+G74+J74</f>
        <v>35</v>
      </c>
      <c r="P74" s="103">
        <f>O74*0.3*0.6</f>
        <v>6.3</v>
      </c>
      <c r="Q74" s="103"/>
      <c r="R74" s="103">
        <f>P74-Q74</f>
        <v>6.3</v>
      </c>
      <c r="S74" s="102">
        <f t="shared" ref="S74:S78" si="112">G74+H74+I74+J74</f>
        <v>275</v>
      </c>
      <c r="T74" s="103">
        <f t="shared" ref="T74:T78" si="113">S74*0.3*0.6</f>
        <v>49.5</v>
      </c>
      <c r="U74" s="102">
        <f t="shared" ref="U74:U78" si="114">F74-H74-I74</f>
        <v>-240</v>
      </c>
      <c r="V74" s="103">
        <f t="shared" ref="V74:V78" si="115">U74*0.3*0.4*2</f>
        <v>-57.6</v>
      </c>
      <c r="W74" s="103"/>
      <c r="X74" s="103">
        <f t="shared" ref="X74:X78" si="116">L74+N74+R74+T74+V74+W74</f>
        <v>-1.8</v>
      </c>
      <c r="Y74" s="103">
        <v>-1.8</v>
      </c>
      <c r="Z74" s="103"/>
      <c r="AA74" s="149">
        <v>607005</v>
      </c>
    </row>
    <row r="75" customHeight="1" spans="1:26">
      <c r="A75" s="162"/>
      <c r="B75" s="105" t="s">
        <v>79</v>
      </c>
      <c r="C75" s="98">
        <f t="shared" ref="C75:I75" si="117">SUM(C76:C76)</f>
        <v>1</v>
      </c>
      <c r="D75" s="98">
        <f t="shared" si="117"/>
        <v>10</v>
      </c>
      <c r="E75" s="98">
        <f t="shared" si="117"/>
        <v>0</v>
      </c>
      <c r="F75" s="98">
        <f t="shared" si="117"/>
        <v>1</v>
      </c>
      <c r="G75" s="98">
        <f t="shared" si="117"/>
        <v>97</v>
      </c>
      <c r="H75" s="98">
        <f t="shared" si="117"/>
        <v>218</v>
      </c>
      <c r="I75" s="98">
        <f t="shared" si="117"/>
        <v>3</v>
      </c>
      <c r="J75" s="98"/>
      <c r="K75" s="98"/>
      <c r="L75" s="168"/>
      <c r="M75" s="98">
        <f t="shared" ref="M75:P75" si="118">SUM(M76:M76)</f>
        <v>11</v>
      </c>
      <c r="N75" s="99">
        <f t="shared" si="118"/>
        <v>1.98</v>
      </c>
      <c r="O75" s="98">
        <f t="shared" si="118"/>
        <v>98</v>
      </c>
      <c r="P75" s="99">
        <f t="shared" si="118"/>
        <v>17.64</v>
      </c>
      <c r="Q75" s="99"/>
      <c r="R75" s="99">
        <f t="shared" ref="R75:V75" si="119">SUM(R76:R76)</f>
        <v>17.64</v>
      </c>
      <c r="S75" s="98">
        <f t="shared" si="119"/>
        <v>318</v>
      </c>
      <c r="T75" s="99">
        <f t="shared" si="119"/>
        <v>57.24</v>
      </c>
      <c r="U75" s="98">
        <f t="shared" si="119"/>
        <v>-220</v>
      </c>
      <c r="V75" s="99">
        <f t="shared" si="119"/>
        <v>-52.8</v>
      </c>
      <c r="W75" s="99"/>
      <c r="X75" s="99">
        <f>SUM(X76:X76)</f>
        <v>24.06</v>
      </c>
      <c r="Y75" s="99"/>
      <c r="Z75" s="99">
        <f>SUM(Z76:Z76)</f>
        <v>24.06</v>
      </c>
    </row>
    <row r="76" customHeight="1" spans="1:27">
      <c r="A76" s="160">
        <v>54</v>
      </c>
      <c r="B76" s="163" t="s">
        <v>79</v>
      </c>
      <c r="C76" s="102">
        <v>1</v>
      </c>
      <c r="D76" s="102">
        <v>10</v>
      </c>
      <c r="E76" s="102"/>
      <c r="F76" s="102">
        <v>1</v>
      </c>
      <c r="G76" s="102">
        <v>97</v>
      </c>
      <c r="H76" s="102">
        <v>218</v>
      </c>
      <c r="I76" s="102">
        <v>3</v>
      </c>
      <c r="J76" s="102"/>
      <c r="K76" s="102"/>
      <c r="L76" s="169"/>
      <c r="M76" s="102">
        <f t="shared" ref="M76:M82" si="120">C76+D76+E76</f>
        <v>11</v>
      </c>
      <c r="N76" s="103">
        <f t="shared" ref="N76:N82" si="121">M76*0.3*0.6</f>
        <v>1.98</v>
      </c>
      <c r="O76" s="102">
        <f t="shared" ref="O76:O84" si="122">F76+G76+J76</f>
        <v>98</v>
      </c>
      <c r="P76" s="103">
        <f t="shared" ref="P76:P84" si="123">O76*0.3*0.6</f>
        <v>17.64</v>
      </c>
      <c r="Q76" s="103"/>
      <c r="R76" s="103">
        <f t="shared" ref="R76:R84" si="124">P76-Q76</f>
        <v>17.64</v>
      </c>
      <c r="S76" s="102">
        <f t="shared" si="112"/>
        <v>318</v>
      </c>
      <c r="T76" s="103">
        <f t="shared" si="113"/>
        <v>57.24</v>
      </c>
      <c r="U76" s="102">
        <f t="shared" si="114"/>
        <v>-220</v>
      </c>
      <c r="V76" s="103">
        <f t="shared" si="115"/>
        <v>-52.8</v>
      </c>
      <c r="W76" s="103"/>
      <c r="X76" s="103">
        <f t="shared" si="116"/>
        <v>24.06</v>
      </c>
      <c r="Y76" s="103"/>
      <c r="Z76" s="103">
        <v>24.06</v>
      </c>
      <c r="AA76" s="149">
        <v>607006</v>
      </c>
    </row>
    <row r="77" customHeight="1" spans="1:26">
      <c r="A77" s="162"/>
      <c r="B77" s="105" t="s">
        <v>80</v>
      </c>
      <c r="C77" s="98">
        <f t="shared" ref="C77:I77" si="125">SUM(C78)</f>
        <v>0</v>
      </c>
      <c r="D77" s="98">
        <f t="shared" si="125"/>
        <v>0</v>
      </c>
      <c r="E77" s="98">
        <f t="shared" si="125"/>
        <v>0</v>
      </c>
      <c r="F77" s="98">
        <f t="shared" si="125"/>
        <v>0</v>
      </c>
      <c r="G77" s="98">
        <f t="shared" si="125"/>
        <v>0</v>
      </c>
      <c r="H77" s="98">
        <f t="shared" si="125"/>
        <v>86</v>
      </c>
      <c r="I77" s="98">
        <f t="shared" si="125"/>
        <v>20</v>
      </c>
      <c r="J77" s="98"/>
      <c r="K77" s="98"/>
      <c r="L77" s="168"/>
      <c r="M77" s="98"/>
      <c r="N77" s="99"/>
      <c r="O77" s="98"/>
      <c r="P77" s="99"/>
      <c r="Q77" s="99"/>
      <c r="R77" s="99"/>
      <c r="S77" s="98">
        <f t="shared" ref="S77:V77" si="126">SUM(S78)</f>
        <v>106</v>
      </c>
      <c r="T77" s="99">
        <f t="shared" si="126"/>
        <v>19.08</v>
      </c>
      <c r="U77" s="98">
        <f t="shared" si="126"/>
        <v>-106</v>
      </c>
      <c r="V77" s="99">
        <f t="shared" si="126"/>
        <v>-25.44</v>
      </c>
      <c r="W77" s="99"/>
      <c r="X77" s="99">
        <f>SUM(X78)</f>
        <v>-6.36</v>
      </c>
      <c r="Y77" s="99">
        <f>SUM(Y78)</f>
        <v>-6.36</v>
      </c>
      <c r="Z77" s="99"/>
    </row>
    <row r="78" customHeight="1" spans="1:27">
      <c r="A78" s="160">
        <v>55</v>
      </c>
      <c r="B78" s="161" t="s">
        <v>80</v>
      </c>
      <c r="C78" s="102"/>
      <c r="D78" s="102"/>
      <c r="E78" s="102"/>
      <c r="F78" s="102"/>
      <c r="G78" s="102"/>
      <c r="H78" s="102">
        <v>86</v>
      </c>
      <c r="I78" s="102">
        <v>20</v>
      </c>
      <c r="J78" s="102"/>
      <c r="K78" s="102"/>
      <c r="L78" s="169"/>
      <c r="M78" s="102"/>
      <c r="N78" s="103"/>
      <c r="O78" s="102"/>
      <c r="P78" s="103"/>
      <c r="Q78" s="103"/>
      <c r="R78" s="103"/>
      <c r="S78" s="102">
        <f t="shared" si="112"/>
        <v>106</v>
      </c>
      <c r="T78" s="103">
        <f t="shared" si="113"/>
        <v>19.08</v>
      </c>
      <c r="U78" s="102">
        <f t="shared" si="114"/>
        <v>-106</v>
      </c>
      <c r="V78" s="103">
        <f t="shared" si="115"/>
        <v>-25.44</v>
      </c>
      <c r="W78" s="103"/>
      <c r="X78" s="103">
        <f t="shared" si="116"/>
        <v>-6.36</v>
      </c>
      <c r="Y78" s="103">
        <v>-6.36</v>
      </c>
      <c r="Z78" s="103"/>
      <c r="AA78" s="149">
        <v>607007</v>
      </c>
    </row>
    <row r="79" customHeight="1" spans="1:26">
      <c r="A79" s="162"/>
      <c r="B79" s="105" t="s">
        <v>81</v>
      </c>
      <c r="C79" s="98">
        <f t="shared" ref="C79:J79" si="127">SUM(C80:C84)</f>
        <v>16</v>
      </c>
      <c r="D79" s="98">
        <f t="shared" si="127"/>
        <v>0</v>
      </c>
      <c r="E79" s="98">
        <f t="shared" si="127"/>
        <v>3</v>
      </c>
      <c r="F79" s="98">
        <f t="shared" si="127"/>
        <v>404</v>
      </c>
      <c r="G79" s="98">
        <f t="shared" si="127"/>
        <v>54</v>
      </c>
      <c r="H79" s="98">
        <f t="shared" si="127"/>
        <v>83</v>
      </c>
      <c r="I79" s="98">
        <f t="shared" si="127"/>
        <v>2</v>
      </c>
      <c r="J79" s="98">
        <f t="shared" si="127"/>
        <v>3</v>
      </c>
      <c r="K79" s="98"/>
      <c r="L79" s="168"/>
      <c r="M79" s="98">
        <f t="shared" ref="M79:V79" si="128">SUM(M80:M84)</f>
        <v>19</v>
      </c>
      <c r="N79" s="99">
        <f t="shared" si="128"/>
        <v>3.42</v>
      </c>
      <c r="O79" s="98">
        <f t="shared" si="128"/>
        <v>461</v>
      </c>
      <c r="P79" s="99">
        <f t="shared" si="128"/>
        <v>82.98</v>
      </c>
      <c r="Q79" s="99">
        <f t="shared" si="128"/>
        <v>88.92</v>
      </c>
      <c r="R79" s="99">
        <f t="shared" si="128"/>
        <v>-5.94</v>
      </c>
      <c r="S79" s="98">
        <f t="shared" si="128"/>
        <v>142</v>
      </c>
      <c r="T79" s="99">
        <f t="shared" si="128"/>
        <v>25.56</v>
      </c>
      <c r="U79" s="98">
        <f t="shared" si="128"/>
        <v>319</v>
      </c>
      <c r="V79" s="99">
        <f t="shared" si="128"/>
        <v>76.56</v>
      </c>
      <c r="W79" s="99"/>
      <c r="X79" s="99">
        <f t="shared" ref="X79:Z79" si="129">SUM(X80:X84)</f>
        <v>99.6</v>
      </c>
      <c r="Y79" s="99">
        <f t="shared" si="129"/>
        <v>-0.6</v>
      </c>
      <c r="Z79" s="99">
        <f t="shared" si="129"/>
        <v>100.2</v>
      </c>
    </row>
    <row r="80" customHeight="1" spans="1:27">
      <c r="A80" s="160">
        <v>56</v>
      </c>
      <c r="B80" s="161" t="s">
        <v>82</v>
      </c>
      <c r="C80" s="102">
        <v>12</v>
      </c>
      <c r="D80" s="102"/>
      <c r="E80" s="102"/>
      <c r="F80" s="102">
        <v>273</v>
      </c>
      <c r="G80" s="102"/>
      <c r="H80" s="102"/>
      <c r="I80" s="102"/>
      <c r="J80" s="102"/>
      <c r="K80" s="102"/>
      <c r="L80" s="169"/>
      <c r="M80" s="102">
        <f t="shared" si="120"/>
        <v>12</v>
      </c>
      <c r="N80" s="103">
        <f t="shared" si="121"/>
        <v>2.16</v>
      </c>
      <c r="O80" s="102">
        <f t="shared" si="122"/>
        <v>273</v>
      </c>
      <c r="P80" s="103">
        <f t="shared" si="123"/>
        <v>49.14</v>
      </c>
      <c r="Q80" s="103">
        <v>54.72</v>
      </c>
      <c r="R80" s="103">
        <f t="shared" si="124"/>
        <v>-5.58000000000001</v>
      </c>
      <c r="S80" s="102"/>
      <c r="T80" s="103"/>
      <c r="U80" s="102">
        <f t="shared" ref="U80:U84" si="130">F80-H80-I80</f>
        <v>273</v>
      </c>
      <c r="V80" s="103">
        <f t="shared" ref="V80:V84" si="131">U80*0.3*0.4*2</f>
        <v>65.52</v>
      </c>
      <c r="W80" s="103"/>
      <c r="X80" s="103">
        <f t="shared" ref="X80:X84" si="132">L80+N80+R80+T80+V80+W80</f>
        <v>62.1</v>
      </c>
      <c r="Y80" s="103"/>
      <c r="Z80" s="103">
        <v>62.1</v>
      </c>
      <c r="AA80" s="149">
        <v>608001</v>
      </c>
    </row>
    <row r="81" customHeight="1" spans="1:27">
      <c r="A81" s="160">
        <v>57</v>
      </c>
      <c r="B81" s="161" t="s">
        <v>83</v>
      </c>
      <c r="C81" s="102">
        <v>3</v>
      </c>
      <c r="D81" s="102"/>
      <c r="E81" s="102"/>
      <c r="F81" s="102">
        <v>44</v>
      </c>
      <c r="G81" s="102">
        <v>1</v>
      </c>
      <c r="H81" s="102">
        <v>8</v>
      </c>
      <c r="I81" s="102"/>
      <c r="J81" s="102"/>
      <c r="K81" s="102"/>
      <c r="L81" s="169"/>
      <c r="M81" s="102">
        <f t="shared" si="120"/>
        <v>3</v>
      </c>
      <c r="N81" s="103">
        <f t="shared" si="121"/>
        <v>0.54</v>
      </c>
      <c r="O81" s="102">
        <f t="shared" si="122"/>
        <v>45</v>
      </c>
      <c r="P81" s="103">
        <f t="shared" si="123"/>
        <v>8.1</v>
      </c>
      <c r="Q81" s="103">
        <v>8.82</v>
      </c>
      <c r="R81" s="103">
        <f t="shared" si="124"/>
        <v>-0.720000000000001</v>
      </c>
      <c r="S81" s="102">
        <f t="shared" ref="S81:S84" si="133">G81+H81+I81+J81</f>
        <v>9</v>
      </c>
      <c r="T81" s="103">
        <f t="shared" ref="T81:T84" si="134">S81*0.3*0.6</f>
        <v>1.62</v>
      </c>
      <c r="U81" s="102">
        <f t="shared" si="130"/>
        <v>36</v>
      </c>
      <c r="V81" s="103">
        <f t="shared" si="131"/>
        <v>8.64</v>
      </c>
      <c r="W81" s="103"/>
      <c r="X81" s="103">
        <f t="shared" si="132"/>
        <v>10.08</v>
      </c>
      <c r="Y81" s="103"/>
      <c r="Z81" s="103">
        <v>10.08</v>
      </c>
      <c r="AA81" s="149">
        <v>608002</v>
      </c>
    </row>
    <row r="82" customHeight="1" spans="1:27">
      <c r="A82" s="160">
        <v>58</v>
      </c>
      <c r="B82" s="161" t="s">
        <v>84</v>
      </c>
      <c r="C82" s="102">
        <v>1</v>
      </c>
      <c r="D82" s="102"/>
      <c r="E82" s="102"/>
      <c r="F82" s="102">
        <v>87</v>
      </c>
      <c r="G82" s="102">
        <v>44</v>
      </c>
      <c r="H82" s="102">
        <v>46</v>
      </c>
      <c r="I82" s="102">
        <v>1</v>
      </c>
      <c r="J82" s="102">
        <v>1</v>
      </c>
      <c r="K82" s="102"/>
      <c r="L82" s="169"/>
      <c r="M82" s="102">
        <f t="shared" si="120"/>
        <v>1</v>
      </c>
      <c r="N82" s="103">
        <f t="shared" si="121"/>
        <v>0.18</v>
      </c>
      <c r="O82" s="102">
        <f t="shared" si="122"/>
        <v>132</v>
      </c>
      <c r="P82" s="103">
        <f t="shared" si="123"/>
        <v>23.76</v>
      </c>
      <c r="Q82" s="103">
        <v>22.68</v>
      </c>
      <c r="R82" s="103">
        <f t="shared" si="124"/>
        <v>1.08</v>
      </c>
      <c r="S82" s="102">
        <f t="shared" si="133"/>
        <v>92</v>
      </c>
      <c r="T82" s="103">
        <f t="shared" si="134"/>
        <v>16.56</v>
      </c>
      <c r="U82" s="102">
        <f t="shared" si="130"/>
        <v>40</v>
      </c>
      <c r="V82" s="103">
        <f t="shared" si="131"/>
        <v>9.6</v>
      </c>
      <c r="W82" s="103"/>
      <c r="X82" s="103">
        <f t="shared" si="132"/>
        <v>27.42</v>
      </c>
      <c r="Y82" s="103"/>
      <c r="Z82" s="103">
        <v>27.42</v>
      </c>
      <c r="AA82" s="149">
        <v>608004</v>
      </c>
    </row>
    <row r="83" customHeight="1" spans="1:27">
      <c r="A83" s="160">
        <v>59</v>
      </c>
      <c r="B83" s="161" t="s">
        <v>85</v>
      </c>
      <c r="C83" s="102"/>
      <c r="D83" s="102"/>
      <c r="E83" s="102"/>
      <c r="F83" s="102"/>
      <c r="G83" s="102">
        <v>9</v>
      </c>
      <c r="H83" s="102">
        <v>13</v>
      </c>
      <c r="I83" s="102">
        <v>1</v>
      </c>
      <c r="J83" s="102"/>
      <c r="K83" s="102"/>
      <c r="L83" s="169"/>
      <c r="M83" s="102"/>
      <c r="N83" s="103"/>
      <c r="O83" s="102">
        <f t="shared" si="122"/>
        <v>9</v>
      </c>
      <c r="P83" s="103">
        <f t="shared" si="123"/>
        <v>1.62</v>
      </c>
      <c r="Q83" s="103">
        <v>1.8</v>
      </c>
      <c r="R83" s="103">
        <f t="shared" si="124"/>
        <v>-0.18</v>
      </c>
      <c r="S83" s="102">
        <f t="shared" si="133"/>
        <v>23</v>
      </c>
      <c r="T83" s="103">
        <f t="shared" si="134"/>
        <v>4.14</v>
      </c>
      <c r="U83" s="102">
        <f t="shared" si="130"/>
        <v>-14</v>
      </c>
      <c r="V83" s="103">
        <f t="shared" si="131"/>
        <v>-3.36</v>
      </c>
      <c r="W83" s="103"/>
      <c r="X83" s="103">
        <f t="shared" si="132"/>
        <v>0.599999999999999</v>
      </c>
      <c r="Y83" s="103"/>
      <c r="Z83" s="103">
        <v>0.599999999999999</v>
      </c>
      <c r="AA83" s="149">
        <v>608005</v>
      </c>
    </row>
    <row r="84" customHeight="1" spans="1:27">
      <c r="A84" s="160">
        <v>60</v>
      </c>
      <c r="B84" s="161" t="s">
        <v>86</v>
      </c>
      <c r="C84" s="102"/>
      <c r="D84" s="102"/>
      <c r="E84" s="102">
        <v>3</v>
      </c>
      <c r="F84" s="102"/>
      <c r="G84" s="102"/>
      <c r="H84" s="102">
        <v>16</v>
      </c>
      <c r="I84" s="102"/>
      <c r="J84" s="102">
        <v>2</v>
      </c>
      <c r="K84" s="102"/>
      <c r="L84" s="169"/>
      <c r="M84" s="102">
        <f t="shared" ref="M84:M88" si="135">C84+D84+E84</f>
        <v>3</v>
      </c>
      <c r="N84" s="103">
        <f t="shared" ref="N84:N88" si="136">M84*0.3*0.6</f>
        <v>0.54</v>
      </c>
      <c r="O84" s="102">
        <f t="shared" si="122"/>
        <v>2</v>
      </c>
      <c r="P84" s="103">
        <f t="shared" si="123"/>
        <v>0.36</v>
      </c>
      <c r="Q84" s="103">
        <v>0.9</v>
      </c>
      <c r="R84" s="103">
        <f t="shared" si="124"/>
        <v>-0.54</v>
      </c>
      <c r="S84" s="102">
        <f t="shared" si="133"/>
        <v>18</v>
      </c>
      <c r="T84" s="103">
        <f t="shared" si="134"/>
        <v>3.24</v>
      </c>
      <c r="U84" s="102">
        <f t="shared" si="130"/>
        <v>-16</v>
      </c>
      <c r="V84" s="103">
        <f t="shared" si="131"/>
        <v>-3.84</v>
      </c>
      <c r="W84" s="103"/>
      <c r="X84" s="103">
        <f t="shared" si="132"/>
        <v>-0.6</v>
      </c>
      <c r="Y84" s="103">
        <v>-0.6</v>
      </c>
      <c r="Z84" s="103"/>
      <c r="AA84" s="149">
        <v>608006</v>
      </c>
    </row>
    <row r="85" customHeight="1" spans="1:26">
      <c r="A85" s="162"/>
      <c r="B85" s="105" t="s">
        <v>87</v>
      </c>
      <c r="C85" s="98">
        <f t="shared" ref="C85:J85" si="137">SUM(C86)</f>
        <v>0</v>
      </c>
      <c r="D85" s="98">
        <f t="shared" si="137"/>
        <v>3</v>
      </c>
      <c r="E85" s="98">
        <f t="shared" si="137"/>
        <v>0</v>
      </c>
      <c r="F85" s="98">
        <f t="shared" si="137"/>
        <v>2</v>
      </c>
      <c r="G85" s="98">
        <f t="shared" si="137"/>
        <v>75</v>
      </c>
      <c r="H85" s="98">
        <f t="shared" si="137"/>
        <v>25</v>
      </c>
      <c r="I85" s="98">
        <f t="shared" si="137"/>
        <v>3</v>
      </c>
      <c r="J85" s="98">
        <f t="shared" si="137"/>
        <v>1</v>
      </c>
      <c r="K85" s="98"/>
      <c r="L85" s="168"/>
      <c r="M85" s="98">
        <f t="shared" ref="M85:V85" si="138">SUM(M86)</f>
        <v>3</v>
      </c>
      <c r="N85" s="99">
        <f t="shared" si="138"/>
        <v>0.54</v>
      </c>
      <c r="O85" s="98">
        <f t="shared" si="138"/>
        <v>78</v>
      </c>
      <c r="P85" s="99">
        <f t="shared" si="138"/>
        <v>14.04</v>
      </c>
      <c r="Q85" s="99">
        <f t="shared" si="138"/>
        <v>8.28</v>
      </c>
      <c r="R85" s="99">
        <f t="shared" si="138"/>
        <v>5.76</v>
      </c>
      <c r="S85" s="98">
        <f t="shared" si="138"/>
        <v>104</v>
      </c>
      <c r="T85" s="99">
        <f t="shared" si="138"/>
        <v>18.72</v>
      </c>
      <c r="U85" s="98">
        <f t="shared" si="138"/>
        <v>-26</v>
      </c>
      <c r="V85" s="99">
        <f t="shared" si="138"/>
        <v>-6.24</v>
      </c>
      <c r="W85" s="99"/>
      <c r="X85" s="99">
        <f t="shared" ref="X85:X89" si="139">SUM(X86)</f>
        <v>18.78</v>
      </c>
      <c r="Y85" s="99"/>
      <c r="Z85" s="99">
        <f>SUM(Z86)</f>
        <v>18.78</v>
      </c>
    </row>
    <row r="86" customHeight="1" spans="1:27">
      <c r="A86" s="160">
        <v>61</v>
      </c>
      <c r="B86" s="161" t="s">
        <v>87</v>
      </c>
      <c r="C86" s="102"/>
      <c r="D86" s="102">
        <v>3</v>
      </c>
      <c r="E86" s="102"/>
      <c r="F86" s="102">
        <v>2</v>
      </c>
      <c r="G86" s="102">
        <v>75</v>
      </c>
      <c r="H86" s="102">
        <v>25</v>
      </c>
      <c r="I86" s="102">
        <v>3</v>
      </c>
      <c r="J86" s="102">
        <v>1</v>
      </c>
      <c r="K86" s="102"/>
      <c r="L86" s="169"/>
      <c r="M86" s="102">
        <f t="shared" si="135"/>
        <v>3</v>
      </c>
      <c r="N86" s="103">
        <f t="shared" si="136"/>
        <v>0.54</v>
      </c>
      <c r="O86" s="102">
        <f t="shared" ref="O86:O90" si="140">F86+G86+J86</f>
        <v>78</v>
      </c>
      <c r="P86" s="103">
        <f t="shared" ref="P86:P90" si="141">O86*0.3*0.6</f>
        <v>14.04</v>
      </c>
      <c r="Q86" s="103">
        <v>8.28</v>
      </c>
      <c r="R86" s="103">
        <f t="shared" ref="R86:R90" si="142">P86-Q86</f>
        <v>5.76</v>
      </c>
      <c r="S86" s="102">
        <f t="shared" ref="S86:S90" si="143">G86+H86+I86+J86</f>
        <v>104</v>
      </c>
      <c r="T86" s="103">
        <f t="shared" ref="T86:T90" si="144">S86*0.3*0.6</f>
        <v>18.72</v>
      </c>
      <c r="U86" s="102">
        <f t="shared" ref="U86:U90" si="145">F86-H86-I86</f>
        <v>-26</v>
      </c>
      <c r="V86" s="103">
        <f t="shared" ref="V86:V90" si="146">U86*0.3*0.4*2</f>
        <v>-6.24</v>
      </c>
      <c r="W86" s="103"/>
      <c r="X86" s="103">
        <f t="shared" ref="X86:X90" si="147">L86+N86+R86+T86+V86+W86</f>
        <v>18.78</v>
      </c>
      <c r="Y86" s="103"/>
      <c r="Z86" s="103">
        <v>18.78</v>
      </c>
      <c r="AA86" s="149">
        <v>608007</v>
      </c>
    </row>
    <row r="87" customHeight="1" spans="1:26">
      <c r="A87" s="162"/>
      <c r="B87" s="105" t="s">
        <v>88</v>
      </c>
      <c r="C87" s="98">
        <f t="shared" ref="C87:J87" si="148">SUM(C88)</f>
        <v>0</v>
      </c>
      <c r="D87" s="98">
        <f t="shared" si="148"/>
        <v>2</v>
      </c>
      <c r="E87" s="98">
        <f t="shared" si="148"/>
        <v>2</v>
      </c>
      <c r="F87" s="98">
        <f t="shared" si="148"/>
        <v>47</v>
      </c>
      <c r="G87" s="98">
        <f t="shared" si="148"/>
        <v>51</v>
      </c>
      <c r="H87" s="98">
        <f t="shared" si="148"/>
        <v>55</v>
      </c>
      <c r="I87" s="98">
        <f t="shared" si="148"/>
        <v>9</v>
      </c>
      <c r="J87" s="98">
        <f t="shared" si="148"/>
        <v>2</v>
      </c>
      <c r="K87" s="98"/>
      <c r="L87" s="168"/>
      <c r="M87" s="98">
        <f t="shared" ref="M87:V87" si="149">SUM(M88)</f>
        <v>4</v>
      </c>
      <c r="N87" s="99">
        <f t="shared" si="149"/>
        <v>0.72</v>
      </c>
      <c r="O87" s="98">
        <f t="shared" si="149"/>
        <v>100</v>
      </c>
      <c r="P87" s="99">
        <f t="shared" si="149"/>
        <v>18</v>
      </c>
      <c r="Q87" s="99">
        <f t="shared" si="149"/>
        <v>20.88</v>
      </c>
      <c r="R87" s="99">
        <f t="shared" si="149"/>
        <v>-2.88</v>
      </c>
      <c r="S87" s="98">
        <f t="shared" si="149"/>
        <v>117</v>
      </c>
      <c r="T87" s="99">
        <f t="shared" si="149"/>
        <v>21.06</v>
      </c>
      <c r="U87" s="98">
        <f t="shared" si="149"/>
        <v>-17</v>
      </c>
      <c r="V87" s="99">
        <f t="shared" si="149"/>
        <v>-4.08</v>
      </c>
      <c r="W87" s="99"/>
      <c r="X87" s="99">
        <f t="shared" si="139"/>
        <v>14.82</v>
      </c>
      <c r="Y87" s="99"/>
      <c r="Z87" s="99">
        <f>SUM(Z88)</f>
        <v>14.82</v>
      </c>
    </row>
    <row r="88" customHeight="1" spans="1:27">
      <c r="A88" s="160">
        <v>62</v>
      </c>
      <c r="B88" s="161" t="s">
        <v>88</v>
      </c>
      <c r="C88" s="102"/>
      <c r="D88" s="102">
        <v>2</v>
      </c>
      <c r="E88" s="102">
        <v>2</v>
      </c>
      <c r="F88" s="102">
        <v>47</v>
      </c>
      <c r="G88" s="102">
        <v>51</v>
      </c>
      <c r="H88" s="102">
        <v>55</v>
      </c>
      <c r="I88" s="102">
        <v>9</v>
      </c>
      <c r="J88" s="102">
        <v>2</v>
      </c>
      <c r="K88" s="102"/>
      <c r="L88" s="169"/>
      <c r="M88" s="102">
        <f t="shared" si="135"/>
        <v>4</v>
      </c>
      <c r="N88" s="103">
        <f t="shared" si="136"/>
        <v>0.72</v>
      </c>
      <c r="O88" s="102">
        <f t="shared" si="140"/>
        <v>100</v>
      </c>
      <c r="P88" s="103">
        <f t="shared" si="141"/>
        <v>18</v>
      </c>
      <c r="Q88" s="103">
        <v>20.88</v>
      </c>
      <c r="R88" s="103">
        <f t="shared" si="142"/>
        <v>-2.88</v>
      </c>
      <c r="S88" s="102">
        <f t="shared" si="143"/>
        <v>117</v>
      </c>
      <c r="T88" s="103">
        <f t="shared" si="144"/>
        <v>21.06</v>
      </c>
      <c r="U88" s="102">
        <f t="shared" si="145"/>
        <v>-17</v>
      </c>
      <c r="V88" s="103">
        <f t="shared" si="146"/>
        <v>-4.08</v>
      </c>
      <c r="W88" s="103"/>
      <c r="X88" s="103">
        <f t="shared" si="147"/>
        <v>14.82</v>
      </c>
      <c r="Y88" s="103"/>
      <c r="Z88" s="103">
        <v>14.82</v>
      </c>
      <c r="AA88" s="149">
        <v>608003</v>
      </c>
    </row>
    <row r="89" customHeight="1" spans="1:26">
      <c r="A89" s="162"/>
      <c r="B89" s="105" t="s">
        <v>89</v>
      </c>
      <c r="C89" s="98">
        <f t="shared" ref="C89:J89" si="150">SUM(C90)</f>
        <v>0</v>
      </c>
      <c r="D89" s="98">
        <f t="shared" si="150"/>
        <v>3</v>
      </c>
      <c r="E89" s="98">
        <f t="shared" si="150"/>
        <v>3</v>
      </c>
      <c r="F89" s="98">
        <f t="shared" si="150"/>
        <v>2</v>
      </c>
      <c r="G89" s="98">
        <f t="shared" si="150"/>
        <v>10</v>
      </c>
      <c r="H89" s="98">
        <f t="shared" si="150"/>
        <v>61</v>
      </c>
      <c r="I89" s="98">
        <f t="shared" si="150"/>
        <v>6</v>
      </c>
      <c r="J89" s="98">
        <f t="shared" si="150"/>
        <v>2</v>
      </c>
      <c r="K89" s="98"/>
      <c r="L89" s="168"/>
      <c r="M89" s="98">
        <f t="shared" ref="M89:V89" si="151">SUM(M90)</f>
        <v>6</v>
      </c>
      <c r="N89" s="99">
        <f t="shared" si="151"/>
        <v>1.08</v>
      </c>
      <c r="O89" s="98">
        <f t="shared" si="151"/>
        <v>14</v>
      </c>
      <c r="P89" s="99">
        <f t="shared" si="151"/>
        <v>2.52</v>
      </c>
      <c r="Q89" s="99">
        <f t="shared" si="151"/>
        <v>3.06</v>
      </c>
      <c r="R89" s="99">
        <f t="shared" si="151"/>
        <v>-0.54</v>
      </c>
      <c r="S89" s="98">
        <f t="shared" si="151"/>
        <v>79</v>
      </c>
      <c r="T89" s="99">
        <f t="shared" si="151"/>
        <v>14.22</v>
      </c>
      <c r="U89" s="98">
        <f t="shared" si="151"/>
        <v>-65</v>
      </c>
      <c r="V89" s="99">
        <f t="shared" si="151"/>
        <v>-15.6</v>
      </c>
      <c r="W89" s="99"/>
      <c r="X89" s="99">
        <f t="shared" si="139"/>
        <v>-0.840000000000003</v>
      </c>
      <c r="Y89" s="99">
        <f>SUM(Y90)</f>
        <v>-0.840000000000003</v>
      </c>
      <c r="Z89" s="99"/>
    </row>
    <row r="90" customHeight="1" spans="1:27">
      <c r="A90" s="160">
        <v>63</v>
      </c>
      <c r="B90" s="161" t="s">
        <v>89</v>
      </c>
      <c r="C90" s="102"/>
      <c r="D90" s="102">
        <v>3</v>
      </c>
      <c r="E90" s="102">
        <v>3</v>
      </c>
      <c r="F90" s="102">
        <v>2</v>
      </c>
      <c r="G90" s="102">
        <v>10</v>
      </c>
      <c r="H90" s="102">
        <v>61</v>
      </c>
      <c r="I90" s="102">
        <v>6</v>
      </c>
      <c r="J90" s="102">
        <v>2</v>
      </c>
      <c r="K90" s="102"/>
      <c r="L90" s="169"/>
      <c r="M90" s="102">
        <f t="shared" ref="M90:M95" si="152">C90+D90+E90</f>
        <v>6</v>
      </c>
      <c r="N90" s="103">
        <f t="shared" ref="N90:N95" si="153">M90*0.3*0.6</f>
        <v>1.08</v>
      </c>
      <c r="O90" s="102">
        <f t="shared" si="140"/>
        <v>14</v>
      </c>
      <c r="P90" s="103">
        <f t="shared" si="141"/>
        <v>2.52</v>
      </c>
      <c r="Q90" s="103">
        <v>3.06</v>
      </c>
      <c r="R90" s="103">
        <f t="shared" si="142"/>
        <v>-0.54</v>
      </c>
      <c r="S90" s="102">
        <f t="shared" si="143"/>
        <v>79</v>
      </c>
      <c r="T90" s="103">
        <f t="shared" si="144"/>
        <v>14.22</v>
      </c>
      <c r="U90" s="102">
        <f t="shared" si="145"/>
        <v>-65</v>
      </c>
      <c r="V90" s="103">
        <f t="shared" si="146"/>
        <v>-15.6</v>
      </c>
      <c r="W90" s="103"/>
      <c r="X90" s="103">
        <f t="shared" si="147"/>
        <v>-0.840000000000003</v>
      </c>
      <c r="Y90" s="103">
        <v>-0.840000000000003</v>
      </c>
      <c r="Z90" s="103"/>
      <c r="AA90" s="149">
        <v>608008</v>
      </c>
    </row>
    <row r="91" customHeight="1" spans="1:26">
      <c r="A91" s="162"/>
      <c r="B91" s="105" t="s">
        <v>90</v>
      </c>
      <c r="C91" s="98">
        <f t="shared" ref="C91:J91" si="154">SUM(C92)</f>
        <v>0</v>
      </c>
      <c r="D91" s="98">
        <f t="shared" si="154"/>
        <v>2</v>
      </c>
      <c r="E91" s="98">
        <f t="shared" si="154"/>
        <v>0</v>
      </c>
      <c r="F91" s="98">
        <f t="shared" si="154"/>
        <v>0</v>
      </c>
      <c r="G91" s="98">
        <f t="shared" si="154"/>
        <v>36</v>
      </c>
      <c r="H91" s="98">
        <f t="shared" si="154"/>
        <v>319</v>
      </c>
      <c r="I91" s="98">
        <f t="shared" si="154"/>
        <v>40</v>
      </c>
      <c r="J91" s="98">
        <f t="shared" si="154"/>
        <v>1</v>
      </c>
      <c r="K91" s="98"/>
      <c r="L91" s="168"/>
      <c r="M91" s="98">
        <f t="shared" ref="M91:V91" si="155">SUM(M92)</f>
        <v>2</v>
      </c>
      <c r="N91" s="99">
        <f t="shared" si="155"/>
        <v>0.36</v>
      </c>
      <c r="O91" s="98">
        <f t="shared" si="155"/>
        <v>37</v>
      </c>
      <c r="P91" s="99">
        <f t="shared" si="155"/>
        <v>6.66</v>
      </c>
      <c r="Q91" s="99">
        <f t="shared" si="155"/>
        <v>13.86</v>
      </c>
      <c r="R91" s="99">
        <f t="shared" si="155"/>
        <v>-7.2</v>
      </c>
      <c r="S91" s="98">
        <f t="shared" si="155"/>
        <v>396</v>
      </c>
      <c r="T91" s="99">
        <f t="shared" si="155"/>
        <v>71.28</v>
      </c>
      <c r="U91" s="98">
        <f t="shared" si="155"/>
        <v>-359</v>
      </c>
      <c r="V91" s="99">
        <f t="shared" si="155"/>
        <v>-86.16</v>
      </c>
      <c r="W91" s="99"/>
      <c r="X91" s="99">
        <f>SUM(X92)</f>
        <v>-21.72</v>
      </c>
      <c r="Y91" s="99">
        <f>SUM(Y92)</f>
        <v>-21.72</v>
      </c>
      <c r="Z91" s="99"/>
    </row>
    <row r="92" customHeight="1" spans="1:27">
      <c r="A92" s="160">
        <v>64</v>
      </c>
      <c r="B92" s="161" t="s">
        <v>90</v>
      </c>
      <c r="C92" s="102"/>
      <c r="D92" s="102">
        <v>2</v>
      </c>
      <c r="E92" s="102"/>
      <c r="F92" s="102"/>
      <c r="G92" s="102">
        <v>36</v>
      </c>
      <c r="H92" s="102">
        <v>319</v>
      </c>
      <c r="I92" s="102">
        <v>40</v>
      </c>
      <c r="J92" s="102">
        <v>1</v>
      </c>
      <c r="K92" s="102"/>
      <c r="L92" s="169"/>
      <c r="M92" s="102">
        <f t="shared" si="152"/>
        <v>2</v>
      </c>
      <c r="N92" s="103">
        <f t="shared" si="153"/>
        <v>0.36</v>
      </c>
      <c r="O92" s="102">
        <f t="shared" ref="O92:O98" si="156">F92+G92+J92</f>
        <v>37</v>
      </c>
      <c r="P92" s="103">
        <f t="shared" ref="P92:P98" si="157">O92*0.3*0.6</f>
        <v>6.66</v>
      </c>
      <c r="Q92" s="103">
        <v>13.86</v>
      </c>
      <c r="R92" s="103">
        <f t="shared" ref="R92:R97" si="158">P92-Q92</f>
        <v>-7.2</v>
      </c>
      <c r="S92" s="102">
        <f t="shared" ref="S92:S98" si="159">G92+H92+I92+J92</f>
        <v>396</v>
      </c>
      <c r="T92" s="103">
        <f t="shared" ref="T92:T98" si="160">S92*0.3*0.6</f>
        <v>71.28</v>
      </c>
      <c r="U92" s="102">
        <f t="shared" ref="U92:U98" si="161">F92-H92-I92</f>
        <v>-359</v>
      </c>
      <c r="V92" s="103">
        <f t="shared" ref="V92:V98" si="162">U92*0.3*0.4*2</f>
        <v>-86.16</v>
      </c>
      <c r="W92" s="103"/>
      <c r="X92" s="103">
        <f t="shared" ref="X92:X98" si="163">L92+N92+R92+T92+V92+W92</f>
        <v>-21.72</v>
      </c>
      <c r="Y92" s="103">
        <v>-21.72</v>
      </c>
      <c r="Z92" s="103"/>
      <c r="AA92" s="149">
        <v>608009</v>
      </c>
    </row>
    <row r="93" customHeight="1" spans="1:26">
      <c r="A93" s="162"/>
      <c r="B93" s="105" t="s">
        <v>91</v>
      </c>
      <c r="C93" s="98">
        <f t="shared" ref="C93:I93" si="164">SUM(C94:C98)</f>
        <v>81</v>
      </c>
      <c r="D93" s="98">
        <f t="shared" si="164"/>
        <v>1</v>
      </c>
      <c r="E93" s="98">
        <f t="shared" si="164"/>
        <v>0</v>
      </c>
      <c r="F93" s="98">
        <f t="shared" si="164"/>
        <v>434</v>
      </c>
      <c r="G93" s="98">
        <f t="shared" si="164"/>
        <v>110</v>
      </c>
      <c r="H93" s="98">
        <f t="shared" si="164"/>
        <v>180</v>
      </c>
      <c r="I93" s="98">
        <f t="shared" si="164"/>
        <v>5</v>
      </c>
      <c r="J93" s="98"/>
      <c r="K93" s="98"/>
      <c r="L93" s="168"/>
      <c r="M93" s="98">
        <f t="shared" ref="M93:Z93" si="165">SUM(M94:M98)</f>
        <v>82</v>
      </c>
      <c r="N93" s="99">
        <f t="shared" si="165"/>
        <v>14.76</v>
      </c>
      <c r="O93" s="98">
        <f t="shared" si="165"/>
        <v>544</v>
      </c>
      <c r="P93" s="99">
        <f t="shared" si="165"/>
        <v>97.92</v>
      </c>
      <c r="Q93" s="99">
        <f t="shared" si="165"/>
        <v>102.96</v>
      </c>
      <c r="R93" s="99">
        <f t="shared" si="165"/>
        <v>-5.04</v>
      </c>
      <c r="S93" s="98">
        <f t="shared" si="165"/>
        <v>295</v>
      </c>
      <c r="T93" s="99">
        <f t="shared" si="165"/>
        <v>53.1</v>
      </c>
      <c r="U93" s="98">
        <f t="shared" si="165"/>
        <v>249</v>
      </c>
      <c r="V93" s="99">
        <f t="shared" si="165"/>
        <v>59.76</v>
      </c>
      <c r="W93" s="99">
        <f t="shared" si="165"/>
        <v>-4.86</v>
      </c>
      <c r="X93" s="99">
        <f t="shared" si="165"/>
        <v>117.72</v>
      </c>
      <c r="Y93" s="99">
        <f t="shared" si="165"/>
        <v>-1.5</v>
      </c>
      <c r="Z93" s="99">
        <f t="shared" si="165"/>
        <v>119.22</v>
      </c>
    </row>
    <row r="94" customHeight="1" spans="1:27">
      <c r="A94" s="160">
        <v>65</v>
      </c>
      <c r="B94" s="161" t="s">
        <v>92</v>
      </c>
      <c r="C94" s="102">
        <v>56</v>
      </c>
      <c r="D94" s="102"/>
      <c r="E94" s="102"/>
      <c r="F94" s="102">
        <v>304</v>
      </c>
      <c r="G94" s="102"/>
      <c r="H94" s="102"/>
      <c r="I94" s="102"/>
      <c r="J94" s="102"/>
      <c r="K94" s="102"/>
      <c r="L94" s="169"/>
      <c r="M94" s="102">
        <f t="shared" si="152"/>
        <v>56</v>
      </c>
      <c r="N94" s="103">
        <f t="shared" si="153"/>
        <v>10.08</v>
      </c>
      <c r="O94" s="102">
        <f t="shared" si="156"/>
        <v>304</v>
      </c>
      <c r="P94" s="103">
        <f t="shared" si="157"/>
        <v>54.72</v>
      </c>
      <c r="Q94" s="103">
        <v>64.08</v>
      </c>
      <c r="R94" s="103">
        <f t="shared" si="158"/>
        <v>-9.36</v>
      </c>
      <c r="S94" s="102"/>
      <c r="T94" s="103"/>
      <c r="U94" s="102">
        <f t="shared" si="161"/>
        <v>304</v>
      </c>
      <c r="V94" s="103">
        <f t="shared" si="162"/>
        <v>72.96</v>
      </c>
      <c r="W94" s="103"/>
      <c r="X94" s="103">
        <f t="shared" si="163"/>
        <v>73.68</v>
      </c>
      <c r="Y94" s="103"/>
      <c r="Z94" s="103">
        <v>73.68</v>
      </c>
      <c r="AA94" s="149">
        <v>609001</v>
      </c>
    </row>
    <row r="95" customHeight="1" spans="1:27">
      <c r="A95" s="160">
        <v>66</v>
      </c>
      <c r="B95" s="163" t="s">
        <v>93</v>
      </c>
      <c r="C95" s="102">
        <v>25</v>
      </c>
      <c r="D95" s="102"/>
      <c r="E95" s="102"/>
      <c r="F95" s="102">
        <v>97</v>
      </c>
      <c r="G95" s="102">
        <v>3</v>
      </c>
      <c r="H95" s="102">
        <v>2</v>
      </c>
      <c r="I95" s="102"/>
      <c r="J95" s="102"/>
      <c r="K95" s="102"/>
      <c r="L95" s="169"/>
      <c r="M95" s="102">
        <f t="shared" si="152"/>
        <v>25</v>
      </c>
      <c r="N95" s="103">
        <f t="shared" si="153"/>
        <v>4.5</v>
      </c>
      <c r="O95" s="102">
        <f t="shared" si="156"/>
        <v>100</v>
      </c>
      <c r="P95" s="103">
        <f t="shared" si="157"/>
        <v>18</v>
      </c>
      <c r="Q95" s="103">
        <v>15.3</v>
      </c>
      <c r="R95" s="103">
        <f t="shared" si="158"/>
        <v>2.7</v>
      </c>
      <c r="S95" s="102">
        <f t="shared" si="159"/>
        <v>5</v>
      </c>
      <c r="T95" s="103">
        <f t="shared" si="160"/>
        <v>0.9</v>
      </c>
      <c r="U95" s="102">
        <f t="shared" si="161"/>
        <v>95</v>
      </c>
      <c r="V95" s="103">
        <f t="shared" si="162"/>
        <v>22.8</v>
      </c>
      <c r="W95" s="103">
        <f>(50-77)*0.3*0.6</f>
        <v>-4.86</v>
      </c>
      <c r="X95" s="103">
        <f t="shared" si="163"/>
        <v>26.04</v>
      </c>
      <c r="Y95" s="103"/>
      <c r="Z95" s="103">
        <v>26.04</v>
      </c>
      <c r="AA95" s="149">
        <v>609002</v>
      </c>
    </row>
    <row r="96" customHeight="1" spans="1:27">
      <c r="A96" s="160">
        <v>67</v>
      </c>
      <c r="B96" s="163" t="s">
        <v>94</v>
      </c>
      <c r="C96" s="102"/>
      <c r="D96" s="102"/>
      <c r="E96" s="102"/>
      <c r="F96" s="102">
        <v>30</v>
      </c>
      <c r="G96" s="102"/>
      <c r="H96" s="102">
        <v>2</v>
      </c>
      <c r="I96" s="102"/>
      <c r="J96" s="102"/>
      <c r="K96" s="102"/>
      <c r="L96" s="169"/>
      <c r="M96" s="102"/>
      <c r="N96" s="103"/>
      <c r="O96" s="102">
        <f t="shared" si="156"/>
        <v>30</v>
      </c>
      <c r="P96" s="103">
        <f t="shared" si="157"/>
        <v>5.4</v>
      </c>
      <c r="Q96" s="103">
        <v>8.28</v>
      </c>
      <c r="R96" s="103">
        <f t="shared" si="158"/>
        <v>-2.88</v>
      </c>
      <c r="S96" s="102">
        <f t="shared" si="159"/>
        <v>2</v>
      </c>
      <c r="T96" s="103">
        <f t="shared" si="160"/>
        <v>0.36</v>
      </c>
      <c r="U96" s="102">
        <f t="shared" si="161"/>
        <v>28</v>
      </c>
      <c r="V96" s="103">
        <f t="shared" si="162"/>
        <v>6.72</v>
      </c>
      <c r="W96" s="103">
        <f>(34-14)*0.3*0.6</f>
        <v>3.6</v>
      </c>
      <c r="X96" s="103">
        <f t="shared" si="163"/>
        <v>7.8</v>
      </c>
      <c r="Y96" s="103"/>
      <c r="Z96" s="103">
        <v>7.8</v>
      </c>
      <c r="AA96" s="149">
        <v>609003</v>
      </c>
    </row>
    <row r="97" customHeight="1" spans="1:27">
      <c r="A97" s="160">
        <v>68</v>
      </c>
      <c r="B97" s="161" t="s">
        <v>95</v>
      </c>
      <c r="C97" s="102"/>
      <c r="D97" s="102"/>
      <c r="E97" s="102"/>
      <c r="F97" s="102">
        <v>3</v>
      </c>
      <c r="G97" s="102">
        <v>87</v>
      </c>
      <c r="H97" s="102">
        <v>149</v>
      </c>
      <c r="I97" s="102">
        <v>4</v>
      </c>
      <c r="J97" s="102"/>
      <c r="K97" s="102"/>
      <c r="L97" s="169"/>
      <c r="M97" s="102"/>
      <c r="N97" s="103"/>
      <c r="O97" s="102">
        <f t="shared" si="156"/>
        <v>90</v>
      </c>
      <c r="P97" s="103">
        <f t="shared" si="157"/>
        <v>16.2</v>
      </c>
      <c r="Q97" s="103">
        <v>11.7</v>
      </c>
      <c r="R97" s="103">
        <f t="shared" si="158"/>
        <v>4.5</v>
      </c>
      <c r="S97" s="102">
        <f t="shared" si="159"/>
        <v>240</v>
      </c>
      <c r="T97" s="103">
        <f t="shared" si="160"/>
        <v>43.2</v>
      </c>
      <c r="U97" s="102">
        <f t="shared" si="161"/>
        <v>-150</v>
      </c>
      <c r="V97" s="103">
        <f t="shared" si="162"/>
        <v>-36</v>
      </c>
      <c r="W97" s="103"/>
      <c r="X97" s="103">
        <f t="shared" si="163"/>
        <v>11.7</v>
      </c>
      <c r="Y97" s="103"/>
      <c r="Z97" s="103">
        <v>11.7</v>
      </c>
      <c r="AA97" s="149">
        <v>609004</v>
      </c>
    </row>
    <row r="98" customHeight="1" spans="1:27">
      <c r="A98" s="160">
        <v>69</v>
      </c>
      <c r="B98" s="161" t="s">
        <v>96</v>
      </c>
      <c r="C98" s="102"/>
      <c r="D98" s="102">
        <v>1</v>
      </c>
      <c r="E98" s="102"/>
      <c r="F98" s="102"/>
      <c r="G98" s="102">
        <v>20</v>
      </c>
      <c r="H98" s="102">
        <v>27</v>
      </c>
      <c r="I98" s="102">
        <v>1</v>
      </c>
      <c r="J98" s="102"/>
      <c r="K98" s="102"/>
      <c r="L98" s="169"/>
      <c r="M98" s="102">
        <f t="shared" ref="M98:M102" si="166">C98+D98+E98</f>
        <v>1</v>
      </c>
      <c r="N98" s="103">
        <f t="shared" ref="N98:N102" si="167">M98*0.3*0.6</f>
        <v>0.18</v>
      </c>
      <c r="O98" s="102">
        <f t="shared" si="156"/>
        <v>20</v>
      </c>
      <c r="P98" s="103">
        <f t="shared" si="157"/>
        <v>3.6</v>
      </c>
      <c r="Q98" s="103">
        <v>3.6</v>
      </c>
      <c r="R98" s="103"/>
      <c r="S98" s="102">
        <f t="shared" si="159"/>
        <v>48</v>
      </c>
      <c r="T98" s="103">
        <f t="shared" si="160"/>
        <v>8.64</v>
      </c>
      <c r="U98" s="102">
        <f t="shared" si="161"/>
        <v>-28</v>
      </c>
      <c r="V98" s="103">
        <f t="shared" si="162"/>
        <v>-6.72</v>
      </c>
      <c r="W98" s="103">
        <f>(14-34)*0.3*0.6</f>
        <v>-3.6</v>
      </c>
      <c r="X98" s="103">
        <f t="shared" si="163"/>
        <v>-1.5</v>
      </c>
      <c r="Y98" s="103">
        <v>-1.5</v>
      </c>
      <c r="Z98" s="103"/>
      <c r="AA98" s="149">
        <v>609006</v>
      </c>
    </row>
    <row r="99" customHeight="1" spans="1:26">
      <c r="A99" s="162"/>
      <c r="B99" s="105" t="s">
        <v>97</v>
      </c>
      <c r="C99" s="98">
        <f t="shared" ref="C99:I99" si="168">SUM(C100)</f>
        <v>0</v>
      </c>
      <c r="D99" s="98">
        <f t="shared" si="168"/>
        <v>1</v>
      </c>
      <c r="E99" s="98">
        <f t="shared" si="168"/>
        <v>0</v>
      </c>
      <c r="F99" s="98">
        <f t="shared" si="168"/>
        <v>27</v>
      </c>
      <c r="G99" s="98">
        <f t="shared" si="168"/>
        <v>88</v>
      </c>
      <c r="H99" s="98">
        <f t="shared" si="168"/>
        <v>17</v>
      </c>
      <c r="I99" s="98">
        <f t="shared" si="168"/>
        <v>1</v>
      </c>
      <c r="J99" s="98"/>
      <c r="K99" s="98"/>
      <c r="L99" s="168"/>
      <c r="M99" s="98">
        <f t="shared" ref="M99:X99" si="169">SUM(M100)</f>
        <v>1</v>
      </c>
      <c r="N99" s="99">
        <f t="shared" si="169"/>
        <v>0.18</v>
      </c>
      <c r="O99" s="98">
        <f t="shared" si="169"/>
        <v>115</v>
      </c>
      <c r="P99" s="99">
        <f t="shared" si="169"/>
        <v>20.7</v>
      </c>
      <c r="Q99" s="99">
        <f t="shared" si="169"/>
        <v>23.04</v>
      </c>
      <c r="R99" s="99">
        <f t="shared" si="169"/>
        <v>-2.34</v>
      </c>
      <c r="S99" s="98">
        <f t="shared" si="169"/>
        <v>106</v>
      </c>
      <c r="T99" s="99">
        <f t="shared" si="169"/>
        <v>19.08</v>
      </c>
      <c r="U99" s="98">
        <f t="shared" si="169"/>
        <v>9</v>
      </c>
      <c r="V99" s="99">
        <f t="shared" si="169"/>
        <v>2.16</v>
      </c>
      <c r="W99" s="99">
        <f t="shared" si="169"/>
        <v>4.86</v>
      </c>
      <c r="X99" s="99">
        <f t="shared" si="169"/>
        <v>23.94</v>
      </c>
      <c r="Y99" s="99"/>
      <c r="Z99" s="99">
        <f>SUM(Z100)</f>
        <v>23.94</v>
      </c>
    </row>
    <row r="100" customHeight="1" spans="1:27">
      <c r="A100" s="160">
        <v>70</v>
      </c>
      <c r="B100" s="161" t="s">
        <v>97</v>
      </c>
      <c r="C100" s="102"/>
      <c r="D100" s="102">
        <v>1</v>
      </c>
      <c r="E100" s="102"/>
      <c r="F100" s="102">
        <v>27</v>
      </c>
      <c r="G100" s="102">
        <v>88</v>
      </c>
      <c r="H100" s="102">
        <v>17</v>
      </c>
      <c r="I100" s="102">
        <v>1</v>
      </c>
      <c r="J100" s="102"/>
      <c r="K100" s="102"/>
      <c r="L100" s="169"/>
      <c r="M100" s="102">
        <f t="shared" si="166"/>
        <v>1</v>
      </c>
      <c r="N100" s="103">
        <f t="shared" si="167"/>
        <v>0.18</v>
      </c>
      <c r="O100" s="102">
        <f t="shared" ref="O100:O103" si="170">F100+G100+J100</f>
        <v>115</v>
      </c>
      <c r="P100" s="103">
        <f t="shared" ref="P100:P103" si="171">O100*0.3*0.6</f>
        <v>20.7</v>
      </c>
      <c r="Q100" s="103">
        <v>23.04</v>
      </c>
      <c r="R100" s="103">
        <f t="shared" ref="R100:R103" si="172">P100-Q100</f>
        <v>-2.34</v>
      </c>
      <c r="S100" s="102">
        <f t="shared" ref="S100:S105" si="173">G100+H100+I100+J100</f>
        <v>106</v>
      </c>
      <c r="T100" s="103">
        <f t="shared" ref="T100:T105" si="174">S100*0.3*0.6</f>
        <v>19.08</v>
      </c>
      <c r="U100" s="102">
        <f t="shared" ref="U100:U103" si="175">F100-H100-I100</f>
        <v>9</v>
      </c>
      <c r="V100" s="103">
        <f t="shared" ref="V100:V103" si="176">U100*0.3*0.4*2</f>
        <v>2.16</v>
      </c>
      <c r="W100" s="103">
        <f>(77-50)*0.3*0.6</f>
        <v>4.86</v>
      </c>
      <c r="X100" s="103">
        <f t="shared" ref="X100:X103" si="177">L100+N100+R100+T100+V100+W100</f>
        <v>23.94</v>
      </c>
      <c r="Y100" s="103"/>
      <c r="Z100" s="103">
        <v>23.94</v>
      </c>
      <c r="AA100" s="149">
        <v>609005</v>
      </c>
    </row>
    <row r="101" customHeight="1" spans="1:26">
      <c r="A101" s="162"/>
      <c r="B101" s="105" t="s">
        <v>98</v>
      </c>
      <c r="C101" s="98">
        <f t="shared" ref="C101:I101" si="178">SUM(C102:C103)</f>
        <v>4</v>
      </c>
      <c r="D101" s="98">
        <f t="shared" si="178"/>
        <v>0</v>
      </c>
      <c r="E101" s="98">
        <f t="shared" si="178"/>
        <v>0</v>
      </c>
      <c r="F101" s="98">
        <f t="shared" si="178"/>
        <v>77</v>
      </c>
      <c r="G101" s="98">
        <f t="shared" si="178"/>
        <v>27</v>
      </c>
      <c r="H101" s="98">
        <f t="shared" si="178"/>
        <v>34</v>
      </c>
      <c r="I101" s="98">
        <f t="shared" si="178"/>
        <v>5</v>
      </c>
      <c r="J101" s="98"/>
      <c r="K101" s="98"/>
      <c r="L101" s="168"/>
      <c r="M101" s="98">
        <f t="shared" ref="M101:V101" si="179">SUM(M102:M103)</f>
        <v>4</v>
      </c>
      <c r="N101" s="99">
        <f t="shared" si="179"/>
        <v>0.72</v>
      </c>
      <c r="O101" s="98">
        <f t="shared" si="179"/>
        <v>104</v>
      </c>
      <c r="P101" s="99">
        <f t="shared" si="179"/>
        <v>18.72</v>
      </c>
      <c r="Q101" s="99">
        <f t="shared" si="179"/>
        <v>15.12</v>
      </c>
      <c r="R101" s="99">
        <f t="shared" si="179"/>
        <v>3.6</v>
      </c>
      <c r="S101" s="98">
        <f t="shared" si="179"/>
        <v>66</v>
      </c>
      <c r="T101" s="99">
        <f t="shared" si="179"/>
        <v>11.88</v>
      </c>
      <c r="U101" s="98">
        <f t="shared" si="179"/>
        <v>38</v>
      </c>
      <c r="V101" s="99">
        <f t="shared" si="179"/>
        <v>9.12</v>
      </c>
      <c r="W101" s="99"/>
      <c r="X101" s="99">
        <f>SUM(X102:X103)</f>
        <v>25.32</v>
      </c>
      <c r="Y101" s="99"/>
      <c r="Z101" s="99">
        <f>SUM(Z102:Z103)</f>
        <v>25.32</v>
      </c>
    </row>
    <row r="102" customHeight="1" spans="1:27">
      <c r="A102" s="160">
        <v>71</v>
      </c>
      <c r="B102" s="161" t="s">
        <v>99</v>
      </c>
      <c r="C102" s="102">
        <v>4</v>
      </c>
      <c r="D102" s="102"/>
      <c r="E102" s="102"/>
      <c r="F102" s="102">
        <v>71</v>
      </c>
      <c r="G102" s="102"/>
      <c r="H102" s="102"/>
      <c r="I102" s="102"/>
      <c r="J102" s="102"/>
      <c r="K102" s="102"/>
      <c r="L102" s="169"/>
      <c r="M102" s="102">
        <f t="shared" si="166"/>
        <v>4</v>
      </c>
      <c r="N102" s="103">
        <f t="shared" si="167"/>
        <v>0.72</v>
      </c>
      <c r="O102" s="102">
        <f t="shared" si="170"/>
        <v>71</v>
      </c>
      <c r="P102" s="103">
        <f t="shared" si="171"/>
        <v>12.78</v>
      </c>
      <c r="Q102" s="103">
        <v>10.8</v>
      </c>
      <c r="R102" s="103">
        <f t="shared" si="172"/>
        <v>1.98</v>
      </c>
      <c r="S102" s="102"/>
      <c r="T102" s="103"/>
      <c r="U102" s="102">
        <f t="shared" si="175"/>
        <v>71</v>
      </c>
      <c r="V102" s="103">
        <f t="shared" si="176"/>
        <v>17.04</v>
      </c>
      <c r="W102" s="103"/>
      <c r="X102" s="103">
        <f t="shared" si="177"/>
        <v>19.74</v>
      </c>
      <c r="Y102" s="103"/>
      <c r="Z102" s="103">
        <v>19.74</v>
      </c>
      <c r="AA102" s="149">
        <v>610001</v>
      </c>
    </row>
    <row r="103" customHeight="1" spans="1:27">
      <c r="A103" s="160">
        <v>72</v>
      </c>
      <c r="B103" s="161" t="s">
        <v>100</v>
      </c>
      <c r="C103" s="102"/>
      <c r="D103" s="102"/>
      <c r="E103" s="102"/>
      <c r="F103" s="102">
        <v>6</v>
      </c>
      <c r="G103" s="102">
        <v>27</v>
      </c>
      <c r="H103" s="102">
        <v>34</v>
      </c>
      <c r="I103" s="102">
        <v>5</v>
      </c>
      <c r="J103" s="102"/>
      <c r="K103" s="102"/>
      <c r="L103" s="169"/>
      <c r="M103" s="102"/>
      <c r="N103" s="103"/>
      <c r="O103" s="102">
        <f t="shared" si="170"/>
        <v>33</v>
      </c>
      <c r="P103" s="103">
        <f t="shared" si="171"/>
        <v>5.94</v>
      </c>
      <c r="Q103" s="103">
        <v>4.32</v>
      </c>
      <c r="R103" s="103">
        <f t="shared" si="172"/>
        <v>1.62</v>
      </c>
      <c r="S103" s="102">
        <f t="shared" si="173"/>
        <v>66</v>
      </c>
      <c r="T103" s="103">
        <f t="shared" si="174"/>
        <v>11.88</v>
      </c>
      <c r="U103" s="102">
        <f t="shared" si="175"/>
        <v>-33</v>
      </c>
      <c r="V103" s="103">
        <f t="shared" si="176"/>
        <v>-7.92</v>
      </c>
      <c r="W103" s="103"/>
      <c r="X103" s="103">
        <f t="shared" si="177"/>
        <v>5.58</v>
      </c>
      <c r="Y103" s="103"/>
      <c r="Z103" s="103">
        <v>5.58</v>
      </c>
      <c r="AA103" s="149">
        <v>610002</v>
      </c>
    </row>
    <row r="104" customHeight="1" spans="1:26">
      <c r="A104" s="162"/>
      <c r="B104" s="105" t="s">
        <v>101</v>
      </c>
      <c r="C104" s="98">
        <f t="shared" ref="C104:I104" si="180">SUM(C105:C105)</f>
        <v>0</v>
      </c>
      <c r="D104" s="98">
        <f t="shared" si="180"/>
        <v>0</v>
      </c>
      <c r="E104" s="98">
        <f t="shared" si="180"/>
        <v>0</v>
      </c>
      <c r="F104" s="98">
        <f t="shared" si="180"/>
        <v>0</v>
      </c>
      <c r="G104" s="98">
        <f t="shared" si="180"/>
        <v>175</v>
      </c>
      <c r="H104" s="98">
        <f t="shared" si="180"/>
        <v>152</v>
      </c>
      <c r="I104" s="98">
        <f t="shared" si="180"/>
        <v>62</v>
      </c>
      <c r="J104" s="98"/>
      <c r="K104" s="98"/>
      <c r="L104" s="168"/>
      <c r="M104" s="98"/>
      <c r="N104" s="99"/>
      <c r="O104" s="98">
        <f t="shared" ref="O104:V104" si="181">SUM(O105:O105)</f>
        <v>175</v>
      </c>
      <c r="P104" s="99">
        <f t="shared" si="181"/>
        <v>31.5</v>
      </c>
      <c r="Q104" s="99">
        <f t="shared" si="181"/>
        <v>21.42</v>
      </c>
      <c r="R104" s="99">
        <f t="shared" si="181"/>
        <v>10.08</v>
      </c>
      <c r="S104" s="98">
        <f t="shared" si="181"/>
        <v>389</v>
      </c>
      <c r="T104" s="99">
        <f t="shared" si="181"/>
        <v>70.02</v>
      </c>
      <c r="U104" s="98">
        <f t="shared" si="181"/>
        <v>-214</v>
      </c>
      <c r="V104" s="99">
        <f t="shared" si="181"/>
        <v>-51.36</v>
      </c>
      <c r="W104" s="99"/>
      <c r="X104" s="99">
        <f>SUM(X105:X105)</f>
        <v>28.74</v>
      </c>
      <c r="Y104" s="99"/>
      <c r="Z104" s="99">
        <f>SUM(Z105:Z105)</f>
        <v>28.74</v>
      </c>
    </row>
    <row r="105" customHeight="1" spans="1:27">
      <c r="A105" s="160">
        <v>73</v>
      </c>
      <c r="B105" s="163" t="s">
        <v>101</v>
      </c>
      <c r="C105" s="102"/>
      <c r="D105" s="102"/>
      <c r="E105" s="102"/>
      <c r="F105" s="102"/>
      <c r="G105" s="102">
        <v>175</v>
      </c>
      <c r="H105" s="102">
        <v>152</v>
      </c>
      <c r="I105" s="102">
        <v>62</v>
      </c>
      <c r="J105" s="102"/>
      <c r="K105" s="102"/>
      <c r="L105" s="169"/>
      <c r="M105" s="102"/>
      <c r="N105" s="103"/>
      <c r="O105" s="102">
        <f t="shared" ref="O105:O109" si="182">F105+G105+J105</f>
        <v>175</v>
      </c>
      <c r="P105" s="103">
        <f t="shared" ref="P105:P109" si="183">O105*0.3*0.6</f>
        <v>31.5</v>
      </c>
      <c r="Q105" s="103">
        <v>21.42</v>
      </c>
      <c r="R105" s="103">
        <f t="shared" ref="R105:R109" si="184">P105-Q105</f>
        <v>10.08</v>
      </c>
      <c r="S105" s="102">
        <f t="shared" si="173"/>
        <v>389</v>
      </c>
      <c r="T105" s="103">
        <f t="shared" si="174"/>
        <v>70.02</v>
      </c>
      <c r="U105" s="102">
        <f t="shared" ref="U105:U109" si="185">F105-H105-I105</f>
        <v>-214</v>
      </c>
      <c r="V105" s="103">
        <f t="shared" ref="V105:V109" si="186">U105*0.3*0.4*2</f>
        <v>-51.36</v>
      </c>
      <c r="W105" s="103"/>
      <c r="X105" s="103">
        <f t="shared" ref="X105:X109" si="187">L105+N105+R105+T105+V105+W105</f>
        <v>28.74</v>
      </c>
      <c r="Y105" s="103"/>
      <c r="Z105" s="103">
        <v>28.74</v>
      </c>
      <c r="AA105" s="149">
        <v>610003</v>
      </c>
    </row>
    <row r="106" customHeight="1" spans="1:26">
      <c r="A106" s="162"/>
      <c r="B106" s="105" t="s">
        <v>102</v>
      </c>
      <c r="C106" s="98">
        <f t="shared" ref="C106:J106" si="188">SUM(C107:C107)</f>
        <v>0</v>
      </c>
      <c r="D106" s="98">
        <f t="shared" si="188"/>
        <v>6</v>
      </c>
      <c r="E106" s="98">
        <f t="shared" si="188"/>
        <v>1</v>
      </c>
      <c r="F106" s="98">
        <f t="shared" si="188"/>
        <v>9</v>
      </c>
      <c r="G106" s="98">
        <f t="shared" si="188"/>
        <v>68</v>
      </c>
      <c r="H106" s="98">
        <f t="shared" si="188"/>
        <v>57</v>
      </c>
      <c r="I106" s="98">
        <f t="shared" si="188"/>
        <v>31</v>
      </c>
      <c r="J106" s="98">
        <f t="shared" si="188"/>
        <v>2</v>
      </c>
      <c r="K106" s="98"/>
      <c r="L106" s="168"/>
      <c r="M106" s="98">
        <f t="shared" ref="M106:V106" si="189">SUM(M107:M107)</f>
        <v>7</v>
      </c>
      <c r="N106" s="99">
        <f t="shared" si="189"/>
        <v>1.26</v>
      </c>
      <c r="O106" s="98">
        <f t="shared" si="189"/>
        <v>79</v>
      </c>
      <c r="P106" s="99">
        <f t="shared" si="189"/>
        <v>14.22</v>
      </c>
      <c r="Q106" s="99">
        <f t="shared" si="189"/>
        <v>9</v>
      </c>
      <c r="R106" s="99">
        <f t="shared" si="189"/>
        <v>5.22</v>
      </c>
      <c r="S106" s="98">
        <f t="shared" si="189"/>
        <v>158</v>
      </c>
      <c r="T106" s="99">
        <f t="shared" si="189"/>
        <v>28.44</v>
      </c>
      <c r="U106" s="98">
        <f t="shared" si="189"/>
        <v>-79</v>
      </c>
      <c r="V106" s="99">
        <f t="shared" si="189"/>
        <v>-18.96</v>
      </c>
      <c r="W106" s="99"/>
      <c r="X106" s="99">
        <f t="shared" ref="X106:Z106" si="190">SUM(X107:X107)</f>
        <v>15.96</v>
      </c>
      <c r="Y106" s="99">
        <f t="shared" si="190"/>
        <v>0</v>
      </c>
      <c r="Z106" s="99">
        <f t="shared" si="190"/>
        <v>15.96</v>
      </c>
    </row>
    <row r="107" customHeight="1" spans="1:27">
      <c r="A107" s="160">
        <v>74</v>
      </c>
      <c r="B107" s="163" t="s">
        <v>102</v>
      </c>
      <c r="C107" s="102"/>
      <c r="D107" s="102">
        <v>6</v>
      </c>
      <c r="E107" s="102">
        <v>1</v>
      </c>
      <c r="F107" s="102">
        <v>9</v>
      </c>
      <c r="G107" s="102">
        <v>68</v>
      </c>
      <c r="H107" s="102">
        <v>57</v>
      </c>
      <c r="I107" s="102">
        <v>31</v>
      </c>
      <c r="J107" s="102">
        <v>2</v>
      </c>
      <c r="K107" s="102"/>
      <c r="L107" s="169"/>
      <c r="M107" s="102">
        <f t="shared" ref="M107:M111" si="191">C107+D107+E107</f>
        <v>7</v>
      </c>
      <c r="N107" s="103">
        <f>M107*0.3*0.6</f>
        <v>1.26</v>
      </c>
      <c r="O107" s="102">
        <f t="shared" si="182"/>
        <v>79</v>
      </c>
      <c r="P107" s="103">
        <f t="shared" si="183"/>
        <v>14.22</v>
      </c>
      <c r="Q107" s="103">
        <v>9</v>
      </c>
      <c r="R107" s="103">
        <f t="shared" si="184"/>
        <v>5.22</v>
      </c>
      <c r="S107" s="102">
        <f>G107+H107+I107+J107</f>
        <v>158</v>
      </c>
      <c r="T107" s="103">
        <f>S107*0.3*0.6</f>
        <v>28.44</v>
      </c>
      <c r="U107" s="102">
        <f t="shared" si="185"/>
        <v>-79</v>
      </c>
      <c r="V107" s="103">
        <f t="shared" si="186"/>
        <v>-18.96</v>
      </c>
      <c r="W107" s="103"/>
      <c r="X107" s="103">
        <f t="shared" si="187"/>
        <v>15.96</v>
      </c>
      <c r="Y107" s="103"/>
      <c r="Z107" s="103">
        <v>15.96</v>
      </c>
      <c r="AA107" s="149">
        <v>610004</v>
      </c>
    </row>
    <row r="108" customHeight="1" spans="1:26">
      <c r="A108" s="162"/>
      <c r="B108" s="105" t="s">
        <v>103</v>
      </c>
      <c r="C108" s="98">
        <f t="shared" ref="C108:I108" si="192">SUM(C109)</f>
        <v>0</v>
      </c>
      <c r="D108" s="98">
        <f t="shared" si="192"/>
        <v>2</v>
      </c>
      <c r="E108" s="98">
        <f t="shared" si="192"/>
        <v>0</v>
      </c>
      <c r="F108" s="98">
        <f t="shared" si="192"/>
        <v>3</v>
      </c>
      <c r="G108" s="98">
        <f t="shared" si="192"/>
        <v>127</v>
      </c>
      <c r="H108" s="98">
        <f t="shared" si="192"/>
        <v>54</v>
      </c>
      <c r="I108" s="98">
        <f t="shared" si="192"/>
        <v>9</v>
      </c>
      <c r="J108" s="98"/>
      <c r="K108" s="98"/>
      <c r="L108" s="168"/>
      <c r="M108" s="98">
        <f t="shared" ref="M108:V108" si="193">SUM(M109)</f>
        <v>2</v>
      </c>
      <c r="N108" s="99">
        <f t="shared" si="193"/>
        <v>0.36</v>
      </c>
      <c r="O108" s="98">
        <f t="shared" si="193"/>
        <v>130</v>
      </c>
      <c r="P108" s="99">
        <f t="shared" si="193"/>
        <v>23.4</v>
      </c>
      <c r="Q108" s="99">
        <f t="shared" si="193"/>
        <v>9.72</v>
      </c>
      <c r="R108" s="99">
        <f t="shared" si="193"/>
        <v>13.68</v>
      </c>
      <c r="S108" s="98">
        <f t="shared" si="193"/>
        <v>190</v>
      </c>
      <c r="T108" s="99">
        <f t="shared" si="193"/>
        <v>34.2</v>
      </c>
      <c r="U108" s="98">
        <f t="shared" si="193"/>
        <v>-60</v>
      </c>
      <c r="V108" s="99">
        <f t="shared" si="193"/>
        <v>-14.4</v>
      </c>
      <c r="W108" s="99"/>
      <c r="X108" s="99">
        <f>SUM(X109)</f>
        <v>33.84</v>
      </c>
      <c r="Y108" s="99"/>
      <c r="Z108" s="99">
        <f t="shared" ref="Z108:Z112" si="194">SUM(Z109)</f>
        <v>33.84</v>
      </c>
    </row>
    <row r="109" customHeight="1" spans="1:27">
      <c r="A109" s="160">
        <v>75</v>
      </c>
      <c r="B109" s="161" t="s">
        <v>103</v>
      </c>
      <c r="C109" s="102"/>
      <c r="D109" s="102">
        <v>2</v>
      </c>
      <c r="E109" s="102"/>
      <c r="F109" s="102">
        <v>3</v>
      </c>
      <c r="G109" s="102">
        <v>127</v>
      </c>
      <c r="H109" s="102">
        <v>54</v>
      </c>
      <c r="I109" s="102">
        <v>9</v>
      </c>
      <c r="J109" s="102"/>
      <c r="K109" s="102"/>
      <c r="L109" s="169"/>
      <c r="M109" s="102">
        <f t="shared" si="191"/>
        <v>2</v>
      </c>
      <c r="N109" s="103">
        <f>M109*0.3*0.6</f>
        <v>0.36</v>
      </c>
      <c r="O109" s="102">
        <f t="shared" si="182"/>
        <v>130</v>
      </c>
      <c r="P109" s="103">
        <f t="shared" si="183"/>
        <v>23.4</v>
      </c>
      <c r="Q109" s="103">
        <v>9.72</v>
      </c>
      <c r="R109" s="103">
        <f t="shared" si="184"/>
        <v>13.68</v>
      </c>
      <c r="S109" s="102">
        <f>G109+H109+I109+J109</f>
        <v>190</v>
      </c>
      <c r="T109" s="103">
        <f>S109*0.3*0.6</f>
        <v>34.2</v>
      </c>
      <c r="U109" s="102">
        <f t="shared" si="185"/>
        <v>-60</v>
      </c>
      <c r="V109" s="103">
        <f t="shared" si="186"/>
        <v>-14.4</v>
      </c>
      <c r="W109" s="103"/>
      <c r="X109" s="103">
        <f t="shared" si="187"/>
        <v>33.84</v>
      </c>
      <c r="Y109" s="103"/>
      <c r="Z109" s="103">
        <v>33.84</v>
      </c>
      <c r="AA109" s="149">
        <v>610005</v>
      </c>
    </row>
    <row r="110" customHeight="1" spans="1:26">
      <c r="A110" s="162"/>
      <c r="B110" s="105" t="s">
        <v>104</v>
      </c>
      <c r="C110" s="98">
        <f t="shared" ref="C110:F110" si="195">SUM(C111)</f>
        <v>19</v>
      </c>
      <c r="D110" s="98">
        <f t="shared" si="195"/>
        <v>0</v>
      </c>
      <c r="E110" s="98">
        <f t="shared" si="195"/>
        <v>0</v>
      </c>
      <c r="F110" s="98">
        <f t="shared" si="195"/>
        <v>197</v>
      </c>
      <c r="G110" s="98"/>
      <c r="H110" s="98"/>
      <c r="I110" s="98"/>
      <c r="J110" s="98"/>
      <c r="K110" s="98">
        <f t="shared" ref="K110:R110" si="196">SUM(K111)</f>
        <v>148</v>
      </c>
      <c r="L110" s="168">
        <f t="shared" si="196"/>
        <v>17.76</v>
      </c>
      <c r="M110" s="98">
        <f t="shared" si="196"/>
        <v>19</v>
      </c>
      <c r="N110" s="99">
        <f t="shared" si="196"/>
        <v>5.7</v>
      </c>
      <c r="O110" s="98">
        <f t="shared" si="196"/>
        <v>197</v>
      </c>
      <c r="P110" s="99">
        <f t="shared" si="196"/>
        <v>59.1</v>
      </c>
      <c r="Q110" s="99">
        <f t="shared" si="196"/>
        <v>39.6</v>
      </c>
      <c r="R110" s="99">
        <f t="shared" si="196"/>
        <v>19.5</v>
      </c>
      <c r="S110" s="98"/>
      <c r="T110" s="99"/>
      <c r="U110" s="98">
        <f t="shared" ref="U110:X110" si="197">SUM(U111)</f>
        <v>0</v>
      </c>
      <c r="V110" s="99">
        <f t="shared" si="197"/>
        <v>0</v>
      </c>
      <c r="W110" s="99"/>
      <c r="X110" s="99">
        <f t="shared" si="197"/>
        <v>42.96</v>
      </c>
      <c r="Y110" s="99"/>
      <c r="Z110" s="99">
        <f t="shared" si="194"/>
        <v>42.96</v>
      </c>
    </row>
    <row r="111" customHeight="1" spans="1:27">
      <c r="A111" s="160">
        <v>76</v>
      </c>
      <c r="B111" s="161" t="s">
        <v>105</v>
      </c>
      <c r="C111" s="102">
        <v>19</v>
      </c>
      <c r="D111" s="102"/>
      <c r="E111" s="102"/>
      <c r="F111" s="102">
        <v>197</v>
      </c>
      <c r="G111" s="102"/>
      <c r="H111" s="102"/>
      <c r="I111" s="102"/>
      <c r="J111" s="102"/>
      <c r="K111" s="102">
        <v>148</v>
      </c>
      <c r="L111" s="169">
        <f t="shared" ref="L111:L115" si="198">K111*0.3*0.4</f>
        <v>17.76</v>
      </c>
      <c r="M111" s="102">
        <f t="shared" si="191"/>
        <v>19</v>
      </c>
      <c r="N111" s="103">
        <f t="shared" ref="N111:N115" si="199">M111*0.3</f>
        <v>5.7</v>
      </c>
      <c r="O111" s="102">
        <f t="shared" ref="O111:O115" si="200">F111+G111+J111</f>
        <v>197</v>
      </c>
      <c r="P111" s="103">
        <f t="shared" ref="P111:P115" si="201">O111*0.3</f>
        <v>59.1</v>
      </c>
      <c r="Q111" s="103">
        <v>39.6</v>
      </c>
      <c r="R111" s="103">
        <f t="shared" ref="R111:R115" si="202">P111-Q111</f>
        <v>19.5</v>
      </c>
      <c r="S111" s="102"/>
      <c r="T111" s="103"/>
      <c r="U111" s="102"/>
      <c r="V111" s="103"/>
      <c r="W111" s="103"/>
      <c r="X111" s="103">
        <f t="shared" ref="X111:X115" si="203">L111+N111+R111+T111+V111+W111</f>
        <v>42.96</v>
      </c>
      <c r="Y111" s="103" t="str">
        <f t="shared" ref="Y111:Y122" si="204">IF(X111&lt;0,X111,"")</f>
        <v/>
      </c>
      <c r="Z111" s="103">
        <f t="shared" ref="Z111:Z122" si="205">IF(X111&gt;=0,X111,"")</f>
        <v>42.96</v>
      </c>
      <c r="AA111" s="149">
        <v>611001</v>
      </c>
    </row>
    <row r="112" customHeight="1" spans="1:26">
      <c r="A112" s="162"/>
      <c r="B112" s="105" t="s">
        <v>106</v>
      </c>
      <c r="C112" s="98">
        <f t="shared" ref="C112:F112" si="206">SUM(C113)</f>
        <v>2</v>
      </c>
      <c r="D112" s="98">
        <f t="shared" si="206"/>
        <v>0</v>
      </c>
      <c r="E112" s="98">
        <f t="shared" si="206"/>
        <v>0</v>
      </c>
      <c r="F112" s="98">
        <f t="shared" si="206"/>
        <v>14</v>
      </c>
      <c r="G112" s="98"/>
      <c r="H112" s="98"/>
      <c r="I112" s="98"/>
      <c r="J112" s="98"/>
      <c r="K112" s="98">
        <f t="shared" ref="K112:R112" si="207">SUM(K113)</f>
        <v>11</v>
      </c>
      <c r="L112" s="168">
        <f t="shared" si="207"/>
        <v>1.32</v>
      </c>
      <c r="M112" s="98">
        <f t="shared" si="207"/>
        <v>2</v>
      </c>
      <c r="N112" s="99">
        <f t="shared" si="207"/>
        <v>0.6</v>
      </c>
      <c r="O112" s="98">
        <f t="shared" si="207"/>
        <v>14</v>
      </c>
      <c r="P112" s="99">
        <f t="shared" si="207"/>
        <v>4.2</v>
      </c>
      <c r="Q112" s="99">
        <f t="shared" si="207"/>
        <v>2.88</v>
      </c>
      <c r="R112" s="99">
        <f t="shared" si="207"/>
        <v>1.32</v>
      </c>
      <c r="S112" s="98"/>
      <c r="T112" s="99"/>
      <c r="U112" s="98">
        <f t="shared" ref="U112:X112" si="208">SUM(U113)</f>
        <v>0</v>
      </c>
      <c r="V112" s="99">
        <f t="shared" si="208"/>
        <v>0</v>
      </c>
      <c r="W112" s="99"/>
      <c r="X112" s="99">
        <f t="shared" si="208"/>
        <v>3.24</v>
      </c>
      <c r="Y112" s="99"/>
      <c r="Z112" s="99">
        <f t="shared" si="194"/>
        <v>3.24</v>
      </c>
    </row>
    <row r="113" customHeight="1" spans="1:27">
      <c r="A113" s="160">
        <v>77</v>
      </c>
      <c r="B113" s="161" t="s">
        <v>107</v>
      </c>
      <c r="C113" s="102">
        <v>2</v>
      </c>
      <c r="D113" s="102"/>
      <c r="E113" s="102"/>
      <c r="F113" s="102">
        <v>14</v>
      </c>
      <c r="G113" s="102"/>
      <c r="H113" s="102"/>
      <c r="I113" s="102"/>
      <c r="J113" s="102"/>
      <c r="K113" s="102">
        <v>11</v>
      </c>
      <c r="L113" s="169">
        <f t="shared" si="198"/>
        <v>1.32</v>
      </c>
      <c r="M113" s="102">
        <f t="shared" ref="M113:M118" si="209">C113+D113+E113</f>
        <v>2</v>
      </c>
      <c r="N113" s="103">
        <f t="shared" si="199"/>
        <v>0.6</v>
      </c>
      <c r="O113" s="102">
        <f t="shared" si="200"/>
        <v>14</v>
      </c>
      <c r="P113" s="103">
        <f t="shared" si="201"/>
        <v>4.2</v>
      </c>
      <c r="Q113" s="103">
        <v>2.88</v>
      </c>
      <c r="R113" s="103">
        <f t="shared" si="202"/>
        <v>1.32</v>
      </c>
      <c r="S113" s="102"/>
      <c r="T113" s="103"/>
      <c r="U113" s="102"/>
      <c r="V113" s="103"/>
      <c r="W113" s="103"/>
      <c r="X113" s="103">
        <f t="shared" si="203"/>
        <v>3.24</v>
      </c>
      <c r="Y113" s="103" t="str">
        <f t="shared" si="204"/>
        <v/>
      </c>
      <c r="Z113" s="103">
        <f t="shared" si="205"/>
        <v>3.24</v>
      </c>
      <c r="AA113" s="149">
        <v>612001</v>
      </c>
    </row>
    <row r="114" customHeight="1" spans="1:26">
      <c r="A114" s="162"/>
      <c r="B114" s="105" t="s">
        <v>108</v>
      </c>
      <c r="C114" s="98">
        <f t="shared" ref="C114:F114" si="210">SUM(C115:C122)</f>
        <v>15</v>
      </c>
      <c r="D114" s="98">
        <f t="shared" si="210"/>
        <v>0</v>
      </c>
      <c r="E114" s="98">
        <f t="shared" si="210"/>
        <v>0</v>
      </c>
      <c r="F114" s="98">
        <f t="shared" si="210"/>
        <v>88</v>
      </c>
      <c r="G114" s="98"/>
      <c r="H114" s="98"/>
      <c r="I114" s="98"/>
      <c r="J114" s="98"/>
      <c r="K114" s="98">
        <f t="shared" ref="K114:R114" si="211">SUM(K115:K122)</f>
        <v>78</v>
      </c>
      <c r="L114" s="168">
        <f t="shared" si="211"/>
        <v>9.36</v>
      </c>
      <c r="M114" s="98">
        <f t="shared" si="211"/>
        <v>15</v>
      </c>
      <c r="N114" s="99">
        <f t="shared" si="211"/>
        <v>4.5</v>
      </c>
      <c r="O114" s="98">
        <f t="shared" si="211"/>
        <v>88</v>
      </c>
      <c r="P114" s="99">
        <f t="shared" si="211"/>
        <v>26.4</v>
      </c>
      <c r="Q114" s="99">
        <f t="shared" si="211"/>
        <v>82.26</v>
      </c>
      <c r="R114" s="99">
        <f t="shared" si="211"/>
        <v>-55.86</v>
      </c>
      <c r="S114" s="98"/>
      <c r="T114" s="99"/>
      <c r="U114" s="98">
        <f t="shared" ref="U114:Z114" si="212">SUM(U115:U122)</f>
        <v>0</v>
      </c>
      <c r="V114" s="99">
        <f t="shared" si="212"/>
        <v>0</v>
      </c>
      <c r="W114" s="99"/>
      <c r="X114" s="99">
        <f t="shared" si="212"/>
        <v>-42</v>
      </c>
      <c r="Y114" s="99">
        <f t="shared" si="212"/>
        <v>-45.54</v>
      </c>
      <c r="Z114" s="99">
        <f t="shared" si="212"/>
        <v>3.54</v>
      </c>
    </row>
    <row r="115" customHeight="1" spans="1:27">
      <c r="A115" s="160">
        <v>78</v>
      </c>
      <c r="B115" s="161" t="s">
        <v>109</v>
      </c>
      <c r="C115" s="102">
        <v>10</v>
      </c>
      <c r="D115" s="102"/>
      <c r="E115" s="102"/>
      <c r="F115" s="102">
        <v>76</v>
      </c>
      <c r="G115" s="102"/>
      <c r="H115" s="102"/>
      <c r="I115" s="102"/>
      <c r="J115" s="102"/>
      <c r="K115" s="102">
        <v>68</v>
      </c>
      <c r="L115" s="169">
        <f t="shared" si="198"/>
        <v>8.16</v>
      </c>
      <c r="M115" s="102">
        <f t="shared" si="209"/>
        <v>10</v>
      </c>
      <c r="N115" s="103">
        <f t="shared" si="199"/>
        <v>3</v>
      </c>
      <c r="O115" s="102">
        <f t="shared" si="200"/>
        <v>76</v>
      </c>
      <c r="P115" s="103">
        <f t="shared" si="201"/>
        <v>22.8</v>
      </c>
      <c r="Q115" s="103">
        <v>78.3</v>
      </c>
      <c r="R115" s="103">
        <f t="shared" si="202"/>
        <v>-55.5</v>
      </c>
      <c r="S115" s="102"/>
      <c r="T115" s="103"/>
      <c r="U115" s="102"/>
      <c r="V115" s="103"/>
      <c r="W115" s="103"/>
      <c r="X115" s="103">
        <f t="shared" si="203"/>
        <v>-44.34</v>
      </c>
      <c r="Y115" s="103">
        <f t="shared" si="204"/>
        <v>-44.34</v>
      </c>
      <c r="Z115" s="103" t="str">
        <f t="shared" si="205"/>
        <v/>
      </c>
      <c r="AA115" s="149">
        <v>613001</v>
      </c>
    </row>
    <row r="116" customHeight="1" spans="1:27">
      <c r="A116" s="160">
        <v>79</v>
      </c>
      <c r="B116" s="161" t="s">
        <v>110</v>
      </c>
      <c r="C116" s="102"/>
      <c r="D116" s="102"/>
      <c r="E116" s="102"/>
      <c r="F116" s="102"/>
      <c r="G116" s="102"/>
      <c r="H116" s="102"/>
      <c r="I116" s="102"/>
      <c r="J116" s="102"/>
      <c r="K116" s="102"/>
      <c r="L116" s="169"/>
      <c r="M116" s="102"/>
      <c r="N116" s="103"/>
      <c r="O116" s="102"/>
      <c r="P116" s="103"/>
      <c r="Q116" s="103"/>
      <c r="R116" s="103"/>
      <c r="S116" s="102"/>
      <c r="T116" s="103"/>
      <c r="U116" s="102"/>
      <c r="V116" s="103"/>
      <c r="W116" s="103"/>
      <c r="X116" s="103"/>
      <c r="Y116" s="103" t="str">
        <f t="shared" si="204"/>
        <v/>
      </c>
      <c r="Z116" s="103">
        <f t="shared" si="205"/>
        <v>0</v>
      </c>
      <c r="AA116" s="149">
        <v>613002</v>
      </c>
    </row>
    <row r="117" customHeight="1" spans="1:27">
      <c r="A117" s="160">
        <v>80</v>
      </c>
      <c r="B117" s="161" t="s">
        <v>111</v>
      </c>
      <c r="C117" s="102"/>
      <c r="D117" s="102"/>
      <c r="E117" s="102"/>
      <c r="F117" s="102"/>
      <c r="G117" s="102"/>
      <c r="H117" s="102"/>
      <c r="I117" s="102"/>
      <c r="J117" s="102"/>
      <c r="K117" s="102"/>
      <c r="L117" s="169"/>
      <c r="M117" s="102"/>
      <c r="N117" s="103"/>
      <c r="O117" s="102"/>
      <c r="P117" s="103"/>
      <c r="Q117" s="103"/>
      <c r="R117" s="103"/>
      <c r="S117" s="102"/>
      <c r="T117" s="103"/>
      <c r="U117" s="102"/>
      <c r="V117" s="103"/>
      <c r="W117" s="103"/>
      <c r="X117" s="103"/>
      <c r="Y117" s="103" t="str">
        <f t="shared" si="204"/>
        <v/>
      </c>
      <c r="Z117" s="103">
        <f t="shared" si="205"/>
        <v>0</v>
      </c>
      <c r="AA117" s="149">
        <v>613003</v>
      </c>
    </row>
    <row r="118" customHeight="1" spans="1:27">
      <c r="A118" s="160">
        <v>81</v>
      </c>
      <c r="B118" s="161" t="s">
        <v>112</v>
      </c>
      <c r="C118" s="102">
        <v>4</v>
      </c>
      <c r="D118" s="102"/>
      <c r="E118" s="102"/>
      <c r="F118" s="102">
        <v>7</v>
      </c>
      <c r="G118" s="102"/>
      <c r="H118" s="102"/>
      <c r="I118" s="102"/>
      <c r="J118" s="102"/>
      <c r="K118" s="102">
        <v>7</v>
      </c>
      <c r="L118" s="169">
        <f t="shared" ref="L118:L120" si="213">K118*0.3*0.4</f>
        <v>0.84</v>
      </c>
      <c r="M118" s="102">
        <f t="shared" si="209"/>
        <v>4</v>
      </c>
      <c r="N118" s="103">
        <f>M118*0.3</f>
        <v>1.2</v>
      </c>
      <c r="O118" s="102">
        <f t="shared" ref="O118:O120" si="214">F118+G118+J118</f>
        <v>7</v>
      </c>
      <c r="P118" s="103">
        <f t="shared" ref="P118:P120" si="215">O118*0.3</f>
        <v>2.1</v>
      </c>
      <c r="Q118" s="103">
        <v>1.08</v>
      </c>
      <c r="R118" s="103">
        <f t="shared" ref="R118:R122" si="216">P118-Q118</f>
        <v>1.02</v>
      </c>
      <c r="S118" s="102"/>
      <c r="T118" s="103"/>
      <c r="U118" s="102"/>
      <c r="V118" s="103"/>
      <c r="W118" s="103"/>
      <c r="X118" s="103">
        <f t="shared" ref="X118:X122" si="217">L118+N118+R118+T118+V118+W118</f>
        <v>3.06</v>
      </c>
      <c r="Y118" s="103" t="str">
        <f t="shared" si="204"/>
        <v/>
      </c>
      <c r="Z118" s="103">
        <f t="shared" si="205"/>
        <v>3.06</v>
      </c>
      <c r="AA118" s="149">
        <v>613004</v>
      </c>
    </row>
    <row r="119" customHeight="1" spans="1:27">
      <c r="A119" s="160">
        <v>82</v>
      </c>
      <c r="B119" s="161" t="s">
        <v>113</v>
      </c>
      <c r="C119" s="102"/>
      <c r="D119" s="102"/>
      <c r="E119" s="102"/>
      <c r="F119" s="102">
        <v>3</v>
      </c>
      <c r="G119" s="102"/>
      <c r="H119" s="102"/>
      <c r="I119" s="102"/>
      <c r="J119" s="102"/>
      <c r="K119" s="102">
        <v>2</v>
      </c>
      <c r="L119" s="169">
        <f t="shared" si="213"/>
        <v>0.24</v>
      </c>
      <c r="M119" s="102"/>
      <c r="N119" s="103"/>
      <c r="O119" s="102">
        <f t="shared" si="214"/>
        <v>3</v>
      </c>
      <c r="P119" s="103">
        <f t="shared" si="215"/>
        <v>0.9</v>
      </c>
      <c r="Q119" s="103">
        <v>1.26</v>
      </c>
      <c r="R119" s="103">
        <f t="shared" si="216"/>
        <v>-0.36</v>
      </c>
      <c r="S119" s="102"/>
      <c r="T119" s="103"/>
      <c r="U119" s="102"/>
      <c r="V119" s="103"/>
      <c r="W119" s="103"/>
      <c r="X119" s="103">
        <f t="shared" si="217"/>
        <v>-0.12</v>
      </c>
      <c r="Y119" s="103">
        <f t="shared" si="204"/>
        <v>-0.12</v>
      </c>
      <c r="Z119" s="103" t="str">
        <f t="shared" si="205"/>
        <v/>
      </c>
      <c r="AA119" s="149">
        <v>613005</v>
      </c>
    </row>
    <row r="120" customHeight="1" spans="1:27">
      <c r="A120" s="160">
        <v>83</v>
      </c>
      <c r="B120" s="161" t="s">
        <v>114</v>
      </c>
      <c r="C120" s="102">
        <v>1</v>
      </c>
      <c r="D120" s="102"/>
      <c r="E120" s="102"/>
      <c r="F120" s="102">
        <v>2</v>
      </c>
      <c r="G120" s="102"/>
      <c r="H120" s="172"/>
      <c r="I120" s="102"/>
      <c r="J120" s="102"/>
      <c r="K120" s="102">
        <v>1</v>
      </c>
      <c r="L120" s="169">
        <f t="shared" si="213"/>
        <v>0.12</v>
      </c>
      <c r="M120" s="102">
        <f>C120+D120+E120</f>
        <v>1</v>
      </c>
      <c r="N120" s="103">
        <f>M120*0.3</f>
        <v>0.3</v>
      </c>
      <c r="O120" s="102">
        <f t="shared" si="214"/>
        <v>2</v>
      </c>
      <c r="P120" s="103">
        <f t="shared" si="215"/>
        <v>0.6</v>
      </c>
      <c r="Q120" s="103">
        <v>0.54</v>
      </c>
      <c r="R120" s="103">
        <f t="shared" si="216"/>
        <v>0.0599999999999999</v>
      </c>
      <c r="S120" s="102"/>
      <c r="T120" s="103"/>
      <c r="U120" s="102"/>
      <c r="V120" s="103"/>
      <c r="W120" s="103"/>
      <c r="X120" s="103">
        <f t="shared" si="217"/>
        <v>0.48</v>
      </c>
      <c r="Y120" s="103" t="str">
        <f t="shared" si="204"/>
        <v/>
      </c>
      <c r="Z120" s="103">
        <f t="shared" si="205"/>
        <v>0.48</v>
      </c>
      <c r="AA120" s="149">
        <v>613006</v>
      </c>
    </row>
    <row r="121" customHeight="1" spans="1:27">
      <c r="A121" s="160">
        <v>84</v>
      </c>
      <c r="B121" s="161" t="s">
        <v>115</v>
      </c>
      <c r="C121" s="102"/>
      <c r="D121" s="102"/>
      <c r="E121" s="102"/>
      <c r="F121" s="102"/>
      <c r="G121" s="102"/>
      <c r="H121" s="102"/>
      <c r="I121" s="102"/>
      <c r="J121" s="102"/>
      <c r="K121" s="102"/>
      <c r="L121" s="169"/>
      <c r="M121" s="102"/>
      <c r="N121" s="103"/>
      <c r="O121" s="102"/>
      <c r="P121" s="103"/>
      <c r="Q121" s="103">
        <v>0.18</v>
      </c>
      <c r="R121" s="103">
        <f t="shared" si="216"/>
        <v>-0.18</v>
      </c>
      <c r="S121" s="102"/>
      <c r="T121" s="103"/>
      <c r="U121" s="102"/>
      <c r="V121" s="103"/>
      <c r="W121" s="103"/>
      <c r="X121" s="103">
        <f t="shared" si="217"/>
        <v>-0.18</v>
      </c>
      <c r="Y121" s="103">
        <f t="shared" si="204"/>
        <v>-0.18</v>
      </c>
      <c r="Z121" s="103" t="str">
        <f t="shared" si="205"/>
        <v/>
      </c>
      <c r="AA121" s="149">
        <v>613007</v>
      </c>
    </row>
    <row r="122" customHeight="1" spans="1:27">
      <c r="A122" s="160">
        <v>85</v>
      </c>
      <c r="B122" s="161" t="s">
        <v>116</v>
      </c>
      <c r="C122" s="102"/>
      <c r="D122" s="102"/>
      <c r="E122" s="102"/>
      <c r="F122" s="102"/>
      <c r="G122" s="102"/>
      <c r="H122" s="102"/>
      <c r="I122" s="102"/>
      <c r="J122" s="102"/>
      <c r="K122" s="102"/>
      <c r="L122" s="169"/>
      <c r="M122" s="102"/>
      <c r="N122" s="103"/>
      <c r="O122" s="102"/>
      <c r="P122" s="103"/>
      <c r="Q122" s="103">
        <v>0.9</v>
      </c>
      <c r="R122" s="103">
        <f t="shared" si="216"/>
        <v>-0.9</v>
      </c>
      <c r="S122" s="102"/>
      <c r="T122" s="103"/>
      <c r="U122" s="102"/>
      <c r="V122" s="103"/>
      <c r="W122" s="103"/>
      <c r="X122" s="103">
        <f t="shared" si="217"/>
        <v>-0.9</v>
      </c>
      <c r="Y122" s="103">
        <f t="shared" si="204"/>
        <v>-0.9</v>
      </c>
      <c r="Z122" s="103" t="str">
        <f t="shared" si="205"/>
        <v/>
      </c>
      <c r="AA122" s="149">
        <v>613008</v>
      </c>
    </row>
    <row r="123" customHeight="1" spans="1:26">
      <c r="A123" s="162"/>
      <c r="B123" s="105" t="s">
        <v>117</v>
      </c>
      <c r="C123" s="98">
        <f t="shared" ref="C123:J123" si="218">SUM(C124:C127)</f>
        <v>12</v>
      </c>
      <c r="D123" s="98">
        <f t="shared" si="218"/>
        <v>8</v>
      </c>
      <c r="E123" s="98">
        <f t="shared" si="218"/>
        <v>2</v>
      </c>
      <c r="F123" s="98">
        <f t="shared" si="218"/>
        <v>273</v>
      </c>
      <c r="G123" s="98">
        <f t="shared" si="218"/>
        <v>118</v>
      </c>
      <c r="H123" s="98">
        <f t="shared" si="218"/>
        <v>300</v>
      </c>
      <c r="I123" s="98">
        <f t="shared" si="218"/>
        <v>26</v>
      </c>
      <c r="J123" s="98">
        <f t="shared" si="218"/>
        <v>3</v>
      </c>
      <c r="K123" s="98"/>
      <c r="L123" s="168"/>
      <c r="M123" s="98">
        <f t="shared" ref="M123:V123" si="219">SUM(M124:M127)</f>
        <v>22</v>
      </c>
      <c r="N123" s="99">
        <f t="shared" si="219"/>
        <v>3.96</v>
      </c>
      <c r="O123" s="98">
        <f t="shared" si="219"/>
        <v>394</v>
      </c>
      <c r="P123" s="99">
        <f t="shared" si="219"/>
        <v>70.92</v>
      </c>
      <c r="Q123" s="99">
        <f t="shared" si="219"/>
        <v>57.24</v>
      </c>
      <c r="R123" s="99">
        <f t="shared" si="219"/>
        <v>13.68</v>
      </c>
      <c r="S123" s="98">
        <f t="shared" si="219"/>
        <v>447</v>
      </c>
      <c r="T123" s="99">
        <f t="shared" si="219"/>
        <v>80.46</v>
      </c>
      <c r="U123" s="98">
        <f t="shared" si="219"/>
        <v>-53</v>
      </c>
      <c r="V123" s="99">
        <f t="shared" si="219"/>
        <v>-12.72</v>
      </c>
      <c r="W123" s="99"/>
      <c r="X123" s="99">
        <f t="shared" ref="X123:Z123" si="220">SUM(X124:X127)</f>
        <v>85.38</v>
      </c>
      <c r="Y123" s="99">
        <f t="shared" si="220"/>
        <v>-7.56</v>
      </c>
      <c r="Z123" s="99">
        <f t="shared" si="220"/>
        <v>92.94</v>
      </c>
    </row>
    <row r="124" customHeight="1" spans="1:27">
      <c r="A124" s="160">
        <v>86</v>
      </c>
      <c r="B124" s="161" t="s">
        <v>118</v>
      </c>
      <c r="C124" s="102">
        <v>12</v>
      </c>
      <c r="D124" s="102"/>
      <c r="E124" s="102"/>
      <c r="F124" s="102">
        <v>267</v>
      </c>
      <c r="G124" s="102"/>
      <c r="H124" s="102"/>
      <c r="I124" s="102"/>
      <c r="J124" s="102"/>
      <c r="K124" s="102"/>
      <c r="L124" s="169"/>
      <c r="M124" s="102">
        <f t="shared" ref="M124:M127" si="221">C124+D124+E124</f>
        <v>12</v>
      </c>
      <c r="N124" s="103">
        <f t="shared" ref="N124:N127" si="222">M124*0.3*0.6</f>
        <v>2.16</v>
      </c>
      <c r="O124" s="102">
        <f t="shared" ref="O124:O127" si="223">F124+G124+J124</f>
        <v>267</v>
      </c>
      <c r="P124" s="103">
        <f t="shared" ref="P124:P127" si="224">O124*0.3*0.6</f>
        <v>48.06</v>
      </c>
      <c r="Q124" s="103">
        <v>34.38</v>
      </c>
      <c r="R124" s="103">
        <f t="shared" ref="R124:R127" si="225">P124-Q124</f>
        <v>13.68</v>
      </c>
      <c r="S124" s="102"/>
      <c r="T124" s="103"/>
      <c r="U124" s="102">
        <f t="shared" ref="U124:U127" si="226">F124-H124-I124</f>
        <v>267</v>
      </c>
      <c r="V124" s="103">
        <f t="shared" ref="V124:V127" si="227">U124*0.3*0.4*2</f>
        <v>64.08</v>
      </c>
      <c r="W124" s="103"/>
      <c r="X124" s="103">
        <f t="shared" ref="X124:X127" si="228">L124+N124+R124+T124+V124+W124</f>
        <v>79.92</v>
      </c>
      <c r="Y124" s="103"/>
      <c r="Z124" s="103">
        <v>79.92</v>
      </c>
      <c r="AA124" s="149">
        <v>614001</v>
      </c>
    </row>
    <row r="125" customHeight="1" spans="1:27">
      <c r="A125" s="160">
        <v>87</v>
      </c>
      <c r="B125" s="163" t="s">
        <v>119</v>
      </c>
      <c r="C125" s="102"/>
      <c r="D125" s="102"/>
      <c r="E125" s="102"/>
      <c r="F125" s="102"/>
      <c r="G125" s="102"/>
      <c r="H125" s="102">
        <v>103</v>
      </c>
      <c r="I125" s="102">
        <v>14</v>
      </c>
      <c r="J125" s="102"/>
      <c r="K125" s="102"/>
      <c r="L125" s="169"/>
      <c r="M125" s="102"/>
      <c r="N125" s="103"/>
      <c r="O125" s="102"/>
      <c r="P125" s="103"/>
      <c r="Q125" s="103">
        <v>0.54</v>
      </c>
      <c r="R125" s="103">
        <f t="shared" si="225"/>
        <v>-0.54</v>
      </c>
      <c r="S125" s="102">
        <f t="shared" ref="S125:S127" si="229">G125+H125+I125+J125</f>
        <v>117</v>
      </c>
      <c r="T125" s="103">
        <f t="shared" ref="T125:T127" si="230">S125*0.3*0.6</f>
        <v>21.06</v>
      </c>
      <c r="U125" s="102">
        <f t="shared" si="226"/>
        <v>-117</v>
      </c>
      <c r="V125" s="103">
        <f t="shared" si="227"/>
        <v>-28.08</v>
      </c>
      <c r="W125" s="103"/>
      <c r="X125" s="103">
        <f t="shared" si="228"/>
        <v>-7.56</v>
      </c>
      <c r="Y125" s="103">
        <v>-7.56</v>
      </c>
      <c r="Z125" s="103"/>
      <c r="AA125" s="149">
        <v>614002</v>
      </c>
    </row>
    <row r="126" customHeight="1" spans="1:27">
      <c r="A126" s="160">
        <v>88</v>
      </c>
      <c r="B126" s="161" t="s">
        <v>120</v>
      </c>
      <c r="C126" s="102"/>
      <c r="D126" s="102">
        <v>8</v>
      </c>
      <c r="E126" s="102"/>
      <c r="F126" s="102">
        <v>6</v>
      </c>
      <c r="G126" s="102">
        <v>79</v>
      </c>
      <c r="H126" s="102">
        <v>104</v>
      </c>
      <c r="I126" s="102">
        <v>6</v>
      </c>
      <c r="J126" s="102"/>
      <c r="K126" s="102"/>
      <c r="L126" s="169"/>
      <c r="M126" s="102">
        <f t="shared" si="221"/>
        <v>8</v>
      </c>
      <c r="N126" s="103">
        <f t="shared" si="222"/>
        <v>1.44</v>
      </c>
      <c r="O126" s="102">
        <f t="shared" si="223"/>
        <v>85</v>
      </c>
      <c r="P126" s="103">
        <f t="shared" si="224"/>
        <v>15.3</v>
      </c>
      <c r="Q126" s="103">
        <v>14.22</v>
      </c>
      <c r="R126" s="103">
        <f t="shared" si="225"/>
        <v>1.08</v>
      </c>
      <c r="S126" s="102">
        <f t="shared" si="229"/>
        <v>189</v>
      </c>
      <c r="T126" s="103">
        <f t="shared" si="230"/>
        <v>34.02</v>
      </c>
      <c r="U126" s="102">
        <f t="shared" si="226"/>
        <v>-104</v>
      </c>
      <c r="V126" s="103">
        <f t="shared" si="227"/>
        <v>-24.96</v>
      </c>
      <c r="W126" s="103"/>
      <c r="X126" s="103">
        <f t="shared" si="228"/>
        <v>11.58</v>
      </c>
      <c r="Y126" s="103"/>
      <c r="Z126" s="103">
        <v>11.58</v>
      </c>
      <c r="AA126" s="149">
        <v>614004</v>
      </c>
    </row>
    <row r="127" customHeight="1" spans="1:27">
      <c r="A127" s="160">
        <v>89</v>
      </c>
      <c r="B127" s="161" t="s">
        <v>121</v>
      </c>
      <c r="C127" s="102"/>
      <c r="D127" s="102"/>
      <c r="E127" s="102">
        <v>2</v>
      </c>
      <c r="F127" s="102"/>
      <c r="G127" s="102">
        <v>39</v>
      </c>
      <c r="H127" s="102">
        <v>93</v>
      </c>
      <c r="I127" s="102">
        <v>6</v>
      </c>
      <c r="J127" s="102">
        <v>3</v>
      </c>
      <c r="K127" s="102"/>
      <c r="L127" s="169"/>
      <c r="M127" s="102">
        <f t="shared" si="221"/>
        <v>2</v>
      </c>
      <c r="N127" s="103">
        <f t="shared" si="222"/>
        <v>0.36</v>
      </c>
      <c r="O127" s="102">
        <f t="shared" si="223"/>
        <v>42</v>
      </c>
      <c r="P127" s="103">
        <f t="shared" si="224"/>
        <v>7.56</v>
      </c>
      <c r="Q127" s="103">
        <v>8.1</v>
      </c>
      <c r="R127" s="103">
        <f t="shared" si="225"/>
        <v>-0.54</v>
      </c>
      <c r="S127" s="102">
        <f t="shared" si="229"/>
        <v>141</v>
      </c>
      <c r="T127" s="103">
        <f t="shared" si="230"/>
        <v>25.38</v>
      </c>
      <c r="U127" s="102">
        <f t="shared" si="226"/>
        <v>-99</v>
      </c>
      <c r="V127" s="103">
        <f t="shared" si="227"/>
        <v>-23.76</v>
      </c>
      <c r="W127" s="103"/>
      <c r="X127" s="103">
        <f t="shared" si="228"/>
        <v>1.44</v>
      </c>
      <c r="Y127" s="103"/>
      <c r="Z127" s="103">
        <v>1.44</v>
      </c>
      <c r="AA127" s="149">
        <v>614005</v>
      </c>
    </row>
    <row r="128" customHeight="1" spans="1:26">
      <c r="A128" s="162"/>
      <c r="B128" s="105" t="s">
        <v>122</v>
      </c>
      <c r="C128" s="98">
        <f t="shared" ref="C128:J128" si="231">SUM(C129)</f>
        <v>0</v>
      </c>
      <c r="D128" s="98">
        <f t="shared" si="231"/>
        <v>6</v>
      </c>
      <c r="E128" s="98">
        <f t="shared" si="231"/>
        <v>0</v>
      </c>
      <c r="F128" s="98">
        <f t="shared" si="231"/>
        <v>3</v>
      </c>
      <c r="G128" s="98">
        <f t="shared" si="231"/>
        <v>395</v>
      </c>
      <c r="H128" s="98">
        <f t="shared" si="231"/>
        <v>89</v>
      </c>
      <c r="I128" s="98">
        <f t="shared" si="231"/>
        <v>6</v>
      </c>
      <c r="J128" s="98">
        <f t="shared" si="231"/>
        <v>1</v>
      </c>
      <c r="K128" s="98"/>
      <c r="L128" s="168"/>
      <c r="M128" s="98">
        <f t="shared" ref="M128:V128" si="232">SUM(M129)</f>
        <v>6</v>
      </c>
      <c r="N128" s="99">
        <f t="shared" si="232"/>
        <v>1.08</v>
      </c>
      <c r="O128" s="98">
        <f t="shared" si="232"/>
        <v>399</v>
      </c>
      <c r="P128" s="99">
        <f t="shared" si="232"/>
        <v>71.82</v>
      </c>
      <c r="Q128" s="99">
        <f t="shared" si="232"/>
        <v>62.64</v>
      </c>
      <c r="R128" s="99">
        <f t="shared" si="232"/>
        <v>9.17999999999999</v>
      </c>
      <c r="S128" s="98">
        <f t="shared" si="232"/>
        <v>491</v>
      </c>
      <c r="T128" s="99">
        <f t="shared" si="232"/>
        <v>88.38</v>
      </c>
      <c r="U128" s="98">
        <f t="shared" si="232"/>
        <v>-92</v>
      </c>
      <c r="V128" s="99">
        <f t="shared" si="232"/>
        <v>-22.08</v>
      </c>
      <c r="W128" s="99"/>
      <c r="X128" s="99">
        <f>SUM(X129)</f>
        <v>76.56</v>
      </c>
      <c r="Y128" s="99"/>
      <c r="Z128" s="99">
        <f>SUM(Z129)</f>
        <v>76.56</v>
      </c>
    </row>
    <row r="129" customHeight="1" spans="1:27">
      <c r="A129" s="160">
        <v>90</v>
      </c>
      <c r="B129" s="161" t="s">
        <v>122</v>
      </c>
      <c r="C129" s="102"/>
      <c r="D129" s="102">
        <v>6</v>
      </c>
      <c r="E129" s="102"/>
      <c r="F129" s="102">
        <v>3</v>
      </c>
      <c r="G129" s="102">
        <v>395</v>
      </c>
      <c r="H129" s="102">
        <v>89</v>
      </c>
      <c r="I129" s="102">
        <v>6</v>
      </c>
      <c r="J129" s="102">
        <v>1</v>
      </c>
      <c r="K129" s="102"/>
      <c r="L129" s="169"/>
      <c r="M129" s="102">
        <f t="shared" ref="M129:M137" si="233">C129+D129+E129</f>
        <v>6</v>
      </c>
      <c r="N129" s="103">
        <f t="shared" ref="N129:N137" si="234">M129*0.3*0.6</f>
        <v>1.08</v>
      </c>
      <c r="O129" s="102">
        <f t="shared" ref="O129:O137" si="235">F129+G129+J129</f>
        <v>399</v>
      </c>
      <c r="P129" s="103">
        <f t="shared" ref="P129:P137" si="236">O129*0.3*0.6</f>
        <v>71.82</v>
      </c>
      <c r="Q129" s="103">
        <v>62.64</v>
      </c>
      <c r="R129" s="103">
        <f t="shared" ref="R129:R137" si="237">P129-Q129</f>
        <v>9.17999999999999</v>
      </c>
      <c r="S129" s="102">
        <f t="shared" ref="S129:S137" si="238">G129+H129+I129+J129</f>
        <v>491</v>
      </c>
      <c r="T129" s="103">
        <f t="shared" ref="T129:T137" si="239">S129*0.3*0.6</f>
        <v>88.38</v>
      </c>
      <c r="U129" s="102">
        <f t="shared" ref="U129:U137" si="240">F129-H129-I129</f>
        <v>-92</v>
      </c>
      <c r="V129" s="103">
        <f t="shared" ref="V129:V137" si="241">U129*0.3*0.4*2</f>
        <v>-22.08</v>
      </c>
      <c r="W129" s="103"/>
      <c r="X129" s="103">
        <f t="shared" ref="X129:X137" si="242">L129+N129+R129+T129+V129+W129</f>
        <v>76.56</v>
      </c>
      <c r="Y129" s="103"/>
      <c r="Z129" s="103">
        <v>76.56</v>
      </c>
      <c r="AA129" s="149">
        <v>614003</v>
      </c>
    </row>
    <row r="130" customHeight="1" spans="1:26">
      <c r="A130" s="162"/>
      <c r="B130" s="105" t="s">
        <v>123</v>
      </c>
      <c r="C130" s="98">
        <f t="shared" ref="C130:J130" si="243">SUM(C131:C137)</f>
        <v>389</v>
      </c>
      <c r="D130" s="98">
        <f t="shared" si="243"/>
        <v>7</v>
      </c>
      <c r="E130" s="98">
        <f t="shared" si="243"/>
        <v>11</v>
      </c>
      <c r="F130" s="98">
        <f t="shared" si="243"/>
        <v>1305</v>
      </c>
      <c r="G130" s="98">
        <f t="shared" si="243"/>
        <v>66</v>
      </c>
      <c r="H130" s="98">
        <f t="shared" si="243"/>
        <v>586</v>
      </c>
      <c r="I130" s="98">
        <f t="shared" si="243"/>
        <v>115</v>
      </c>
      <c r="J130" s="98">
        <f t="shared" si="243"/>
        <v>13</v>
      </c>
      <c r="K130" s="98"/>
      <c r="L130" s="168"/>
      <c r="M130" s="98">
        <f t="shared" ref="M130:V130" si="244">SUM(M131:M137)</f>
        <v>407</v>
      </c>
      <c r="N130" s="99">
        <f t="shared" si="244"/>
        <v>73.26</v>
      </c>
      <c r="O130" s="98">
        <f t="shared" si="244"/>
        <v>1384</v>
      </c>
      <c r="P130" s="99">
        <f t="shared" si="244"/>
        <v>249.12</v>
      </c>
      <c r="Q130" s="99">
        <f t="shared" si="244"/>
        <v>174.78</v>
      </c>
      <c r="R130" s="99">
        <f t="shared" si="244"/>
        <v>74.34</v>
      </c>
      <c r="S130" s="98">
        <f t="shared" si="244"/>
        <v>780</v>
      </c>
      <c r="T130" s="99">
        <f t="shared" si="244"/>
        <v>140.4</v>
      </c>
      <c r="U130" s="98">
        <f t="shared" si="244"/>
        <v>604</v>
      </c>
      <c r="V130" s="99">
        <f t="shared" si="244"/>
        <v>144.96</v>
      </c>
      <c r="W130" s="99"/>
      <c r="X130" s="99">
        <f t="shared" ref="X130:Z130" si="245">SUM(X131:X137)</f>
        <v>432.96</v>
      </c>
      <c r="Y130" s="99">
        <f t="shared" si="245"/>
        <v>-24.72</v>
      </c>
      <c r="Z130" s="99">
        <f t="shared" si="245"/>
        <v>457.68</v>
      </c>
    </row>
    <row r="131" customHeight="1" spans="1:27">
      <c r="A131" s="160">
        <v>91</v>
      </c>
      <c r="B131" s="161" t="s">
        <v>124</v>
      </c>
      <c r="C131" s="102">
        <v>367</v>
      </c>
      <c r="D131" s="102">
        <v>2</v>
      </c>
      <c r="E131" s="102"/>
      <c r="F131" s="102">
        <v>1223</v>
      </c>
      <c r="G131" s="102">
        <v>1</v>
      </c>
      <c r="H131" s="102">
        <v>2</v>
      </c>
      <c r="I131" s="102"/>
      <c r="J131" s="102"/>
      <c r="K131" s="102"/>
      <c r="L131" s="169"/>
      <c r="M131" s="102">
        <f t="shared" si="233"/>
        <v>369</v>
      </c>
      <c r="N131" s="103">
        <f t="shared" si="234"/>
        <v>66.42</v>
      </c>
      <c r="O131" s="102">
        <f t="shared" si="235"/>
        <v>1224</v>
      </c>
      <c r="P131" s="103">
        <f t="shared" si="236"/>
        <v>220.32</v>
      </c>
      <c r="Q131" s="103">
        <v>145.8</v>
      </c>
      <c r="R131" s="103">
        <f t="shared" si="237"/>
        <v>74.52</v>
      </c>
      <c r="S131" s="102">
        <f t="shared" si="238"/>
        <v>3</v>
      </c>
      <c r="T131" s="103">
        <f t="shared" si="239"/>
        <v>0.54</v>
      </c>
      <c r="U131" s="102">
        <f t="shared" si="240"/>
        <v>1221</v>
      </c>
      <c r="V131" s="103">
        <f t="shared" si="241"/>
        <v>293.04</v>
      </c>
      <c r="W131" s="103"/>
      <c r="X131" s="103">
        <f t="shared" si="242"/>
        <v>434.52</v>
      </c>
      <c r="Y131" s="103"/>
      <c r="Z131" s="103">
        <v>434.52</v>
      </c>
      <c r="AA131" s="149">
        <v>615001</v>
      </c>
    </row>
    <row r="132" customHeight="1" spans="1:27">
      <c r="A132" s="160">
        <v>92</v>
      </c>
      <c r="B132" s="161" t="s">
        <v>125</v>
      </c>
      <c r="C132" s="102">
        <v>1</v>
      </c>
      <c r="D132" s="102"/>
      <c r="E132" s="102"/>
      <c r="F132" s="102">
        <v>5</v>
      </c>
      <c r="G132" s="102">
        <v>5</v>
      </c>
      <c r="H132" s="102">
        <v>5</v>
      </c>
      <c r="I132" s="102">
        <v>1</v>
      </c>
      <c r="J132" s="102"/>
      <c r="K132" s="102"/>
      <c r="L132" s="169"/>
      <c r="M132" s="102">
        <f t="shared" si="233"/>
        <v>1</v>
      </c>
      <c r="N132" s="103">
        <f t="shared" si="234"/>
        <v>0.18</v>
      </c>
      <c r="O132" s="102">
        <f t="shared" si="235"/>
        <v>10</v>
      </c>
      <c r="P132" s="103">
        <f t="shared" si="236"/>
        <v>1.8</v>
      </c>
      <c r="Q132" s="103">
        <v>1.26</v>
      </c>
      <c r="R132" s="103">
        <f t="shared" si="237"/>
        <v>0.54</v>
      </c>
      <c r="S132" s="102">
        <f t="shared" si="238"/>
        <v>11</v>
      </c>
      <c r="T132" s="103">
        <f t="shared" si="239"/>
        <v>1.98</v>
      </c>
      <c r="U132" s="102">
        <f t="shared" si="240"/>
        <v>-1</v>
      </c>
      <c r="V132" s="103">
        <f t="shared" si="241"/>
        <v>-0.24</v>
      </c>
      <c r="W132" s="103"/>
      <c r="X132" s="103">
        <f t="shared" si="242"/>
        <v>2.46</v>
      </c>
      <c r="Y132" s="103"/>
      <c r="Z132" s="103">
        <v>2.46</v>
      </c>
      <c r="AA132" s="149">
        <v>615002</v>
      </c>
    </row>
    <row r="133" customHeight="1" spans="1:27">
      <c r="A133" s="160">
        <v>93</v>
      </c>
      <c r="B133" s="163" t="s">
        <v>126</v>
      </c>
      <c r="C133" s="102">
        <v>15</v>
      </c>
      <c r="D133" s="102"/>
      <c r="E133" s="102"/>
      <c r="F133" s="102">
        <v>64</v>
      </c>
      <c r="G133" s="102">
        <v>4</v>
      </c>
      <c r="H133" s="102">
        <v>34</v>
      </c>
      <c r="I133" s="102">
        <v>3</v>
      </c>
      <c r="J133" s="102">
        <v>4</v>
      </c>
      <c r="K133" s="102"/>
      <c r="L133" s="169"/>
      <c r="M133" s="102">
        <f t="shared" si="233"/>
        <v>15</v>
      </c>
      <c r="N133" s="103">
        <f t="shared" si="234"/>
        <v>2.7</v>
      </c>
      <c r="O133" s="102">
        <f t="shared" si="235"/>
        <v>72</v>
      </c>
      <c r="P133" s="103">
        <f t="shared" si="236"/>
        <v>12.96</v>
      </c>
      <c r="Q133" s="103">
        <v>9.54</v>
      </c>
      <c r="R133" s="103">
        <f t="shared" si="237"/>
        <v>3.42</v>
      </c>
      <c r="S133" s="102">
        <f t="shared" si="238"/>
        <v>45</v>
      </c>
      <c r="T133" s="103">
        <f t="shared" si="239"/>
        <v>8.1</v>
      </c>
      <c r="U133" s="102">
        <f t="shared" si="240"/>
        <v>27</v>
      </c>
      <c r="V133" s="103">
        <f t="shared" si="241"/>
        <v>6.48</v>
      </c>
      <c r="W133" s="103"/>
      <c r="X133" s="103">
        <f t="shared" si="242"/>
        <v>20.7</v>
      </c>
      <c r="Y133" s="103"/>
      <c r="Z133" s="103">
        <v>20.7</v>
      </c>
      <c r="AA133" s="149">
        <v>615003</v>
      </c>
    </row>
    <row r="134" customHeight="1" spans="1:27">
      <c r="A134" s="160">
        <v>94</v>
      </c>
      <c r="B134" s="161" t="s">
        <v>127</v>
      </c>
      <c r="C134" s="102">
        <v>4</v>
      </c>
      <c r="D134" s="102"/>
      <c r="E134" s="102">
        <v>1</v>
      </c>
      <c r="F134" s="102">
        <v>6</v>
      </c>
      <c r="G134" s="102">
        <v>5</v>
      </c>
      <c r="H134" s="102">
        <v>99</v>
      </c>
      <c r="I134" s="102">
        <v>10</v>
      </c>
      <c r="J134" s="102">
        <v>1</v>
      </c>
      <c r="K134" s="102"/>
      <c r="L134" s="169"/>
      <c r="M134" s="102">
        <f t="shared" si="233"/>
        <v>5</v>
      </c>
      <c r="N134" s="103">
        <f t="shared" si="234"/>
        <v>0.9</v>
      </c>
      <c r="O134" s="102">
        <f t="shared" si="235"/>
        <v>12</v>
      </c>
      <c r="P134" s="103">
        <f t="shared" si="236"/>
        <v>2.16</v>
      </c>
      <c r="Q134" s="103">
        <v>5.22</v>
      </c>
      <c r="R134" s="103">
        <f t="shared" si="237"/>
        <v>-3.06</v>
      </c>
      <c r="S134" s="102">
        <f t="shared" si="238"/>
        <v>115</v>
      </c>
      <c r="T134" s="103">
        <f t="shared" si="239"/>
        <v>20.7</v>
      </c>
      <c r="U134" s="102">
        <f t="shared" si="240"/>
        <v>-103</v>
      </c>
      <c r="V134" s="103">
        <f t="shared" si="241"/>
        <v>-24.72</v>
      </c>
      <c r="W134" s="103"/>
      <c r="X134" s="103">
        <f t="shared" si="242"/>
        <v>-6.18</v>
      </c>
      <c r="Y134" s="103">
        <v>-6.18</v>
      </c>
      <c r="Z134" s="103"/>
      <c r="AA134" s="149">
        <v>615004</v>
      </c>
    </row>
    <row r="135" customHeight="1" spans="1:27">
      <c r="A135" s="160">
        <v>95</v>
      </c>
      <c r="B135" s="163" t="s">
        <v>128</v>
      </c>
      <c r="C135" s="102"/>
      <c r="D135" s="102">
        <v>4</v>
      </c>
      <c r="E135" s="102">
        <v>6</v>
      </c>
      <c r="F135" s="102"/>
      <c r="G135" s="102">
        <v>12</v>
      </c>
      <c r="H135" s="102">
        <v>90</v>
      </c>
      <c r="I135" s="102">
        <v>15</v>
      </c>
      <c r="J135" s="102">
        <v>4</v>
      </c>
      <c r="K135" s="102"/>
      <c r="L135" s="169"/>
      <c r="M135" s="102">
        <f t="shared" si="233"/>
        <v>10</v>
      </c>
      <c r="N135" s="103">
        <f t="shared" si="234"/>
        <v>1.8</v>
      </c>
      <c r="O135" s="102">
        <f t="shared" si="235"/>
        <v>16</v>
      </c>
      <c r="P135" s="103">
        <f t="shared" si="236"/>
        <v>2.88</v>
      </c>
      <c r="Q135" s="103">
        <v>1.98</v>
      </c>
      <c r="R135" s="103">
        <f t="shared" si="237"/>
        <v>0.9</v>
      </c>
      <c r="S135" s="102">
        <f t="shared" si="238"/>
        <v>121</v>
      </c>
      <c r="T135" s="103">
        <f t="shared" si="239"/>
        <v>21.78</v>
      </c>
      <c r="U135" s="102">
        <f t="shared" si="240"/>
        <v>-105</v>
      </c>
      <c r="V135" s="103">
        <f t="shared" si="241"/>
        <v>-25.2</v>
      </c>
      <c r="W135" s="103"/>
      <c r="X135" s="103">
        <f t="shared" si="242"/>
        <v>-0.720000000000006</v>
      </c>
      <c r="Y135" s="103">
        <v>-0.720000000000006</v>
      </c>
      <c r="Z135" s="103"/>
      <c r="AA135" s="149">
        <v>615005</v>
      </c>
    </row>
    <row r="136" customHeight="1" spans="1:27">
      <c r="A136" s="160">
        <v>96</v>
      </c>
      <c r="B136" s="161" t="s">
        <v>129</v>
      </c>
      <c r="C136" s="102">
        <v>1</v>
      </c>
      <c r="D136" s="102"/>
      <c r="E136" s="102">
        <v>4</v>
      </c>
      <c r="F136" s="102">
        <v>1</v>
      </c>
      <c r="G136" s="102">
        <v>21</v>
      </c>
      <c r="H136" s="102">
        <v>130</v>
      </c>
      <c r="I136" s="102">
        <v>35</v>
      </c>
      <c r="J136" s="102">
        <v>4</v>
      </c>
      <c r="K136" s="102"/>
      <c r="L136" s="169"/>
      <c r="M136" s="102">
        <f t="shared" si="233"/>
        <v>5</v>
      </c>
      <c r="N136" s="103">
        <f t="shared" si="234"/>
        <v>0.9</v>
      </c>
      <c r="O136" s="102">
        <f t="shared" si="235"/>
        <v>26</v>
      </c>
      <c r="P136" s="103">
        <f t="shared" si="236"/>
        <v>4.68</v>
      </c>
      <c r="Q136" s="103">
        <v>7.74</v>
      </c>
      <c r="R136" s="103">
        <f t="shared" si="237"/>
        <v>-3.06</v>
      </c>
      <c r="S136" s="102">
        <f t="shared" si="238"/>
        <v>190</v>
      </c>
      <c r="T136" s="103">
        <f t="shared" si="239"/>
        <v>34.2</v>
      </c>
      <c r="U136" s="102">
        <f t="shared" si="240"/>
        <v>-164</v>
      </c>
      <c r="V136" s="103">
        <f t="shared" si="241"/>
        <v>-39.36</v>
      </c>
      <c r="W136" s="103"/>
      <c r="X136" s="103">
        <f t="shared" si="242"/>
        <v>-7.32000000000001</v>
      </c>
      <c r="Y136" s="103">
        <v>-7.32000000000001</v>
      </c>
      <c r="Z136" s="103"/>
      <c r="AA136" s="149">
        <v>615008</v>
      </c>
    </row>
    <row r="137" customHeight="1" spans="1:27">
      <c r="A137" s="160">
        <v>97</v>
      </c>
      <c r="B137" s="161" t="s">
        <v>130</v>
      </c>
      <c r="C137" s="102">
        <v>1</v>
      </c>
      <c r="D137" s="102">
        <v>1</v>
      </c>
      <c r="E137" s="102"/>
      <c r="F137" s="102">
        <v>6</v>
      </c>
      <c r="G137" s="102">
        <v>18</v>
      </c>
      <c r="H137" s="102">
        <v>226</v>
      </c>
      <c r="I137" s="102">
        <v>51</v>
      </c>
      <c r="J137" s="102"/>
      <c r="K137" s="102"/>
      <c r="L137" s="169"/>
      <c r="M137" s="102">
        <f t="shared" si="233"/>
        <v>2</v>
      </c>
      <c r="N137" s="103">
        <f t="shared" si="234"/>
        <v>0.36</v>
      </c>
      <c r="O137" s="102">
        <f t="shared" si="235"/>
        <v>24</v>
      </c>
      <c r="P137" s="103">
        <f t="shared" si="236"/>
        <v>4.32</v>
      </c>
      <c r="Q137" s="103">
        <v>3.24</v>
      </c>
      <c r="R137" s="103">
        <f t="shared" si="237"/>
        <v>1.08</v>
      </c>
      <c r="S137" s="102">
        <f t="shared" si="238"/>
        <v>295</v>
      </c>
      <c r="T137" s="103">
        <f t="shared" si="239"/>
        <v>53.1</v>
      </c>
      <c r="U137" s="102">
        <f t="shared" si="240"/>
        <v>-271</v>
      </c>
      <c r="V137" s="103">
        <f t="shared" si="241"/>
        <v>-65.04</v>
      </c>
      <c r="W137" s="103"/>
      <c r="X137" s="103">
        <f t="shared" si="242"/>
        <v>-10.5</v>
      </c>
      <c r="Y137" s="103">
        <v>-10.5</v>
      </c>
      <c r="Z137" s="103"/>
      <c r="AA137" s="149">
        <v>615009</v>
      </c>
    </row>
    <row r="138" customHeight="1" spans="1:26">
      <c r="A138" s="162"/>
      <c r="B138" s="105" t="s">
        <v>131</v>
      </c>
      <c r="C138" s="98">
        <f t="shared" ref="C138:J138" si="246">SUM(C139)</f>
        <v>0</v>
      </c>
      <c r="D138" s="98">
        <f t="shared" si="246"/>
        <v>12</v>
      </c>
      <c r="E138" s="98">
        <f t="shared" si="246"/>
        <v>7</v>
      </c>
      <c r="F138" s="98">
        <f t="shared" si="246"/>
        <v>0</v>
      </c>
      <c r="G138" s="98">
        <f t="shared" si="246"/>
        <v>110</v>
      </c>
      <c r="H138" s="98">
        <f t="shared" si="246"/>
        <v>593</v>
      </c>
      <c r="I138" s="98">
        <f t="shared" si="246"/>
        <v>210</v>
      </c>
      <c r="J138" s="98">
        <f t="shared" si="246"/>
        <v>13</v>
      </c>
      <c r="K138" s="98"/>
      <c r="L138" s="168"/>
      <c r="M138" s="98">
        <f t="shared" ref="M138:V138" si="247">SUM(M139)</f>
        <v>19</v>
      </c>
      <c r="N138" s="99">
        <f t="shared" si="247"/>
        <v>3.42</v>
      </c>
      <c r="O138" s="98">
        <f t="shared" si="247"/>
        <v>123</v>
      </c>
      <c r="P138" s="99">
        <f t="shared" si="247"/>
        <v>22.14</v>
      </c>
      <c r="Q138" s="99">
        <f t="shared" si="247"/>
        <v>43.56</v>
      </c>
      <c r="R138" s="99">
        <f t="shared" si="247"/>
        <v>-21.42</v>
      </c>
      <c r="S138" s="98">
        <f t="shared" si="247"/>
        <v>926</v>
      </c>
      <c r="T138" s="99">
        <f t="shared" si="247"/>
        <v>166.68</v>
      </c>
      <c r="U138" s="98">
        <f t="shared" si="247"/>
        <v>-803</v>
      </c>
      <c r="V138" s="99">
        <f t="shared" si="247"/>
        <v>-192.72</v>
      </c>
      <c r="W138" s="99"/>
      <c r="X138" s="99">
        <f t="shared" ref="X138:X142" si="248">SUM(X139)</f>
        <v>-44.04</v>
      </c>
      <c r="Y138" s="99">
        <f>SUM(Y139)</f>
        <v>-44.04</v>
      </c>
      <c r="Z138" s="99"/>
    </row>
    <row r="139" customHeight="1" spans="1:27">
      <c r="A139" s="160">
        <v>98</v>
      </c>
      <c r="B139" s="161" t="s">
        <v>131</v>
      </c>
      <c r="C139" s="102"/>
      <c r="D139" s="102">
        <v>12</v>
      </c>
      <c r="E139" s="102">
        <v>7</v>
      </c>
      <c r="F139" s="102"/>
      <c r="G139" s="102">
        <v>110</v>
      </c>
      <c r="H139" s="102">
        <v>593</v>
      </c>
      <c r="I139" s="102">
        <v>210</v>
      </c>
      <c r="J139" s="102">
        <v>13</v>
      </c>
      <c r="K139" s="102"/>
      <c r="L139" s="169"/>
      <c r="M139" s="102">
        <f t="shared" ref="M139:M143" si="249">C139+D139+E139</f>
        <v>19</v>
      </c>
      <c r="N139" s="103">
        <f t="shared" ref="N139:N143" si="250">M139*0.3*0.6</f>
        <v>3.42</v>
      </c>
      <c r="O139" s="102">
        <f t="shared" ref="O139:O143" si="251">F139+G139+J139</f>
        <v>123</v>
      </c>
      <c r="P139" s="103">
        <f t="shared" ref="P139:P143" si="252">O139*0.3*0.6</f>
        <v>22.14</v>
      </c>
      <c r="Q139" s="103">
        <v>43.56</v>
      </c>
      <c r="R139" s="103">
        <f t="shared" ref="R139:R143" si="253">P139-Q139</f>
        <v>-21.42</v>
      </c>
      <c r="S139" s="102">
        <f t="shared" ref="S139:S143" si="254">G139+H139+I139+J139</f>
        <v>926</v>
      </c>
      <c r="T139" s="103">
        <f t="shared" ref="T139:T143" si="255">S139*0.3*0.6</f>
        <v>166.68</v>
      </c>
      <c r="U139" s="102">
        <f t="shared" ref="U139:U143" si="256">F139-H139-I139</f>
        <v>-803</v>
      </c>
      <c r="V139" s="103">
        <f t="shared" ref="V139:V143" si="257">U139*0.3*0.4*2</f>
        <v>-192.72</v>
      </c>
      <c r="W139" s="103"/>
      <c r="X139" s="103">
        <f t="shared" ref="X139:X143" si="258">L139+N139+R139+T139+V139+W139</f>
        <v>-44.04</v>
      </c>
      <c r="Y139" s="103">
        <v>-44.04</v>
      </c>
      <c r="Z139" s="103"/>
      <c r="AA139" s="149">
        <v>615006</v>
      </c>
    </row>
    <row r="140" customHeight="1" spans="1:26">
      <c r="A140" s="162"/>
      <c r="B140" s="105" t="s">
        <v>132</v>
      </c>
      <c r="C140" s="98">
        <f t="shared" ref="C140:J140" si="259">SUM(C141)</f>
        <v>0</v>
      </c>
      <c r="D140" s="98">
        <f t="shared" si="259"/>
        <v>40</v>
      </c>
      <c r="E140" s="98">
        <f t="shared" si="259"/>
        <v>4</v>
      </c>
      <c r="F140" s="98">
        <f t="shared" si="259"/>
        <v>0</v>
      </c>
      <c r="G140" s="98">
        <f t="shared" si="259"/>
        <v>120</v>
      </c>
      <c r="H140" s="98">
        <f t="shared" si="259"/>
        <v>240</v>
      </c>
      <c r="I140" s="98">
        <f t="shared" si="259"/>
        <v>150</v>
      </c>
      <c r="J140" s="98">
        <f t="shared" si="259"/>
        <v>12</v>
      </c>
      <c r="K140" s="98"/>
      <c r="L140" s="168"/>
      <c r="M140" s="98">
        <f t="shared" ref="M140:V140" si="260">SUM(M141)</f>
        <v>44</v>
      </c>
      <c r="N140" s="99">
        <f t="shared" si="260"/>
        <v>7.92</v>
      </c>
      <c r="O140" s="98">
        <f t="shared" si="260"/>
        <v>132</v>
      </c>
      <c r="P140" s="99">
        <f t="shared" si="260"/>
        <v>23.76</v>
      </c>
      <c r="Q140" s="99">
        <f t="shared" si="260"/>
        <v>3.06</v>
      </c>
      <c r="R140" s="99">
        <f t="shared" si="260"/>
        <v>20.7</v>
      </c>
      <c r="S140" s="98">
        <f t="shared" si="260"/>
        <v>522</v>
      </c>
      <c r="T140" s="99">
        <f t="shared" si="260"/>
        <v>93.96</v>
      </c>
      <c r="U140" s="98">
        <f t="shared" si="260"/>
        <v>-390</v>
      </c>
      <c r="V140" s="99">
        <f t="shared" si="260"/>
        <v>-93.6</v>
      </c>
      <c r="W140" s="99"/>
      <c r="X140" s="99">
        <f t="shared" si="248"/>
        <v>28.98</v>
      </c>
      <c r="Y140" s="99"/>
      <c r="Z140" s="99">
        <f>SUM(Z141)</f>
        <v>28.98</v>
      </c>
    </row>
    <row r="141" customHeight="1" spans="1:27">
      <c r="A141" s="160">
        <v>99</v>
      </c>
      <c r="B141" s="161" t="s">
        <v>132</v>
      </c>
      <c r="C141" s="102"/>
      <c r="D141" s="102">
        <v>40</v>
      </c>
      <c r="E141" s="102">
        <v>4</v>
      </c>
      <c r="F141" s="102"/>
      <c r="G141" s="102">
        <v>120</v>
      </c>
      <c r="H141" s="102">
        <v>240</v>
      </c>
      <c r="I141" s="102">
        <v>150</v>
      </c>
      <c r="J141" s="102">
        <v>12</v>
      </c>
      <c r="K141" s="102"/>
      <c r="L141" s="169"/>
      <c r="M141" s="102">
        <f t="shared" si="249"/>
        <v>44</v>
      </c>
      <c r="N141" s="103">
        <f t="shared" si="250"/>
        <v>7.92</v>
      </c>
      <c r="O141" s="102">
        <f t="shared" si="251"/>
        <v>132</v>
      </c>
      <c r="P141" s="103">
        <f t="shared" si="252"/>
        <v>23.76</v>
      </c>
      <c r="Q141" s="103">
        <v>3.06</v>
      </c>
      <c r="R141" s="103">
        <f t="shared" si="253"/>
        <v>20.7</v>
      </c>
      <c r="S141" s="102">
        <f t="shared" si="254"/>
        <v>522</v>
      </c>
      <c r="T141" s="103">
        <f t="shared" si="255"/>
        <v>93.96</v>
      </c>
      <c r="U141" s="102">
        <f t="shared" si="256"/>
        <v>-390</v>
      </c>
      <c r="V141" s="103">
        <f t="shared" si="257"/>
        <v>-93.6</v>
      </c>
      <c r="W141" s="103"/>
      <c r="X141" s="103">
        <f t="shared" si="258"/>
        <v>28.98</v>
      </c>
      <c r="Y141" s="103"/>
      <c r="Z141" s="103">
        <v>28.98</v>
      </c>
      <c r="AA141" s="149">
        <v>615007</v>
      </c>
    </row>
    <row r="142" customHeight="1" spans="1:26">
      <c r="A142" s="162"/>
      <c r="B142" s="105" t="s">
        <v>133</v>
      </c>
      <c r="C142" s="98">
        <f t="shared" ref="C142:J142" si="261">SUM(C143)</f>
        <v>3</v>
      </c>
      <c r="D142" s="98">
        <f t="shared" si="261"/>
        <v>12</v>
      </c>
      <c r="E142" s="98">
        <f t="shared" si="261"/>
        <v>3</v>
      </c>
      <c r="F142" s="98">
        <f t="shared" si="261"/>
        <v>4</v>
      </c>
      <c r="G142" s="98">
        <f t="shared" si="261"/>
        <v>76</v>
      </c>
      <c r="H142" s="98">
        <f t="shared" si="261"/>
        <v>123</v>
      </c>
      <c r="I142" s="98">
        <f t="shared" si="261"/>
        <v>44</v>
      </c>
      <c r="J142" s="98">
        <f t="shared" si="261"/>
        <v>6</v>
      </c>
      <c r="K142" s="98"/>
      <c r="L142" s="168"/>
      <c r="M142" s="98">
        <f t="shared" ref="M142:V142" si="262">SUM(M143)</f>
        <v>18</v>
      </c>
      <c r="N142" s="99">
        <f t="shared" si="262"/>
        <v>3.24</v>
      </c>
      <c r="O142" s="98">
        <f t="shared" si="262"/>
        <v>86</v>
      </c>
      <c r="P142" s="99">
        <f t="shared" si="262"/>
        <v>15.48</v>
      </c>
      <c r="Q142" s="99">
        <f t="shared" si="262"/>
        <v>13.68</v>
      </c>
      <c r="R142" s="99">
        <f t="shared" si="262"/>
        <v>1.8</v>
      </c>
      <c r="S142" s="98">
        <f t="shared" si="262"/>
        <v>249</v>
      </c>
      <c r="T142" s="99">
        <f t="shared" si="262"/>
        <v>44.82</v>
      </c>
      <c r="U142" s="98">
        <f t="shared" si="262"/>
        <v>-163</v>
      </c>
      <c r="V142" s="99">
        <f t="shared" si="262"/>
        <v>-39.12</v>
      </c>
      <c r="W142" s="99"/>
      <c r="X142" s="99">
        <f t="shared" si="248"/>
        <v>10.74</v>
      </c>
      <c r="Y142" s="99"/>
      <c r="Z142" s="99">
        <f>SUM(Z143)</f>
        <v>10.74</v>
      </c>
    </row>
    <row r="143" customHeight="1" spans="1:27">
      <c r="A143" s="160">
        <v>100</v>
      </c>
      <c r="B143" s="161" t="s">
        <v>133</v>
      </c>
      <c r="C143" s="102">
        <v>3</v>
      </c>
      <c r="D143" s="102">
        <v>12</v>
      </c>
      <c r="E143" s="102">
        <v>3</v>
      </c>
      <c r="F143" s="102">
        <v>4</v>
      </c>
      <c r="G143" s="102">
        <v>76</v>
      </c>
      <c r="H143" s="102">
        <v>123</v>
      </c>
      <c r="I143" s="102">
        <v>44</v>
      </c>
      <c r="J143" s="102">
        <v>6</v>
      </c>
      <c r="K143" s="102"/>
      <c r="L143" s="169"/>
      <c r="M143" s="102">
        <f t="shared" si="249"/>
        <v>18</v>
      </c>
      <c r="N143" s="103">
        <f t="shared" si="250"/>
        <v>3.24</v>
      </c>
      <c r="O143" s="102">
        <f t="shared" si="251"/>
        <v>86</v>
      </c>
      <c r="P143" s="103">
        <f t="shared" si="252"/>
        <v>15.48</v>
      </c>
      <c r="Q143" s="103">
        <v>13.68</v>
      </c>
      <c r="R143" s="103">
        <f t="shared" si="253"/>
        <v>1.8</v>
      </c>
      <c r="S143" s="102">
        <f t="shared" si="254"/>
        <v>249</v>
      </c>
      <c r="T143" s="103">
        <f t="shared" si="255"/>
        <v>44.82</v>
      </c>
      <c r="U143" s="102">
        <f t="shared" si="256"/>
        <v>-163</v>
      </c>
      <c r="V143" s="103">
        <f t="shared" si="257"/>
        <v>-39.12</v>
      </c>
      <c r="W143" s="103"/>
      <c r="X143" s="103">
        <f t="shared" si="258"/>
        <v>10.74</v>
      </c>
      <c r="Y143" s="103"/>
      <c r="Z143" s="103">
        <v>10.74</v>
      </c>
      <c r="AA143" s="149">
        <v>615010</v>
      </c>
    </row>
    <row r="144" customHeight="1" spans="1:26">
      <c r="A144" s="162"/>
      <c r="B144" s="105" t="s">
        <v>134</v>
      </c>
      <c r="C144" s="98">
        <f t="shared" ref="C144:J144" si="263">SUM(C145:C148)</f>
        <v>1</v>
      </c>
      <c r="D144" s="98">
        <f t="shared" si="263"/>
        <v>0</v>
      </c>
      <c r="E144" s="98">
        <f t="shared" si="263"/>
        <v>-1</v>
      </c>
      <c r="F144" s="98">
        <f t="shared" si="263"/>
        <v>536</v>
      </c>
      <c r="G144" s="98">
        <f t="shared" si="263"/>
        <v>865</v>
      </c>
      <c r="H144" s="98">
        <f t="shared" si="263"/>
        <v>510</v>
      </c>
      <c r="I144" s="98">
        <f t="shared" si="263"/>
        <v>61</v>
      </c>
      <c r="J144" s="98">
        <f t="shared" si="263"/>
        <v>10</v>
      </c>
      <c r="K144" s="98"/>
      <c r="L144" s="168"/>
      <c r="M144" s="98"/>
      <c r="N144" s="99"/>
      <c r="O144" s="98">
        <f t="shared" ref="O144:V144" si="264">SUM(O145:O148)</f>
        <v>1411</v>
      </c>
      <c r="P144" s="99">
        <f t="shared" si="264"/>
        <v>253.98</v>
      </c>
      <c r="Q144" s="99">
        <f t="shared" si="264"/>
        <v>137.34</v>
      </c>
      <c r="R144" s="99">
        <f t="shared" si="264"/>
        <v>116.64</v>
      </c>
      <c r="S144" s="98">
        <f t="shared" si="264"/>
        <v>1446</v>
      </c>
      <c r="T144" s="99">
        <f t="shared" si="264"/>
        <v>260.28</v>
      </c>
      <c r="U144" s="98">
        <f t="shared" si="264"/>
        <v>-35</v>
      </c>
      <c r="V144" s="99">
        <f t="shared" si="264"/>
        <v>-8.40000000000002</v>
      </c>
      <c r="W144" s="99"/>
      <c r="X144" s="99">
        <f t="shared" ref="X144:Z144" si="265">SUM(X145:X148)</f>
        <v>368.52</v>
      </c>
      <c r="Y144" s="99">
        <f t="shared" si="265"/>
        <v>-27.6</v>
      </c>
      <c r="Z144" s="99">
        <f t="shared" si="265"/>
        <v>396.12</v>
      </c>
    </row>
    <row r="145" customHeight="1" spans="1:27">
      <c r="A145" s="160">
        <v>101</v>
      </c>
      <c r="B145" s="161" t="s">
        <v>135</v>
      </c>
      <c r="C145" s="102">
        <v>1</v>
      </c>
      <c r="D145" s="102"/>
      <c r="E145" s="102"/>
      <c r="F145" s="102">
        <v>536</v>
      </c>
      <c r="G145" s="102"/>
      <c r="H145" s="102"/>
      <c r="I145" s="102"/>
      <c r="J145" s="102"/>
      <c r="K145" s="102"/>
      <c r="L145" s="169"/>
      <c r="M145" s="102">
        <f>C145+D145+E145</f>
        <v>1</v>
      </c>
      <c r="N145" s="103">
        <f>M145*0.3*0.6</f>
        <v>0.18</v>
      </c>
      <c r="O145" s="102">
        <f t="shared" ref="O145:O148" si="266">F145+G145+J145</f>
        <v>536</v>
      </c>
      <c r="P145" s="103">
        <f t="shared" ref="P145:P148" si="267">O145*0.3*0.6</f>
        <v>96.48</v>
      </c>
      <c r="Q145" s="103">
        <v>59.4</v>
      </c>
      <c r="R145" s="103">
        <f t="shared" ref="R145:R148" si="268">P145-Q145</f>
        <v>37.08</v>
      </c>
      <c r="S145" s="102"/>
      <c r="T145" s="103"/>
      <c r="U145" s="102">
        <f t="shared" ref="U145:U148" si="269">F145-H145-I145</f>
        <v>536</v>
      </c>
      <c r="V145" s="103">
        <f t="shared" ref="V145:V148" si="270">U145*0.3*0.4*2</f>
        <v>128.64</v>
      </c>
      <c r="W145" s="103"/>
      <c r="X145" s="103">
        <f t="shared" ref="X145:X148" si="271">L145+N145+R145+T145+V145+W145</f>
        <v>165.9</v>
      </c>
      <c r="Y145" s="103"/>
      <c r="Z145" s="103">
        <v>165.9</v>
      </c>
      <c r="AA145" s="149">
        <v>616001</v>
      </c>
    </row>
    <row r="146" customHeight="1" spans="1:27">
      <c r="A146" s="160">
        <v>102</v>
      </c>
      <c r="B146" s="161" t="s">
        <v>136</v>
      </c>
      <c r="C146" s="102"/>
      <c r="D146" s="102"/>
      <c r="E146" s="102"/>
      <c r="F146" s="102"/>
      <c r="G146" s="102"/>
      <c r="H146" s="102">
        <v>140</v>
      </c>
      <c r="I146" s="102">
        <v>27</v>
      </c>
      <c r="J146" s="102"/>
      <c r="K146" s="102"/>
      <c r="L146" s="169"/>
      <c r="M146" s="102"/>
      <c r="N146" s="103"/>
      <c r="O146" s="102"/>
      <c r="P146" s="103"/>
      <c r="Q146" s="103">
        <v>0.36</v>
      </c>
      <c r="R146" s="103">
        <f t="shared" si="268"/>
        <v>-0.36</v>
      </c>
      <c r="S146" s="102">
        <f t="shared" ref="S146:S148" si="272">G146+H146+I146+J146</f>
        <v>167</v>
      </c>
      <c r="T146" s="103">
        <f t="shared" ref="T146:T148" si="273">S146*0.3*0.6</f>
        <v>30.06</v>
      </c>
      <c r="U146" s="102">
        <f t="shared" si="269"/>
        <v>-167</v>
      </c>
      <c r="V146" s="103">
        <f t="shared" si="270"/>
        <v>-40.08</v>
      </c>
      <c r="W146" s="103"/>
      <c r="X146" s="103">
        <f t="shared" si="271"/>
        <v>-10.38</v>
      </c>
      <c r="Y146" s="103">
        <v>-10.38</v>
      </c>
      <c r="Z146" s="103"/>
      <c r="AA146" s="149">
        <v>616002</v>
      </c>
    </row>
    <row r="147" customHeight="1" spans="1:27">
      <c r="A147" s="160">
        <v>103</v>
      </c>
      <c r="B147" s="161" t="s">
        <v>137</v>
      </c>
      <c r="C147" s="102"/>
      <c r="D147" s="102"/>
      <c r="E147" s="102">
        <v>-1</v>
      </c>
      <c r="F147" s="102"/>
      <c r="G147" s="102">
        <v>865</v>
      </c>
      <c r="H147" s="102">
        <v>107</v>
      </c>
      <c r="I147" s="102">
        <v>4</v>
      </c>
      <c r="J147" s="102">
        <v>3</v>
      </c>
      <c r="K147" s="102"/>
      <c r="L147" s="169"/>
      <c r="M147" s="102">
        <f>C147+D147+E147</f>
        <v>-1</v>
      </c>
      <c r="N147" s="103">
        <f>M147*0.3*0.6</f>
        <v>-0.18</v>
      </c>
      <c r="O147" s="102">
        <f t="shared" si="266"/>
        <v>868</v>
      </c>
      <c r="P147" s="103">
        <f t="shared" si="267"/>
        <v>156.24</v>
      </c>
      <c r="Q147" s="103">
        <v>75.42</v>
      </c>
      <c r="R147" s="103">
        <f t="shared" si="268"/>
        <v>80.82</v>
      </c>
      <c r="S147" s="102">
        <f t="shared" si="272"/>
        <v>979</v>
      </c>
      <c r="T147" s="103">
        <f t="shared" si="273"/>
        <v>176.22</v>
      </c>
      <c r="U147" s="102">
        <f t="shared" si="269"/>
        <v>-111</v>
      </c>
      <c r="V147" s="103">
        <f t="shared" si="270"/>
        <v>-26.64</v>
      </c>
      <c r="W147" s="103"/>
      <c r="X147" s="103">
        <f t="shared" si="271"/>
        <v>230.22</v>
      </c>
      <c r="Y147" s="103"/>
      <c r="Z147" s="103">
        <v>230.22</v>
      </c>
      <c r="AA147" s="149">
        <v>616004</v>
      </c>
    </row>
    <row r="148" customHeight="1" spans="1:27">
      <c r="A148" s="160">
        <v>104</v>
      </c>
      <c r="B148" s="163" t="s">
        <v>138</v>
      </c>
      <c r="C148" s="102"/>
      <c r="D148" s="102"/>
      <c r="E148" s="102"/>
      <c r="F148" s="102"/>
      <c r="G148" s="102"/>
      <c r="H148" s="102">
        <v>263</v>
      </c>
      <c r="I148" s="102">
        <v>30</v>
      </c>
      <c r="J148" s="102">
        <v>7</v>
      </c>
      <c r="K148" s="102"/>
      <c r="L148" s="169"/>
      <c r="M148" s="102"/>
      <c r="N148" s="103"/>
      <c r="O148" s="102">
        <f t="shared" si="266"/>
        <v>7</v>
      </c>
      <c r="P148" s="103">
        <f t="shared" si="267"/>
        <v>1.26</v>
      </c>
      <c r="Q148" s="103">
        <v>2.16</v>
      </c>
      <c r="R148" s="103">
        <f t="shared" si="268"/>
        <v>-0.9</v>
      </c>
      <c r="S148" s="102">
        <f t="shared" si="272"/>
        <v>300</v>
      </c>
      <c r="T148" s="103">
        <f t="shared" si="273"/>
        <v>54</v>
      </c>
      <c r="U148" s="102">
        <f t="shared" si="269"/>
        <v>-293</v>
      </c>
      <c r="V148" s="103">
        <f t="shared" si="270"/>
        <v>-70.32</v>
      </c>
      <c r="W148" s="103"/>
      <c r="X148" s="103">
        <f t="shared" si="271"/>
        <v>-17.22</v>
      </c>
      <c r="Y148" s="103">
        <v>-17.22</v>
      </c>
      <c r="Z148" s="103"/>
      <c r="AA148" s="149">
        <v>616007</v>
      </c>
    </row>
    <row r="149" customHeight="1" spans="1:26">
      <c r="A149" s="162"/>
      <c r="B149" s="105" t="s">
        <v>139</v>
      </c>
      <c r="C149" s="98">
        <f t="shared" ref="C149:I149" si="274">SUM(C150)</f>
        <v>0</v>
      </c>
      <c r="D149" s="98">
        <f t="shared" si="274"/>
        <v>0</v>
      </c>
      <c r="E149" s="98">
        <f t="shared" si="274"/>
        <v>0</v>
      </c>
      <c r="F149" s="98">
        <f t="shared" si="274"/>
        <v>17</v>
      </c>
      <c r="G149" s="98">
        <f t="shared" si="274"/>
        <v>263</v>
      </c>
      <c r="H149" s="98">
        <f t="shared" si="274"/>
        <v>115</v>
      </c>
      <c r="I149" s="98">
        <f t="shared" si="274"/>
        <v>9</v>
      </c>
      <c r="J149" s="98"/>
      <c r="K149" s="98"/>
      <c r="L149" s="168"/>
      <c r="M149" s="98"/>
      <c r="N149" s="99"/>
      <c r="O149" s="98">
        <f t="shared" ref="O149:V149" si="275">SUM(O150)</f>
        <v>280</v>
      </c>
      <c r="P149" s="99">
        <f t="shared" si="275"/>
        <v>50.4</v>
      </c>
      <c r="Q149" s="99">
        <f t="shared" si="275"/>
        <v>36.72</v>
      </c>
      <c r="R149" s="99">
        <f t="shared" si="275"/>
        <v>13.68</v>
      </c>
      <c r="S149" s="98">
        <f t="shared" si="275"/>
        <v>387</v>
      </c>
      <c r="T149" s="99">
        <f t="shared" si="275"/>
        <v>69.66</v>
      </c>
      <c r="U149" s="98">
        <f t="shared" si="275"/>
        <v>-107</v>
      </c>
      <c r="V149" s="99">
        <f t="shared" si="275"/>
        <v>-25.68</v>
      </c>
      <c r="W149" s="99"/>
      <c r="X149" s="99">
        <f>SUM(X150)</f>
        <v>57.66</v>
      </c>
      <c r="Y149" s="99"/>
      <c r="Z149" s="99">
        <f>SUM(Z150)</f>
        <v>57.66</v>
      </c>
    </row>
    <row r="150" customHeight="1" spans="1:27">
      <c r="A150" s="160">
        <v>105</v>
      </c>
      <c r="B150" s="161" t="s">
        <v>139</v>
      </c>
      <c r="C150" s="102"/>
      <c r="D150" s="102"/>
      <c r="E150" s="102"/>
      <c r="F150" s="102">
        <v>17</v>
      </c>
      <c r="G150" s="102">
        <v>263</v>
      </c>
      <c r="H150" s="102">
        <v>115</v>
      </c>
      <c r="I150" s="102">
        <v>9</v>
      </c>
      <c r="J150" s="102"/>
      <c r="K150" s="102"/>
      <c r="L150" s="169"/>
      <c r="M150" s="102"/>
      <c r="N150" s="103"/>
      <c r="O150" s="102">
        <f t="shared" ref="O150:O155" si="276">F150+G150+J150</f>
        <v>280</v>
      </c>
      <c r="P150" s="103">
        <f t="shared" ref="P150:P155" si="277">O150*0.3*0.6</f>
        <v>50.4</v>
      </c>
      <c r="Q150" s="103">
        <v>36.72</v>
      </c>
      <c r="R150" s="103">
        <f t="shared" ref="R150:R155" si="278">P150-Q150</f>
        <v>13.68</v>
      </c>
      <c r="S150" s="102">
        <f t="shared" ref="S150:S158" si="279">G150+H150+I150+J150</f>
        <v>387</v>
      </c>
      <c r="T150" s="103">
        <f t="shared" ref="T150:T158" si="280">S150*0.3*0.6</f>
        <v>69.66</v>
      </c>
      <c r="U150" s="102">
        <f t="shared" ref="U150:U158" si="281">F150-H150-I150</f>
        <v>-107</v>
      </c>
      <c r="V150" s="103">
        <f t="shared" ref="V150:V158" si="282">U150*0.3*0.4*2</f>
        <v>-25.68</v>
      </c>
      <c r="W150" s="103"/>
      <c r="X150" s="103">
        <f t="shared" ref="X150:X158" si="283">L150+N150+R150+T150+V150+W150</f>
        <v>57.66</v>
      </c>
      <c r="Y150" s="103"/>
      <c r="Z150" s="103">
        <v>57.66</v>
      </c>
      <c r="AA150" s="149">
        <v>616005</v>
      </c>
    </row>
    <row r="151" customHeight="1" spans="1:26">
      <c r="A151" s="162"/>
      <c r="B151" s="105" t="s">
        <v>140</v>
      </c>
      <c r="C151" s="98">
        <f t="shared" ref="C151:J151" si="284">SUM(C152)</f>
        <v>0</v>
      </c>
      <c r="D151" s="98">
        <f t="shared" si="284"/>
        <v>0</v>
      </c>
      <c r="E151" s="98">
        <f t="shared" si="284"/>
        <v>0</v>
      </c>
      <c r="F151" s="98">
        <f t="shared" si="284"/>
        <v>0</v>
      </c>
      <c r="G151" s="98">
        <f t="shared" si="284"/>
        <v>83</v>
      </c>
      <c r="H151" s="98">
        <f t="shared" si="284"/>
        <v>69</v>
      </c>
      <c r="I151" s="98">
        <f t="shared" si="284"/>
        <v>20</v>
      </c>
      <c r="J151" s="98">
        <f t="shared" si="284"/>
        <v>2</v>
      </c>
      <c r="K151" s="98"/>
      <c r="L151" s="168"/>
      <c r="M151" s="98"/>
      <c r="N151" s="99"/>
      <c r="O151" s="98">
        <f t="shared" ref="O151:V151" si="285">SUM(O152)</f>
        <v>85</v>
      </c>
      <c r="P151" s="99">
        <f t="shared" si="285"/>
        <v>15.3</v>
      </c>
      <c r="Q151" s="99">
        <f t="shared" si="285"/>
        <v>21.06</v>
      </c>
      <c r="R151" s="99">
        <f t="shared" si="285"/>
        <v>-5.76</v>
      </c>
      <c r="S151" s="98">
        <f t="shared" si="285"/>
        <v>174</v>
      </c>
      <c r="T151" s="99">
        <f t="shared" si="285"/>
        <v>31.32</v>
      </c>
      <c r="U151" s="98">
        <f t="shared" si="285"/>
        <v>-89</v>
      </c>
      <c r="V151" s="99">
        <f t="shared" si="285"/>
        <v>-21.36</v>
      </c>
      <c r="W151" s="99"/>
      <c r="X151" s="99">
        <f>SUM(X152)</f>
        <v>4.2</v>
      </c>
      <c r="Y151" s="99"/>
      <c r="Z151" s="99">
        <f>SUM(Z152)</f>
        <v>4.2</v>
      </c>
    </row>
    <row r="152" customHeight="1" spans="1:27">
      <c r="A152" s="160">
        <v>106</v>
      </c>
      <c r="B152" s="161" t="s">
        <v>140</v>
      </c>
      <c r="C152" s="102"/>
      <c r="D152" s="102"/>
      <c r="E152" s="102"/>
      <c r="F152" s="102"/>
      <c r="G152" s="102">
        <v>83</v>
      </c>
      <c r="H152" s="102">
        <v>69</v>
      </c>
      <c r="I152" s="102">
        <v>20</v>
      </c>
      <c r="J152" s="102">
        <v>2</v>
      </c>
      <c r="K152" s="102"/>
      <c r="L152" s="169"/>
      <c r="M152" s="102"/>
      <c r="N152" s="103"/>
      <c r="O152" s="102">
        <f t="shared" si="276"/>
        <v>85</v>
      </c>
      <c r="P152" s="103">
        <f t="shared" si="277"/>
        <v>15.3</v>
      </c>
      <c r="Q152" s="103">
        <v>21.06</v>
      </c>
      <c r="R152" s="103">
        <f t="shared" si="278"/>
        <v>-5.76</v>
      </c>
      <c r="S152" s="102">
        <f t="shared" si="279"/>
        <v>174</v>
      </c>
      <c r="T152" s="103">
        <f t="shared" si="280"/>
        <v>31.32</v>
      </c>
      <c r="U152" s="102">
        <f t="shared" si="281"/>
        <v>-89</v>
      </c>
      <c r="V152" s="103">
        <f t="shared" si="282"/>
        <v>-21.36</v>
      </c>
      <c r="W152" s="103"/>
      <c r="X152" s="103">
        <f t="shared" si="283"/>
        <v>4.2</v>
      </c>
      <c r="Y152" s="103"/>
      <c r="Z152" s="103">
        <v>4.2</v>
      </c>
      <c r="AA152" s="149">
        <v>616006</v>
      </c>
    </row>
    <row r="153" customHeight="1" spans="1:26">
      <c r="A153" s="162"/>
      <c r="B153" s="105" t="s">
        <v>141</v>
      </c>
      <c r="C153" s="98">
        <f t="shared" ref="C153:J153" si="286">SUM(C154:C158)</f>
        <v>55</v>
      </c>
      <c r="D153" s="98">
        <f t="shared" si="286"/>
        <v>36</v>
      </c>
      <c r="E153" s="98">
        <f t="shared" si="286"/>
        <v>0</v>
      </c>
      <c r="F153" s="98">
        <f t="shared" si="286"/>
        <v>885</v>
      </c>
      <c r="G153" s="98">
        <f t="shared" si="286"/>
        <v>75</v>
      </c>
      <c r="H153" s="98">
        <f t="shared" si="286"/>
        <v>52</v>
      </c>
      <c r="I153" s="98">
        <f t="shared" si="286"/>
        <v>2</v>
      </c>
      <c r="J153" s="98">
        <f t="shared" si="286"/>
        <v>1</v>
      </c>
      <c r="K153" s="98"/>
      <c r="L153" s="168"/>
      <c r="M153" s="98">
        <f t="shared" ref="M153:V153" si="287">SUM(M154:M158)</f>
        <v>91</v>
      </c>
      <c r="N153" s="99">
        <f t="shared" si="287"/>
        <v>16.38</v>
      </c>
      <c r="O153" s="98">
        <f t="shared" si="287"/>
        <v>961</v>
      </c>
      <c r="P153" s="99">
        <f t="shared" si="287"/>
        <v>172.98</v>
      </c>
      <c r="Q153" s="99">
        <f t="shared" si="287"/>
        <v>126.36</v>
      </c>
      <c r="R153" s="99">
        <f t="shared" si="287"/>
        <v>46.62</v>
      </c>
      <c r="S153" s="98">
        <f t="shared" si="287"/>
        <v>130</v>
      </c>
      <c r="T153" s="99">
        <f t="shared" si="287"/>
        <v>23.4</v>
      </c>
      <c r="U153" s="98">
        <f t="shared" si="287"/>
        <v>831</v>
      </c>
      <c r="V153" s="99">
        <f t="shared" si="287"/>
        <v>199.44</v>
      </c>
      <c r="W153" s="99"/>
      <c r="X153" s="99">
        <f t="shared" ref="X153:Z153" si="288">SUM(X154:X158)</f>
        <v>285.84</v>
      </c>
      <c r="Y153" s="99">
        <f t="shared" si="288"/>
        <v>-1.38</v>
      </c>
      <c r="Z153" s="99">
        <f t="shared" si="288"/>
        <v>287.22</v>
      </c>
    </row>
    <row r="154" customHeight="1" spans="1:27">
      <c r="A154" s="160">
        <v>107</v>
      </c>
      <c r="B154" s="161" t="s">
        <v>142</v>
      </c>
      <c r="C154" s="102">
        <v>50</v>
      </c>
      <c r="D154" s="102"/>
      <c r="E154" s="102"/>
      <c r="F154" s="102">
        <v>734</v>
      </c>
      <c r="G154" s="102"/>
      <c r="H154" s="102"/>
      <c r="I154" s="102"/>
      <c r="J154" s="102"/>
      <c r="K154" s="102"/>
      <c r="L154" s="169"/>
      <c r="M154" s="102">
        <f t="shared" ref="M154:M158" si="289">C154+D154+E154</f>
        <v>50</v>
      </c>
      <c r="N154" s="103">
        <f t="shared" ref="N154:N158" si="290">M154*0.3*0.6</f>
        <v>9</v>
      </c>
      <c r="O154" s="102">
        <f t="shared" si="276"/>
        <v>734</v>
      </c>
      <c r="P154" s="103">
        <f t="shared" si="277"/>
        <v>132.12</v>
      </c>
      <c r="Q154" s="103">
        <v>95.4</v>
      </c>
      <c r="R154" s="103">
        <f t="shared" si="278"/>
        <v>36.72</v>
      </c>
      <c r="S154" s="102"/>
      <c r="T154" s="103"/>
      <c r="U154" s="102">
        <f t="shared" si="281"/>
        <v>734</v>
      </c>
      <c r="V154" s="103">
        <f t="shared" si="282"/>
        <v>176.16</v>
      </c>
      <c r="W154" s="103"/>
      <c r="X154" s="103">
        <f t="shared" si="283"/>
        <v>221.88</v>
      </c>
      <c r="Y154" s="103"/>
      <c r="Z154" s="103">
        <v>221.88</v>
      </c>
      <c r="AA154" s="149">
        <v>617001</v>
      </c>
    </row>
    <row r="155" customHeight="1" spans="1:27">
      <c r="A155" s="160">
        <v>108</v>
      </c>
      <c r="B155" s="161" t="s">
        <v>143</v>
      </c>
      <c r="C155" s="102">
        <v>5</v>
      </c>
      <c r="D155" s="102"/>
      <c r="E155" s="102"/>
      <c r="F155" s="102">
        <v>144</v>
      </c>
      <c r="G155" s="102"/>
      <c r="H155" s="102">
        <v>2</v>
      </c>
      <c r="I155" s="102"/>
      <c r="J155" s="102"/>
      <c r="K155" s="102"/>
      <c r="L155" s="169"/>
      <c r="M155" s="102">
        <f t="shared" si="289"/>
        <v>5</v>
      </c>
      <c r="N155" s="103">
        <f t="shared" si="290"/>
        <v>0.9</v>
      </c>
      <c r="O155" s="102">
        <f t="shared" si="276"/>
        <v>144</v>
      </c>
      <c r="P155" s="103">
        <f t="shared" si="277"/>
        <v>25.92</v>
      </c>
      <c r="Q155" s="103">
        <v>18.18</v>
      </c>
      <c r="R155" s="103">
        <f t="shared" si="278"/>
        <v>7.74</v>
      </c>
      <c r="S155" s="102">
        <f t="shared" si="279"/>
        <v>2</v>
      </c>
      <c r="T155" s="103">
        <f t="shared" si="280"/>
        <v>0.36</v>
      </c>
      <c r="U155" s="102">
        <f t="shared" si="281"/>
        <v>142</v>
      </c>
      <c r="V155" s="103">
        <f t="shared" si="282"/>
        <v>34.08</v>
      </c>
      <c r="W155" s="103"/>
      <c r="X155" s="103">
        <f t="shared" si="283"/>
        <v>43.08</v>
      </c>
      <c r="Y155" s="103"/>
      <c r="Z155" s="103">
        <v>43.08</v>
      </c>
      <c r="AA155" s="149">
        <v>617002</v>
      </c>
    </row>
    <row r="156" customHeight="1" spans="1:27">
      <c r="A156" s="160">
        <v>109</v>
      </c>
      <c r="B156" s="161" t="s">
        <v>144</v>
      </c>
      <c r="C156" s="102"/>
      <c r="D156" s="102"/>
      <c r="E156" s="102"/>
      <c r="F156" s="102"/>
      <c r="G156" s="102"/>
      <c r="H156" s="102">
        <v>9</v>
      </c>
      <c r="I156" s="102"/>
      <c r="J156" s="102"/>
      <c r="K156" s="102"/>
      <c r="L156" s="169"/>
      <c r="M156" s="102"/>
      <c r="N156" s="103"/>
      <c r="O156" s="102"/>
      <c r="P156" s="103"/>
      <c r="Q156" s="103"/>
      <c r="R156" s="103"/>
      <c r="S156" s="102">
        <f t="shared" si="279"/>
        <v>9</v>
      </c>
      <c r="T156" s="103">
        <f t="shared" si="280"/>
        <v>1.62</v>
      </c>
      <c r="U156" s="102">
        <f t="shared" si="281"/>
        <v>-9</v>
      </c>
      <c r="V156" s="103">
        <f t="shared" si="282"/>
        <v>-2.16</v>
      </c>
      <c r="W156" s="103"/>
      <c r="X156" s="103">
        <f t="shared" si="283"/>
        <v>-0.54</v>
      </c>
      <c r="Y156" s="103">
        <v>-0.54</v>
      </c>
      <c r="Z156" s="103"/>
      <c r="AA156" s="149">
        <v>617003</v>
      </c>
    </row>
    <row r="157" customHeight="1" spans="1:27">
      <c r="A157" s="160">
        <v>110</v>
      </c>
      <c r="B157" s="163" t="s">
        <v>145</v>
      </c>
      <c r="C157" s="102"/>
      <c r="D157" s="102">
        <v>31</v>
      </c>
      <c r="E157" s="102"/>
      <c r="F157" s="102">
        <v>7</v>
      </c>
      <c r="G157" s="102">
        <v>70</v>
      </c>
      <c r="H157" s="102">
        <v>8</v>
      </c>
      <c r="I157" s="102"/>
      <c r="J157" s="102"/>
      <c r="K157" s="102"/>
      <c r="L157" s="169"/>
      <c r="M157" s="102">
        <f t="shared" si="289"/>
        <v>31</v>
      </c>
      <c r="N157" s="103">
        <f t="shared" si="290"/>
        <v>5.58</v>
      </c>
      <c r="O157" s="102">
        <f t="shared" ref="O157:O160" si="291">F157+G157+J157</f>
        <v>77</v>
      </c>
      <c r="P157" s="103">
        <f t="shared" ref="P157:P160" si="292">O157*0.3*0.6</f>
        <v>13.86</v>
      </c>
      <c r="Q157" s="103">
        <v>10.98</v>
      </c>
      <c r="R157" s="103">
        <f t="shared" ref="R157:R160" si="293">P157-Q157</f>
        <v>2.88</v>
      </c>
      <c r="S157" s="102">
        <f t="shared" si="279"/>
        <v>78</v>
      </c>
      <c r="T157" s="103">
        <f t="shared" si="280"/>
        <v>14.04</v>
      </c>
      <c r="U157" s="102">
        <f t="shared" si="281"/>
        <v>-1</v>
      </c>
      <c r="V157" s="103">
        <f t="shared" si="282"/>
        <v>-0.24</v>
      </c>
      <c r="W157" s="103"/>
      <c r="X157" s="103">
        <f t="shared" si="283"/>
        <v>22.26</v>
      </c>
      <c r="Y157" s="103"/>
      <c r="Z157" s="103">
        <v>22.26</v>
      </c>
      <c r="AA157" s="149">
        <v>617004</v>
      </c>
    </row>
    <row r="158" customHeight="1" spans="1:27">
      <c r="A158" s="160">
        <v>111</v>
      </c>
      <c r="B158" s="161" t="s">
        <v>146</v>
      </c>
      <c r="C158" s="102"/>
      <c r="D158" s="102">
        <v>5</v>
      </c>
      <c r="E158" s="102"/>
      <c r="F158" s="102"/>
      <c r="G158" s="102">
        <v>5</v>
      </c>
      <c r="H158" s="102">
        <v>33</v>
      </c>
      <c r="I158" s="102">
        <v>2</v>
      </c>
      <c r="J158" s="102">
        <v>1</v>
      </c>
      <c r="K158" s="102"/>
      <c r="L158" s="169"/>
      <c r="M158" s="102">
        <f t="shared" si="289"/>
        <v>5</v>
      </c>
      <c r="N158" s="103">
        <f t="shared" si="290"/>
        <v>0.9</v>
      </c>
      <c r="O158" s="102">
        <f t="shared" si="291"/>
        <v>6</v>
      </c>
      <c r="P158" s="103">
        <f t="shared" si="292"/>
        <v>1.08</v>
      </c>
      <c r="Q158" s="103">
        <v>1.8</v>
      </c>
      <c r="R158" s="103">
        <f t="shared" si="293"/>
        <v>-0.72</v>
      </c>
      <c r="S158" s="102">
        <f t="shared" si="279"/>
        <v>41</v>
      </c>
      <c r="T158" s="103">
        <f t="shared" si="280"/>
        <v>7.38</v>
      </c>
      <c r="U158" s="102">
        <f t="shared" si="281"/>
        <v>-35</v>
      </c>
      <c r="V158" s="103">
        <f t="shared" si="282"/>
        <v>-8.4</v>
      </c>
      <c r="W158" s="103"/>
      <c r="X158" s="103">
        <f t="shared" si="283"/>
        <v>-0.840000000000002</v>
      </c>
      <c r="Y158" s="103">
        <v>-0.840000000000002</v>
      </c>
      <c r="Z158" s="103"/>
      <c r="AA158" s="149">
        <v>617005</v>
      </c>
    </row>
    <row r="159" customHeight="1" spans="1:26">
      <c r="A159" s="162"/>
      <c r="B159" s="105" t="s">
        <v>147</v>
      </c>
      <c r="C159" s="98">
        <f t="shared" ref="C159:J159" si="294">SUM(C160)</f>
        <v>0</v>
      </c>
      <c r="D159" s="98">
        <f t="shared" si="294"/>
        <v>7</v>
      </c>
      <c r="E159" s="98">
        <f t="shared" si="294"/>
        <v>0</v>
      </c>
      <c r="F159" s="98">
        <f t="shared" si="294"/>
        <v>0</v>
      </c>
      <c r="G159" s="98">
        <f t="shared" si="294"/>
        <v>100</v>
      </c>
      <c r="H159" s="98">
        <f t="shared" si="294"/>
        <v>124</v>
      </c>
      <c r="I159" s="98">
        <f t="shared" si="294"/>
        <v>11</v>
      </c>
      <c r="J159" s="98">
        <f t="shared" si="294"/>
        <v>40</v>
      </c>
      <c r="K159" s="98"/>
      <c r="L159" s="168"/>
      <c r="M159" s="98">
        <f t="shared" ref="M159:V159" si="295">SUM(M160)</f>
        <v>7</v>
      </c>
      <c r="N159" s="99">
        <f t="shared" si="295"/>
        <v>1.26</v>
      </c>
      <c r="O159" s="98">
        <f t="shared" si="295"/>
        <v>140</v>
      </c>
      <c r="P159" s="99">
        <f t="shared" si="295"/>
        <v>25.2</v>
      </c>
      <c r="Q159" s="99">
        <f t="shared" si="295"/>
        <v>20.52</v>
      </c>
      <c r="R159" s="99">
        <f t="shared" si="295"/>
        <v>4.68</v>
      </c>
      <c r="S159" s="98">
        <f t="shared" si="295"/>
        <v>275</v>
      </c>
      <c r="T159" s="99">
        <f t="shared" si="295"/>
        <v>49.5</v>
      </c>
      <c r="U159" s="98">
        <f t="shared" si="295"/>
        <v>-135</v>
      </c>
      <c r="V159" s="99">
        <f t="shared" si="295"/>
        <v>-32.4</v>
      </c>
      <c r="W159" s="99"/>
      <c r="X159" s="99">
        <f t="shared" ref="X159:X163" si="296">SUM(X160)</f>
        <v>23.04</v>
      </c>
      <c r="Y159" s="99"/>
      <c r="Z159" s="99">
        <f t="shared" ref="Z159:Z163" si="297">SUM(Z160)</f>
        <v>23.04</v>
      </c>
    </row>
    <row r="160" customHeight="1" spans="1:27">
      <c r="A160" s="160">
        <v>112</v>
      </c>
      <c r="B160" s="161" t="s">
        <v>147</v>
      </c>
      <c r="C160" s="102"/>
      <c r="D160" s="102">
        <v>7</v>
      </c>
      <c r="E160" s="102"/>
      <c r="F160" s="102"/>
      <c r="G160" s="102">
        <v>100</v>
      </c>
      <c r="H160" s="102">
        <v>124</v>
      </c>
      <c r="I160" s="102">
        <v>11</v>
      </c>
      <c r="J160" s="102">
        <v>40</v>
      </c>
      <c r="K160" s="102"/>
      <c r="L160" s="169"/>
      <c r="M160" s="102">
        <f t="shared" ref="M160:M164" si="298">C160+D160+E160</f>
        <v>7</v>
      </c>
      <c r="N160" s="103">
        <f t="shared" ref="N160:N164" si="299">M160*0.3*0.6</f>
        <v>1.26</v>
      </c>
      <c r="O160" s="102">
        <f t="shared" si="291"/>
        <v>140</v>
      </c>
      <c r="P160" s="103">
        <f t="shared" si="292"/>
        <v>25.2</v>
      </c>
      <c r="Q160" s="103">
        <v>20.52</v>
      </c>
      <c r="R160" s="103">
        <f t="shared" si="293"/>
        <v>4.68</v>
      </c>
      <c r="S160" s="102">
        <f t="shared" ref="S160:S164" si="300">G160+H160+I160+J160</f>
        <v>275</v>
      </c>
      <c r="T160" s="103">
        <f t="shared" ref="T160:T164" si="301">S160*0.3*0.6</f>
        <v>49.5</v>
      </c>
      <c r="U160" s="102">
        <f t="shared" ref="U160:U164" si="302">F160-H160-I160</f>
        <v>-135</v>
      </c>
      <c r="V160" s="103">
        <f t="shared" ref="V160:V164" si="303">U160*0.3*0.4*2</f>
        <v>-32.4</v>
      </c>
      <c r="W160" s="103"/>
      <c r="X160" s="103">
        <f t="shared" ref="X160:X164" si="304">L160+N160+R160+T160+V160+W160</f>
        <v>23.04</v>
      </c>
      <c r="Y160" s="103"/>
      <c r="Z160" s="103">
        <v>23.04</v>
      </c>
      <c r="AA160" s="149">
        <v>617006</v>
      </c>
    </row>
    <row r="161" customHeight="1" spans="1:26">
      <c r="A161" s="162"/>
      <c r="B161" s="105" t="s">
        <v>148</v>
      </c>
      <c r="C161" s="98">
        <f t="shared" ref="C161:J161" si="305">SUM(C162)</f>
        <v>0</v>
      </c>
      <c r="D161" s="98">
        <f t="shared" si="305"/>
        <v>1</v>
      </c>
      <c r="E161" s="98">
        <f t="shared" si="305"/>
        <v>0</v>
      </c>
      <c r="F161" s="98">
        <f t="shared" si="305"/>
        <v>1</v>
      </c>
      <c r="G161" s="98">
        <f t="shared" si="305"/>
        <v>32</v>
      </c>
      <c r="H161" s="98">
        <f t="shared" si="305"/>
        <v>94</v>
      </c>
      <c r="I161" s="98">
        <f t="shared" si="305"/>
        <v>1</v>
      </c>
      <c r="J161" s="98">
        <f t="shared" si="305"/>
        <v>0</v>
      </c>
      <c r="K161" s="98"/>
      <c r="L161" s="168"/>
      <c r="M161" s="98">
        <f t="shared" ref="M161:V161" si="306">SUM(M162)</f>
        <v>1</v>
      </c>
      <c r="N161" s="99">
        <f t="shared" si="306"/>
        <v>0.18</v>
      </c>
      <c r="O161" s="98">
        <f t="shared" si="306"/>
        <v>33</v>
      </c>
      <c r="P161" s="99">
        <f t="shared" si="306"/>
        <v>5.94</v>
      </c>
      <c r="Q161" s="99">
        <f t="shared" si="306"/>
        <v>4.86</v>
      </c>
      <c r="R161" s="99">
        <f t="shared" si="306"/>
        <v>1.08</v>
      </c>
      <c r="S161" s="98">
        <f t="shared" si="306"/>
        <v>127</v>
      </c>
      <c r="T161" s="99">
        <f t="shared" si="306"/>
        <v>22.86</v>
      </c>
      <c r="U161" s="98">
        <f t="shared" si="306"/>
        <v>-94</v>
      </c>
      <c r="V161" s="99">
        <f t="shared" si="306"/>
        <v>-22.56</v>
      </c>
      <c r="W161" s="99"/>
      <c r="X161" s="99">
        <f t="shared" si="296"/>
        <v>1.56</v>
      </c>
      <c r="Y161" s="99"/>
      <c r="Z161" s="99">
        <f t="shared" si="297"/>
        <v>1.56</v>
      </c>
    </row>
    <row r="162" customHeight="1" spans="1:27">
      <c r="A162" s="160">
        <v>113</v>
      </c>
      <c r="B162" s="161" t="s">
        <v>148</v>
      </c>
      <c r="C162" s="102"/>
      <c r="D162" s="102">
        <v>1</v>
      </c>
      <c r="E162" s="102"/>
      <c r="F162" s="102">
        <v>1</v>
      </c>
      <c r="G162" s="102">
        <v>32</v>
      </c>
      <c r="H162" s="102">
        <v>94</v>
      </c>
      <c r="I162" s="102">
        <v>1</v>
      </c>
      <c r="J162" s="102"/>
      <c r="K162" s="102"/>
      <c r="L162" s="169"/>
      <c r="M162" s="102">
        <f t="shared" si="298"/>
        <v>1</v>
      </c>
      <c r="N162" s="103">
        <f t="shared" si="299"/>
        <v>0.18</v>
      </c>
      <c r="O162" s="102">
        <f t="shared" ref="O162:O166" si="307">F162+G162+J162</f>
        <v>33</v>
      </c>
      <c r="P162" s="103">
        <f t="shared" ref="P162:P166" si="308">O162*0.3*0.6</f>
        <v>5.94</v>
      </c>
      <c r="Q162" s="103">
        <v>4.86</v>
      </c>
      <c r="R162" s="103">
        <f t="shared" ref="R162:R166" si="309">P162-Q162</f>
        <v>1.08</v>
      </c>
      <c r="S162" s="102">
        <f t="shared" si="300"/>
        <v>127</v>
      </c>
      <c r="T162" s="103">
        <f t="shared" si="301"/>
        <v>22.86</v>
      </c>
      <c r="U162" s="102">
        <f t="shared" si="302"/>
        <v>-94</v>
      </c>
      <c r="V162" s="103">
        <f t="shared" si="303"/>
        <v>-22.56</v>
      </c>
      <c r="W162" s="103"/>
      <c r="X162" s="103">
        <f t="shared" si="304"/>
        <v>1.56</v>
      </c>
      <c r="Y162" s="103"/>
      <c r="Z162" s="103">
        <v>1.56</v>
      </c>
      <c r="AA162" s="149">
        <v>617007</v>
      </c>
    </row>
    <row r="163" customHeight="1" spans="1:26">
      <c r="A163" s="162"/>
      <c r="B163" s="105" t="s">
        <v>149</v>
      </c>
      <c r="C163" s="98">
        <f t="shared" ref="C163:J163" si="310">SUM(C164)</f>
        <v>0</v>
      </c>
      <c r="D163" s="98">
        <f t="shared" si="310"/>
        <v>9</v>
      </c>
      <c r="E163" s="98">
        <f t="shared" si="310"/>
        <v>0</v>
      </c>
      <c r="F163" s="98">
        <f t="shared" si="310"/>
        <v>0</v>
      </c>
      <c r="G163" s="98">
        <f t="shared" si="310"/>
        <v>104</v>
      </c>
      <c r="H163" s="98">
        <f t="shared" si="310"/>
        <v>61</v>
      </c>
      <c r="I163" s="98">
        <f t="shared" si="310"/>
        <v>13</v>
      </c>
      <c r="J163" s="98">
        <f t="shared" si="310"/>
        <v>1</v>
      </c>
      <c r="K163" s="98"/>
      <c r="L163" s="168"/>
      <c r="M163" s="98">
        <f t="shared" ref="M163:V163" si="311">SUM(M164)</f>
        <v>9</v>
      </c>
      <c r="N163" s="99">
        <f t="shared" si="311"/>
        <v>1.62</v>
      </c>
      <c r="O163" s="98">
        <f t="shared" si="311"/>
        <v>105</v>
      </c>
      <c r="P163" s="99">
        <f t="shared" si="311"/>
        <v>18.9</v>
      </c>
      <c r="Q163" s="99">
        <f t="shared" si="311"/>
        <v>14.22</v>
      </c>
      <c r="R163" s="99">
        <f t="shared" si="311"/>
        <v>4.68</v>
      </c>
      <c r="S163" s="98">
        <f t="shared" si="311"/>
        <v>179</v>
      </c>
      <c r="T163" s="99">
        <f t="shared" si="311"/>
        <v>32.22</v>
      </c>
      <c r="U163" s="98">
        <f t="shared" si="311"/>
        <v>-74</v>
      </c>
      <c r="V163" s="99">
        <f t="shared" si="311"/>
        <v>-17.76</v>
      </c>
      <c r="W163" s="99"/>
      <c r="X163" s="99">
        <f t="shared" si="296"/>
        <v>20.76</v>
      </c>
      <c r="Y163" s="99"/>
      <c r="Z163" s="99">
        <f t="shared" si="297"/>
        <v>20.76</v>
      </c>
    </row>
    <row r="164" customHeight="1" spans="1:27">
      <c r="A164" s="160">
        <v>114</v>
      </c>
      <c r="B164" s="161" t="s">
        <v>149</v>
      </c>
      <c r="C164" s="102"/>
      <c r="D164" s="102">
        <v>9</v>
      </c>
      <c r="E164" s="102"/>
      <c r="F164" s="102"/>
      <c r="G164" s="102">
        <v>104</v>
      </c>
      <c r="H164" s="102">
        <v>61</v>
      </c>
      <c r="I164" s="102">
        <v>13</v>
      </c>
      <c r="J164" s="102">
        <v>1</v>
      </c>
      <c r="K164" s="102"/>
      <c r="L164" s="169"/>
      <c r="M164" s="102">
        <f t="shared" si="298"/>
        <v>9</v>
      </c>
      <c r="N164" s="103">
        <f t="shared" si="299"/>
        <v>1.62</v>
      </c>
      <c r="O164" s="102">
        <f t="shared" si="307"/>
        <v>105</v>
      </c>
      <c r="P164" s="103">
        <f t="shared" si="308"/>
        <v>18.9</v>
      </c>
      <c r="Q164" s="103">
        <v>14.22</v>
      </c>
      <c r="R164" s="103">
        <f t="shared" si="309"/>
        <v>4.68</v>
      </c>
      <c r="S164" s="102">
        <f t="shared" si="300"/>
        <v>179</v>
      </c>
      <c r="T164" s="103">
        <f t="shared" si="301"/>
        <v>32.22</v>
      </c>
      <c r="U164" s="102">
        <f t="shared" si="302"/>
        <v>-74</v>
      </c>
      <c r="V164" s="103">
        <f t="shared" si="303"/>
        <v>-17.76</v>
      </c>
      <c r="W164" s="103"/>
      <c r="X164" s="103">
        <f t="shared" si="304"/>
        <v>20.76</v>
      </c>
      <c r="Y164" s="103"/>
      <c r="Z164" s="103">
        <v>20.76</v>
      </c>
      <c r="AA164" s="149">
        <v>617008</v>
      </c>
    </row>
    <row r="165" customHeight="1" spans="1:26">
      <c r="A165" s="162"/>
      <c r="B165" s="105" t="s">
        <v>150</v>
      </c>
      <c r="C165" s="98">
        <f t="shared" ref="C165:J165" si="312">SUM(C166)</f>
        <v>0</v>
      </c>
      <c r="D165" s="98">
        <f t="shared" si="312"/>
        <v>13</v>
      </c>
      <c r="E165" s="98">
        <f t="shared" si="312"/>
        <v>0</v>
      </c>
      <c r="F165" s="98">
        <f t="shared" si="312"/>
        <v>0</v>
      </c>
      <c r="G165" s="98">
        <f t="shared" si="312"/>
        <v>45</v>
      </c>
      <c r="H165" s="98">
        <f t="shared" si="312"/>
        <v>278</v>
      </c>
      <c r="I165" s="98">
        <f t="shared" si="312"/>
        <v>62</v>
      </c>
      <c r="J165" s="98">
        <f t="shared" si="312"/>
        <v>3</v>
      </c>
      <c r="K165" s="98"/>
      <c r="L165" s="168"/>
      <c r="M165" s="98">
        <f t="shared" ref="M165:V165" si="313">SUM(M166)</f>
        <v>13</v>
      </c>
      <c r="N165" s="99">
        <f t="shared" si="313"/>
        <v>2.34</v>
      </c>
      <c r="O165" s="98">
        <f t="shared" si="313"/>
        <v>48</v>
      </c>
      <c r="P165" s="99">
        <f t="shared" si="313"/>
        <v>8.64</v>
      </c>
      <c r="Q165" s="99">
        <f t="shared" si="313"/>
        <v>4.68</v>
      </c>
      <c r="R165" s="99">
        <f t="shared" si="313"/>
        <v>3.96</v>
      </c>
      <c r="S165" s="98">
        <f t="shared" si="313"/>
        <v>388</v>
      </c>
      <c r="T165" s="99">
        <f t="shared" si="313"/>
        <v>69.84</v>
      </c>
      <c r="U165" s="98">
        <f t="shared" si="313"/>
        <v>-340</v>
      </c>
      <c r="V165" s="99">
        <f t="shared" si="313"/>
        <v>-81.6</v>
      </c>
      <c r="W165" s="99"/>
      <c r="X165" s="99">
        <f>SUM(X166)</f>
        <v>-5.46000000000002</v>
      </c>
      <c r="Y165" s="99">
        <f>SUM(Y166)</f>
        <v>-5.46000000000001</v>
      </c>
      <c r="Z165" s="99"/>
    </row>
    <row r="166" customHeight="1" spans="1:27">
      <c r="A166" s="160">
        <v>115</v>
      </c>
      <c r="B166" s="161" t="s">
        <v>150</v>
      </c>
      <c r="C166" s="102"/>
      <c r="D166" s="102">
        <v>13</v>
      </c>
      <c r="E166" s="102"/>
      <c r="F166" s="102"/>
      <c r="G166" s="102">
        <v>45</v>
      </c>
      <c r="H166" s="102">
        <v>278</v>
      </c>
      <c r="I166" s="102">
        <v>62</v>
      </c>
      <c r="J166" s="102">
        <v>3</v>
      </c>
      <c r="K166" s="102"/>
      <c r="L166" s="169"/>
      <c r="M166" s="102">
        <f t="shared" ref="M166:M173" si="314">C166+D166+E166</f>
        <v>13</v>
      </c>
      <c r="N166" s="103">
        <f t="shared" ref="N166:N173" si="315">M166*0.3*0.6</f>
        <v>2.34</v>
      </c>
      <c r="O166" s="102">
        <f t="shared" si="307"/>
        <v>48</v>
      </c>
      <c r="P166" s="103">
        <f t="shared" si="308"/>
        <v>8.64</v>
      </c>
      <c r="Q166" s="103">
        <v>4.68</v>
      </c>
      <c r="R166" s="103">
        <f t="shared" si="309"/>
        <v>3.96</v>
      </c>
      <c r="S166" s="102">
        <f t="shared" ref="S166:S173" si="316">G166+H166+I166+J166</f>
        <v>388</v>
      </c>
      <c r="T166" s="103">
        <f t="shared" ref="T166:T173" si="317">S166*0.3*0.6</f>
        <v>69.84</v>
      </c>
      <c r="U166" s="102">
        <f t="shared" ref="U166:U173" si="318">F166-H166-I166</f>
        <v>-340</v>
      </c>
      <c r="V166" s="103">
        <f t="shared" ref="V166:V173" si="319">U166*0.3*0.4*2</f>
        <v>-81.6</v>
      </c>
      <c r="W166" s="103"/>
      <c r="X166" s="103">
        <f t="shared" ref="X166:X173" si="320">L166+N166+R166+T166+V166+W166</f>
        <v>-5.46000000000002</v>
      </c>
      <c r="Y166" s="103">
        <v>-5.46000000000001</v>
      </c>
      <c r="Z166" s="103"/>
      <c r="AA166" s="149">
        <v>617009</v>
      </c>
    </row>
    <row r="167" customHeight="1" spans="1:26">
      <c r="A167" s="162"/>
      <c r="B167" s="105" t="s">
        <v>151</v>
      </c>
      <c r="C167" s="98">
        <f t="shared" ref="C167:J167" si="321">SUM(C168:C173)</f>
        <v>2</v>
      </c>
      <c r="D167" s="98">
        <f t="shared" si="321"/>
        <v>95</v>
      </c>
      <c r="E167" s="98">
        <f t="shared" si="321"/>
        <v>0</v>
      </c>
      <c r="F167" s="98">
        <f t="shared" si="321"/>
        <v>461</v>
      </c>
      <c r="G167" s="98">
        <f t="shared" si="321"/>
        <v>409</v>
      </c>
      <c r="H167" s="98">
        <f t="shared" si="321"/>
        <v>306</v>
      </c>
      <c r="I167" s="98">
        <f t="shared" si="321"/>
        <v>48</v>
      </c>
      <c r="J167" s="98">
        <f t="shared" si="321"/>
        <v>2</v>
      </c>
      <c r="K167" s="98"/>
      <c r="L167" s="168"/>
      <c r="M167" s="98">
        <f t="shared" ref="M167:V167" si="322">SUM(M168:M173)</f>
        <v>97</v>
      </c>
      <c r="N167" s="99">
        <f t="shared" si="322"/>
        <v>17.46</v>
      </c>
      <c r="O167" s="98">
        <f t="shared" si="322"/>
        <v>872</v>
      </c>
      <c r="P167" s="99">
        <f t="shared" si="322"/>
        <v>156.96</v>
      </c>
      <c r="Q167" s="99">
        <f t="shared" si="322"/>
        <v>164.88</v>
      </c>
      <c r="R167" s="99">
        <f t="shared" si="322"/>
        <v>-7.92000000000001</v>
      </c>
      <c r="S167" s="98">
        <f t="shared" si="322"/>
        <v>765</v>
      </c>
      <c r="T167" s="99">
        <f t="shared" si="322"/>
        <v>137.7</v>
      </c>
      <c r="U167" s="98">
        <f t="shared" si="322"/>
        <v>107</v>
      </c>
      <c r="V167" s="99">
        <f t="shared" si="322"/>
        <v>25.68</v>
      </c>
      <c r="W167" s="99"/>
      <c r="X167" s="99">
        <f t="shared" ref="X167:Z167" si="323">SUM(X168:X173)</f>
        <v>172.92</v>
      </c>
      <c r="Y167" s="99">
        <f t="shared" si="323"/>
        <v>-18.48</v>
      </c>
      <c r="Z167" s="99">
        <f t="shared" si="323"/>
        <v>191.4</v>
      </c>
    </row>
    <row r="168" customHeight="1" spans="1:27">
      <c r="A168" s="160">
        <v>116</v>
      </c>
      <c r="B168" s="161" t="s">
        <v>152</v>
      </c>
      <c r="C168" s="102"/>
      <c r="D168" s="102"/>
      <c r="E168" s="102"/>
      <c r="F168" s="102">
        <v>342</v>
      </c>
      <c r="G168" s="102"/>
      <c r="H168" s="102"/>
      <c r="I168" s="102"/>
      <c r="J168" s="102"/>
      <c r="K168" s="102"/>
      <c r="L168" s="169"/>
      <c r="M168" s="102"/>
      <c r="N168" s="103"/>
      <c r="O168" s="102">
        <f t="shared" ref="O168:O173" si="324">F168+G168+J168</f>
        <v>342</v>
      </c>
      <c r="P168" s="103">
        <f t="shared" ref="P168:P173" si="325">O168*0.3*0.6</f>
        <v>61.56</v>
      </c>
      <c r="Q168" s="103">
        <v>58.14</v>
      </c>
      <c r="R168" s="103">
        <f t="shared" ref="R168:R173" si="326">P168-Q168</f>
        <v>3.41999999999999</v>
      </c>
      <c r="S168" s="102"/>
      <c r="T168" s="103"/>
      <c r="U168" s="102">
        <f t="shared" si="318"/>
        <v>342</v>
      </c>
      <c r="V168" s="103">
        <f t="shared" si="319"/>
        <v>82.08</v>
      </c>
      <c r="W168" s="103"/>
      <c r="X168" s="103">
        <f t="shared" si="320"/>
        <v>85.5</v>
      </c>
      <c r="Y168" s="103"/>
      <c r="Z168" s="103">
        <v>85.5</v>
      </c>
      <c r="AA168" s="149">
        <v>618001</v>
      </c>
    </row>
    <row r="169" customHeight="1" spans="1:27">
      <c r="A169" s="160">
        <v>117</v>
      </c>
      <c r="B169" s="161" t="s">
        <v>153</v>
      </c>
      <c r="C169" s="102"/>
      <c r="D169" s="102"/>
      <c r="E169" s="102"/>
      <c r="F169" s="102"/>
      <c r="G169" s="102"/>
      <c r="H169" s="102">
        <v>56</v>
      </c>
      <c r="I169" s="102">
        <v>2</v>
      </c>
      <c r="J169" s="102"/>
      <c r="K169" s="102"/>
      <c r="L169" s="169"/>
      <c r="M169" s="102"/>
      <c r="N169" s="103"/>
      <c r="O169" s="102"/>
      <c r="P169" s="103"/>
      <c r="Q169" s="103"/>
      <c r="R169" s="103"/>
      <c r="S169" s="102">
        <f t="shared" si="316"/>
        <v>58</v>
      </c>
      <c r="T169" s="103">
        <f t="shared" si="317"/>
        <v>10.44</v>
      </c>
      <c r="U169" s="102">
        <f t="shared" si="318"/>
        <v>-58</v>
      </c>
      <c r="V169" s="103">
        <f t="shared" si="319"/>
        <v>-13.92</v>
      </c>
      <c r="W169" s="103"/>
      <c r="X169" s="103">
        <f t="shared" si="320"/>
        <v>-3.48</v>
      </c>
      <c r="Y169" s="103">
        <v>-3.48</v>
      </c>
      <c r="Z169" s="103"/>
      <c r="AA169" s="149">
        <v>618002</v>
      </c>
    </row>
    <row r="170" customHeight="1" spans="1:27">
      <c r="A170" s="160">
        <v>118</v>
      </c>
      <c r="B170" s="161" t="s">
        <v>154</v>
      </c>
      <c r="C170" s="102"/>
      <c r="D170" s="102">
        <v>73</v>
      </c>
      <c r="E170" s="102"/>
      <c r="F170" s="102">
        <v>12</v>
      </c>
      <c r="G170" s="102">
        <v>199</v>
      </c>
      <c r="H170" s="102">
        <v>108</v>
      </c>
      <c r="I170" s="102"/>
      <c r="J170" s="102">
        <v>2</v>
      </c>
      <c r="K170" s="102"/>
      <c r="L170" s="169"/>
      <c r="M170" s="102">
        <f t="shared" si="314"/>
        <v>73</v>
      </c>
      <c r="N170" s="103">
        <f t="shared" si="315"/>
        <v>13.14</v>
      </c>
      <c r="O170" s="102">
        <f t="shared" si="324"/>
        <v>213</v>
      </c>
      <c r="P170" s="103">
        <f t="shared" si="325"/>
        <v>38.34</v>
      </c>
      <c r="Q170" s="103">
        <v>42.66</v>
      </c>
      <c r="R170" s="103">
        <f t="shared" si="326"/>
        <v>-4.32</v>
      </c>
      <c r="S170" s="102">
        <f t="shared" si="316"/>
        <v>309</v>
      </c>
      <c r="T170" s="103">
        <f t="shared" si="317"/>
        <v>55.62</v>
      </c>
      <c r="U170" s="102">
        <f t="shared" si="318"/>
        <v>-96</v>
      </c>
      <c r="V170" s="103">
        <f t="shared" si="319"/>
        <v>-23.04</v>
      </c>
      <c r="W170" s="103"/>
      <c r="X170" s="103">
        <f t="shared" si="320"/>
        <v>41.4</v>
      </c>
      <c r="Y170" s="103"/>
      <c r="Z170" s="103">
        <v>41.4</v>
      </c>
      <c r="AA170" s="149">
        <v>618003</v>
      </c>
    </row>
    <row r="171" customHeight="1" spans="1:27">
      <c r="A171" s="160">
        <v>119</v>
      </c>
      <c r="B171" s="161" t="s">
        <v>155</v>
      </c>
      <c r="C171" s="102">
        <v>2</v>
      </c>
      <c r="D171" s="102">
        <v>5</v>
      </c>
      <c r="E171" s="102"/>
      <c r="F171" s="102">
        <v>107</v>
      </c>
      <c r="G171" s="102">
        <v>45</v>
      </c>
      <c r="H171" s="102">
        <v>37</v>
      </c>
      <c r="I171" s="102">
        <v>6</v>
      </c>
      <c r="J171" s="102"/>
      <c r="K171" s="102"/>
      <c r="L171" s="169"/>
      <c r="M171" s="102">
        <f t="shared" si="314"/>
        <v>7</v>
      </c>
      <c r="N171" s="103">
        <f t="shared" si="315"/>
        <v>1.26</v>
      </c>
      <c r="O171" s="102">
        <f t="shared" si="324"/>
        <v>152</v>
      </c>
      <c r="P171" s="103">
        <f t="shared" si="325"/>
        <v>27.36</v>
      </c>
      <c r="Q171" s="103">
        <v>9.18</v>
      </c>
      <c r="R171" s="103">
        <f t="shared" si="326"/>
        <v>18.18</v>
      </c>
      <c r="S171" s="102">
        <f t="shared" si="316"/>
        <v>88</v>
      </c>
      <c r="T171" s="103">
        <f t="shared" si="317"/>
        <v>15.84</v>
      </c>
      <c r="U171" s="102">
        <f t="shared" si="318"/>
        <v>64</v>
      </c>
      <c r="V171" s="103">
        <f t="shared" si="319"/>
        <v>15.36</v>
      </c>
      <c r="W171" s="103"/>
      <c r="X171" s="103">
        <f t="shared" si="320"/>
        <v>50.64</v>
      </c>
      <c r="Y171" s="103"/>
      <c r="Z171" s="103">
        <v>50.64</v>
      </c>
      <c r="AA171" s="149">
        <v>618005</v>
      </c>
    </row>
    <row r="172" customHeight="1" spans="1:27">
      <c r="A172" s="160">
        <v>120</v>
      </c>
      <c r="B172" s="161" t="s">
        <v>156</v>
      </c>
      <c r="C172" s="102"/>
      <c r="D172" s="102">
        <v>15</v>
      </c>
      <c r="E172" s="102"/>
      <c r="F172" s="102"/>
      <c r="G172" s="102">
        <v>51</v>
      </c>
      <c r="H172" s="102">
        <v>43</v>
      </c>
      <c r="I172" s="102">
        <v>36</v>
      </c>
      <c r="J172" s="102"/>
      <c r="K172" s="102"/>
      <c r="L172" s="169"/>
      <c r="M172" s="102">
        <f t="shared" si="314"/>
        <v>15</v>
      </c>
      <c r="N172" s="103">
        <f t="shared" si="315"/>
        <v>2.7</v>
      </c>
      <c r="O172" s="102">
        <f t="shared" si="324"/>
        <v>51</v>
      </c>
      <c r="P172" s="103">
        <f t="shared" si="325"/>
        <v>9.18</v>
      </c>
      <c r="Q172" s="103">
        <v>31.32</v>
      </c>
      <c r="R172" s="103">
        <f t="shared" si="326"/>
        <v>-22.14</v>
      </c>
      <c r="S172" s="102">
        <f t="shared" si="316"/>
        <v>130</v>
      </c>
      <c r="T172" s="103">
        <f t="shared" si="317"/>
        <v>23.4</v>
      </c>
      <c r="U172" s="102">
        <f t="shared" si="318"/>
        <v>-79</v>
      </c>
      <c r="V172" s="103">
        <f t="shared" si="319"/>
        <v>-18.96</v>
      </c>
      <c r="W172" s="103"/>
      <c r="X172" s="103">
        <f t="shared" si="320"/>
        <v>-15</v>
      </c>
      <c r="Y172" s="103">
        <v>-15</v>
      </c>
      <c r="Z172" s="103"/>
      <c r="AA172" s="149">
        <v>618006</v>
      </c>
    </row>
    <row r="173" customHeight="1" spans="1:27">
      <c r="A173" s="160">
        <v>121</v>
      </c>
      <c r="B173" s="161" t="s">
        <v>157</v>
      </c>
      <c r="C173" s="102"/>
      <c r="D173" s="102">
        <v>2</v>
      </c>
      <c r="E173" s="102"/>
      <c r="F173" s="102"/>
      <c r="G173" s="102">
        <v>114</v>
      </c>
      <c r="H173" s="102">
        <v>62</v>
      </c>
      <c r="I173" s="102">
        <v>4</v>
      </c>
      <c r="J173" s="102"/>
      <c r="K173" s="102"/>
      <c r="L173" s="169"/>
      <c r="M173" s="102">
        <f t="shared" si="314"/>
        <v>2</v>
      </c>
      <c r="N173" s="103">
        <f t="shared" si="315"/>
        <v>0.36</v>
      </c>
      <c r="O173" s="102">
        <f t="shared" si="324"/>
        <v>114</v>
      </c>
      <c r="P173" s="103">
        <f t="shared" si="325"/>
        <v>20.52</v>
      </c>
      <c r="Q173" s="103">
        <v>23.58</v>
      </c>
      <c r="R173" s="103">
        <f t="shared" si="326"/>
        <v>-3.06</v>
      </c>
      <c r="S173" s="102">
        <f t="shared" si="316"/>
        <v>180</v>
      </c>
      <c r="T173" s="103">
        <f t="shared" si="317"/>
        <v>32.4</v>
      </c>
      <c r="U173" s="102">
        <f t="shared" si="318"/>
        <v>-66</v>
      </c>
      <c r="V173" s="103">
        <f t="shared" si="319"/>
        <v>-15.84</v>
      </c>
      <c r="W173" s="103"/>
      <c r="X173" s="103">
        <f t="shared" si="320"/>
        <v>13.86</v>
      </c>
      <c r="Y173" s="103"/>
      <c r="Z173" s="103">
        <v>13.86</v>
      </c>
      <c r="AA173" s="149">
        <v>618009</v>
      </c>
    </row>
    <row r="174" customHeight="1" spans="1:26">
      <c r="A174" s="162"/>
      <c r="B174" s="105" t="s">
        <v>158</v>
      </c>
      <c r="C174" s="98">
        <f t="shared" ref="C174:J174" si="327">SUM(C175)</f>
        <v>0</v>
      </c>
      <c r="D174" s="98">
        <f t="shared" si="327"/>
        <v>0</v>
      </c>
      <c r="E174" s="98">
        <f t="shared" si="327"/>
        <v>0</v>
      </c>
      <c r="F174" s="98">
        <f t="shared" si="327"/>
        <v>0</v>
      </c>
      <c r="G174" s="98">
        <f t="shared" si="327"/>
        <v>6</v>
      </c>
      <c r="H174" s="98">
        <f t="shared" si="327"/>
        <v>11</v>
      </c>
      <c r="I174" s="98">
        <f t="shared" si="327"/>
        <v>14</v>
      </c>
      <c r="J174" s="98">
        <f t="shared" si="327"/>
        <v>6</v>
      </c>
      <c r="K174" s="98"/>
      <c r="L174" s="168"/>
      <c r="M174" s="98"/>
      <c r="N174" s="99"/>
      <c r="O174" s="98">
        <f t="shared" ref="O174:V174" si="328">SUM(O175)</f>
        <v>12</v>
      </c>
      <c r="P174" s="99">
        <f t="shared" si="328"/>
        <v>2.16</v>
      </c>
      <c r="Q174" s="99">
        <f t="shared" si="328"/>
        <v>1.08</v>
      </c>
      <c r="R174" s="99">
        <f t="shared" si="328"/>
        <v>1.08</v>
      </c>
      <c r="S174" s="98">
        <f t="shared" si="328"/>
        <v>37</v>
      </c>
      <c r="T174" s="99">
        <f t="shared" si="328"/>
        <v>6.66</v>
      </c>
      <c r="U174" s="98">
        <f t="shared" si="328"/>
        <v>-25</v>
      </c>
      <c r="V174" s="99">
        <f t="shared" si="328"/>
        <v>-6</v>
      </c>
      <c r="W174" s="99"/>
      <c r="X174" s="99">
        <f t="shared" ref="X174:X178" si="329">SUM(X175)</f>
        <v>1.74</v>
      </c>
      <c r="Y174" s="99"/>
      <c r="Z174" s="99">
        <f t="shared" ref="Z174:Z178" si="330">SUM(Z175)</f>
        <v>1.74</v>
      </c>
    </row>
    <row r="175" customHeight="1" spans="1:27">
      <c r="A175" s="160">
        <v>122</v>
      </c>
      <c r="B175" s="161" t="s">
        <v>158</v>
      </c>
      <c r="C175" s="102"/>
      <c r="D175" s="102"/>
      <c r="E175" s="102"/>
      <c r="F175" s="102"/>
      <c r="G175" s="102">
        <v>6</v>
      </c>
      <c r="H175" s="102">
        <v>11</v>
      </c>
      <c r="I175" s="102">
        <v>14</v>
      </c>
      <c r="J175" s="102">
        <v>6</v>
      </c>
      <c r="K175" s="102"/>
      <c r="L175" s="169"/>
      <c r="M175" s="102"/>
      <c r="N175" s="103"/>
      <c r="O175" s="102">
        <f t="shared" ref="O175:O179" si="331">F175+G175+J175</f>
        <v>12</v>
      </c>
      <c r="P175" s="103">
        <f t="shared" ref="P175:P179" si="332">O175*0.3*0.6</f>
        <v>2.16</v>
      </c>
      <c r="Q175" s="103">
        <v>1.08</v>
      </c>
      <c r="R175" s="103">
        <f>P175-Q175</f>
        <v>1.08</v>
      </c>
      <c r="S175" s="102">
        <f t="shared" ref="S175:S179" si="333">G175+H175+I175+J175</f>
        <v>37</v>
      </c>
      <c r="T175" s="103">
        <f t="shared" ref="T175:T179" si="334">S175*0.3*0.6</f>
        <v>6.66</v>
      </c>
      <c r="U175" s="102">
        <f t="shared" ref="U175:U179" si="335">F175-H175-I175</f>
        <v>-25</v>
      </c>
      <c r="V175" s="103">
        <f t="shared" ref="V175:V179" si="336">U175*0.3*0.4*2</f>
        <v>-6</v>
      </c>
      <c r="W175" s="103"/>
      <c r="X175" s="103">
        <f t="shared" ref="X175:X179" si="337">L175+N175+R175+T175+V175+W175</f>
        <v>1.74</v>
      </c>
      <c r="Y175" s="103"/>
      <c r="Z175" s="103">
        <v>1.74</v>
      </c>
      <c r="AA175" s="149">
        <v>618007</v>
      </c>
    </row>
    <row r="176" customHeight="1" spans="1:26">
      <c r="A176" s="162"/>
      <c r="B176" s="105" t="s">
        <v>159</v>
      </c>
      <c r="C176" s="98">
        <f t="shared" ref="C176:I176" si="338">SUM(C177)</f>
        <v>0</v>
      </c>
      <c r="D176" s="98">
        <f t="shared" si="338"/>
        <v>0</v>
      </c>
      <c r="E176" s="98">
        <f t="shared" si="338"/>
        <v>0</v>
      </c>
      <c r="F176" s="98">
        <f t="shared" si="338"/>
        <v>0</v>
      </c>
      <c r="G176" s="98">
        <f t="shared" si="338"/>
        <v>9</v>
      </c>
      <c r="H176" s="98">
        <f t="shared" si="338"/>
        <v>9</v>
      </c>
      <c r="I176" s="98">
        <f t="shared" si="338"/>
        <v>1</v>
      </c>
      <c r="J176" s="98"/>
      <c r="K176" s="98"/>
      <c r="L176" s="168"/>
      <c r="M176" s="98"/>
      <c r="N176" s="99"/>
      <c r="O176" s="98">
        <f t="shared" ref="O176:Q176" si="339">SUM(O177)</f>
        <v>9</v>
      </c>
      <c r="P176" s="99">
        <f t="shared" si="339"/>
        <v>1.62</v>
      </c>
      <c r="Q176" s="99">
        <f t="shared" si="339"/>
        <v>1.62</v>
      </c>
      <c r="R176" s="99"/>
      <c r="S176" s="98">
        <f t="shared" ref="S176:V176" si="340">SUM(S177)</f>
        <v>19</v>
      </c>
      <c r="T176" s="99">
        <f t="shared" si="340"/>
        <v>3.42</v>
      </c>
      <c r="U176" s="98">
        <f t="shared" si="340"/>
        <v>-10</v>
      </c>
      <c r="V176" s="99">
        <f t="shared" si="340"/>
        <v>-2.4</v>
      </c>
      <c r="W176" s="99"/>
      <c r="X176" s="99">
        <f t="shared" si="329"/>
        <v>1.02</v>
      </c>
      <c r="Y176" s="99"/>
      <c r="Z176" s="99">
        <f t="shared" si="330"/>
        <v>1.02</v>
      </c>
    </row>
    <row r="177" customHeight="1" spans="1:27">
      <c r="A177" s="160">
        <v>123</v>
      </c>
      <c r="B177" s="161" t="s">
        <v>159</v>
      </c>
      <c r="C177" s="102"/>
      <c r="D177" s="102"/>
      <c r="E177" s="102"/>
      <c r="F177" s="102"/>
      <c r="G177" s="102">
        <v>9</v>
      </c>
      <c r="H177" s="102">
        <v>9</v>
      </c>
      <c r="I177" s="102">
        <v>1</v>
      </c>
      <c r="J177" s="102"/>
      <c r="K177" s="102"/>
      <c r="L177" s="169"/>
      <c r="M177" s="102"/>
      <c r="N177" s="103"/>
      <c r="O177" s="102">
        <f t="shared" si="331"/>
        <v>9</v>
      </c>
      <c r="P177" s="103">
        <f t="shared" si="332"/>
        <v>1.62</v>
      </c>
      <c r="Q177" s="103">
        <v>1.62</v>
      </c>
      <c r="R177" s="103"/>
      <c r="S177" s="102">
        <f t="shared" si="333"/>
        <v>19</v>
      </c>
      <c r="T177" s="103">
        <f t="shared" si="334"/>
        <v>3.42</v>
      </c>
      <c r="U177" s="102">
        <f t="shared" si="335"/>
        <v>-10</v>
      </c>
      <c r="V177" s="103">
        <f t="shared" si="336"/>
        <v>-2.4</v>
      </c>
      <c r="W177" s="103"/>
      <c r="X177" s="103">
        <f t="shared" si="337"/>
        <v>1.02</v>
      </c>
      <c r="Y177" s="103"/>
      <c r="Z177" s="103">
        <v>1.02</v>
      </c>
      <c r="AA177" s="149">
        <v>618008</v>
      </c>
    </row>
    <row r="178" customHeight="1" spans="1:26">
      <c r="A178" s="162"/>
      <c r="B178" s="105" t="s">
        <v>160</v>
      </c>
      <c r="C178" s="98">
        <f t="shared" ref="C178:J178" si="341">SUM(C179)</f>
        <v>0</v>
      </c>
      <c r="D178" s="98">
        <f t="shared" si="341"/>
        <v>0</v>
      </c>
      <c r="E178" s="98">
        <f t="shared" si="341"/>
        <v>0</v>
      </c>
      <c r="F178" s="98">
        <f t="shared" si="341"/>
        <v>2</v>
      </c>
      <c r="G178" s="98">
        <f t="shared" si="341"/>
        <v>287</v>
      </c>
      <c r="H178" s="98">
        <f t="shared" si="341"/>
        <v>203</v>
      </c>
      <c r="I178" s="98">
        <f t="shared" si="341"/>
        <v>6</v>
      </c>
      <c r="J178" s="98">
        <f t="shared" si="341"/>
        <v>2</v>
      </c>
      <c r="K178" s="98"/>
      <c r="L178" s="168"/>
      <c r="M178" s="98"/>
      <c r="N178" s="99"/>
      <c r="O178" s="98">
        <f t="shared" ref="O178:V178" si="342">SUM(O179)</f>
        <v>291</v>
      </c>
      <c r="P178" s="99">
        <f t="shared" si="342"/>
        <v>52.38</v>
      </c>
      <c r="Q178" s="99">
        <f t="shared" si="342"/>
        <v>59.94</v>
      </c>
      <c r="R178" s="99">
        <f t="shared" si="342"/>
        <v>-7.56</v>
      </c>
      <c r="S178" s="98">
        <f t="shared" si="342"/>
        <v>498</v>
      </c>
      <c r="T178" s="99">
        <f t="shared" si="342"/>
        <v>89.64</v>
      </c>
      <c r="U178" s="98">
        <f t="shared" si="342"/>
        <v>-207</v>
      </c>
      <c r="V178" s="99">
        <f t="shared" si="342"/>
        <v>-49.68</v>
      </c>
      <c r="W178" s="99"/>
      <c r="X178" s="99">
        <f t="shared" si="329"/>
        <v>32.4</v>
      </c>
      <c r="Y178" s="99"/>
      <c r="Z178" s="99">
        <f t="shared" si="330"/>
        <v>32.4</v>
      </c>
    </row>
    <row r="179" customHeight="1" spans="1:27">
      <c r="A179" s="160">
        <v>124</v>
      </c>
      <c r="B179" s="161" t="s">
        <v>160</v>
      </c>
      <c r="C179" s="102"/>
      <c r="D179" s="102"/>
      <c r="E179" s="102"/>
      <c r="F179" s="102">
        <v>2</v>
      </c>
      <c r="G179" s="102">
        <v>287</v>
      </c>
      <c r="H179" s="102">
        <v>203</v>
      </c>
      <c r="I179" s="102">
        <v>6</v>
      </c>
      <c r="J179" s="102">
        <v>2</v>
      </c>
      <c r="K179" s="102"/>
      <c r="L179" s="169"/>
      <c r="M179" s="102"/>
      <c r="N179" s="103"/>
      <c r="O179" s="102">
        <f t="shared" si="331"/>
        <v>291</v>
      </c>
      <c r="P179" s="103">
        <f t="shared" si="332"/>
        <v>52.38</v>
      </c>
      <c r="Q179" s="103">
        <v>59.94</v>
      </c>
      <c r="R179" s="103">
        <f t="shared" ref="R179:R183" si="343">P179-Q179</f>
        <v>-7.56</v>
      </c>
      <c r="S179" s="102">
        <f t="shared" si="333"/>
        <v>498</v>
      </c>
      <c r="T179" s="103">
        <f t="shared" si="334"/>
        <v>89.64</v>
      </c>
      <c r="U179" s="102">
        <f t="shared" si="335"/>
        <v>-207</v>
      </c>
      <c r="V179" s="103">
        <f t="shared" si="336"/>
        <v>-49.68</v>
      </c>
      <c r="W179" s="103"/>
      <c r="X179" s="103">
        <f t="shared" si="337"/>
        <v>32.4</v>
      </c>
      <c r="Y179" s="103"/>
      <c r="Z179" s="103">
        <v>32.4</v>
      </c>
      <c r="AA179" s="149">
        <v>618004</v>
      </c>
    </row>
    <row r="180" customHeight="1" spans="1:26">
      <c r="A180" s="162"/>
      <c r="B180" s="105" t="s">
        <v>161</v>
      </c>
      <c r="C180" s="98">
        <f t="shared" ref="C180:I180" si="344">SUM(C181:C183)</f>
        <v>7</v>
      </c>
      <c r="D180" s="98">
        <f t="shared" si="344"/>
        <v>5</v>
      </c>
      <c r="E180" s="98">
        <f t="shared" si="344"/>
        <v>0</v>
      </c>
      <c r="F180" s="98">
        <f t="shared" si="344"/>
        <v>125</v>
      </c>
      <c r="G180" s="98">
        <f t="shared" si="344"/>
        <v>17</v>
      </c>
      <c r="H180" s="98">
        <f t="shared" si="344"/>
        <v>95</v>
      </c>
      <c r="I180" s="98">
        <f t="shared" si="344"/>
        <v>11</v>
      </c>
      <c r="J180" s="98"/>
      <c r="K180" s="98"/>
      <c r="L180" s="168"/>
      <c r="M180" s="98">
        <f t="shared" ref="M180:V180" si="345">SUM(M181:M183)</f>
        <v>12</v>
      </c>
      <c r="N180" s="99">
        <f t="shared" si="345"/>
        <v>2.16</v>
      </c>
      <c r="O180" s="98">
        <f t="shared" si="345"/>
        <v>142</v>
      </c>
      <c r="P180" s="99">
        <f t="shared" si="345"/>
        <v>25.56</v>
      </c>
      <c r="Q180" s="99">
        <f t="shared" si="345"/>
        <v>16.74</v>
      </c>
      <c r="R180" s="99">
        <f t="shared" si="345"/>
        <v>8.82</v>
      </c>
      <c r="S180" s="98">
        <f t="shared" si="345"/>
        <v>123</v>
      </c>
      <c r="T180" s="99">
        <f t="shared" si="345"/>
        <v>22.14</v>
      </c>
      <c r="U180" s="98">
        <f t="shared" si="345"/>
        <v>19</v>
      </c>
      <c r="V180" s="99">
        <f t="shared" si="345"/>
        <v>4.56</v>
      </c>
      <c r="W180" s="99"/>
      <c r="X180" s="99">
        <f t="shared" ref="X180:Z180" si="346">SUM(X181:X183)</f>
        <v>37.68</v>
      </c>
      <c r="Y180" s="99">
        <f t="shared" si="346"/>
        <v>-3.30000000000001</v>
      </c>
      <c r="Z180" s="99">
        <f t="shared" si="346"/>
        <v>40.98</v>
      </c>
    </row>
    <row r="181" customHeight="1" spans="1:27">
      <c r="A181" s="160">
        <v>125</v>
      </c>
      <c r="B181" s="161" t="s">
        <v>162</v>
      </c>
      <c r="C181" s="102">
        <v>5</v>
      </c>
      <c r="D181" s="102"/>
      <c r="E181" s="102"/>
      <c r="F181" s="102">
        <v>125</v>
      </c>
      <c r="G181" s="102"/>
      <c r="H181" s="102"/>
      <c r="I181" s="102"/>
      <c r="J181" s="102"/>
      <c r="K181" s="102"/>
      <c r="L181" s="169"/>
      <c r="M181" s="102">
        <f t="shared" ref="M181:M183" si="347">C181+D181+E181</f>
        <v>5</v>
      </c>
      <c r="N181" s="103">
        <f t="shared" ref="N181:N183" si="348">M181*0.3*0.6</f>
        <v>0.9</v>
      </c>
      <c r="O181" s="102">
        <f t="shared" ref="O181:O185" si="349">F181+G181+J181</f>
        <v>125</v>
      </c>
      <c r="P181" s="103">
        <f t="shared" ref="P181:P185" si="350">O181*0.3*0.6</f>
        <v>22.5</v>
      </c>
      <c r="Q181" s="103">
        <v>12.42</v>
      </c>
      <c r="R181" s="103">
        <f t="shared" si="343"/>
        <v>10.08</v>
      </c>
      <c r="S181" s="102"/>
      <c r="T181" s="103"/>
      <c r="U181" s="102">
        <f t="shared" ref="U181:U183" si="351">F181-H181-I181</f>
        <v>125</v>
      </c>
      <c r="V181" s="103">
        <f t="shared" ref="V181:V183" si="352">U181*0.3*0.4*2</f>
        <v>30</v>
      </c>
      <c r="W181" s="103"/>
      <c r="X181" s="103">
        <f t="shared" ref="X181:X183" si="353">L181+N181+R181+T181+V181+W181</f>
        <v>40.98</v>
      </c>
      <c r="Y181" s="103"/>
      <c r="Z181" s="103">
        <v>40.98</v>
      </c>
      <c r="AA181" s="149">
        <v>619001</v>
      </c>
    </row>
    <row r="182" customHeight="1" spans="1:27">
      <c r="A182" s="160">
        <v>126</v>
      </c>
      <c r="B182" s="161" t="s">
        <v>163</v>
      </c>
      <c r="C182" s="102">
        <v>2</v>
      </c>
      <c r="D182" s="102"/>
      <c r="E182" s="102"/>
      <c r="F182" s="102"/>
      <c r="G182" s="102"/>
      <c r="H182" s="102">
        <v>22</v>
      </c>
      <c r="I182" s="102"/>
      <c r="J182" s="102"/>
      <c r="K182" s="102"/>
      <c r="L182" s="169"/>
      <c r="M182" s="102">
        <f t="shared" si="347"/>
        <v>2</v>
      </c>
      <c r="N182" s="103">
        <f t="shared" si="348"/>
        <v>0.36</v>
      </c>
      <c r="O182" s="102"/>
      <c r="P182" s="103"/>
      <c r="Q182" s="103">
        <v>1.44</v>
      </c>
      <c r="R182" s="103">
        <f t="shared" si="343"/>
        <v>-1.44</v>
      </c>
      <c r="S182" s="102">
        <f t="shared" ref="S182:S185" si="354">G182+H182+I182+J182</f>
        <v>22</v>
      </c>
      <c r="T182" s="103">
        <f t="shared" ref="T182:T185" si="355">S182*0.3*0.6</f>
        <v>3.96</v>
      </c>
      <c r="U182" s="102">
        <f t="shared" si="351"/>
        <v>-22</v>
      </c>
      <c r="V182" s="103">
        <f t="shared" si="352"/>
        <v>-5.28</v>
      </c>
      <c r="W182" s="103"/>
      <c r="X182" s="103">
        <f t="shared" si="353"/>
        <v>-2.4</v>
      </c>
      <c r="Y182" s="103">
        <v>-2.4</v>
      </c>
      <c r="Z182" s="103"/>
      <c r="AA182" s="149">
        <v>619002</v>
      </c>
    </row>
    <row r="183" customHeight="1" spans="1:27">
      <c r="A183" s="160">
        <v>127</v>
      </c>
      <c r="B183" s="161" t="s">
        <v>164</v>
      </c>
      <c r="C183" s="102"/>
      <c r="D183" s="102">
        <v>5</v>
      </c>
      <c r="E183" s="102"/>
      <c r="F183" s="102"/>
      <c r="G183" s="102">
        <v>17</v>
      </c>
      <c r="H183" s="102">
        <v>73</v>
      </c>
      <c r="I183" s="102">
        <v>11</v>
      </c>
      <c r="J183" s="102"/>
      <c r="K183" s="102"/>
      <c r="L183" s="169"/>
      <c r="M183" s="102">
        <f t="shared" si="347"/>
        <v>5</v>
      </c>
      <c r="N183" s="103">
        <f t="shared" si="348"/>
        <v>0.9</v>
      </c>
      <c r="O183" s="102">
        <f t="shared" si="349"/>
        <v>17</v>
      </c>
      <c r="P183" s="103">
        <f t="shared" si="350"/>
        <v>3.06</v>
      </c>
      <c r="Q183" s="103">
        <v>2.88</v>
      </c>
      <c r="R183" s="103">
        <f t="shared" si="343"/>
        <v>0.18</v>
      </c>
      <c r="S183" s="102">
        <f t="shared" si="354"/>
        <v>101</v>
      </c>
      <c r="T183" s="103">
        <f t="shared" si="355"/>
        <v>18.18</v>
      </c>
      <c r="U183" s="102">
        <f t="shared" si="351"/>
        <v>-84</v>
      </c>
      <c r="V183" s="103">
        <f t="shared" si="352"/>
        <v>-20.16</v>
      </c>
      <c r="W183" s="103"/>
      <c r="X183" s="103">
        <f t="shared" si="353"/>
        <v>-0.900000000000006</v>
      </c>
      <c r="Y183" s="103">
        <v>-0.900000000000006</v>
      </c>
      <c r="Z183" s="103"/>
      <c r="AA183" s="149">
        <v>619004</v>
      </c>
    </row>
    <row r="184" customHeight="1" spans="1:26">
      <c r="A184" s="162"/>
      <c r="B184" s="105" t="s">
        <v>165</v>
      </c>
      <c r="C184" s="98">
        <f t="shared" ref="C184:J184" si="356">SUM(C185)</f>
        <v>0</v>
      </c>
      <c r="D184" s="98">
        <f t="shared" si="356"/>
        <v>62</v>
      </c>
      <c r="E184" s="98">
        <f t="shared" si="356"/>
        <v>0</v>
      </c>
      <c r="F184" s="98">
        <f t="shared" si="356"/>
        <v>0</v>
      </c>
      <c r="G184" s="98">
        <f t="shared" si="356"/>
        <v>79</v>
      </c>
      <c r="H184" s="98">
        <f t="shared" si="356"/>
        <v>40</v>
      </c>
      <c r="I184" s="98">
        <f t="shared" si="356"/>
        <v>14</v>
      </c>
      <c r="J184" s="98">
        <f t="shared" si="356"/>
        <v>3</v>
      </c>
      <c r="K184" s="98"/>
      <c r="L184" s="168"/>
      <c r="M184" s="98">
        <f t="shared" ref="M184:V184" si="357">SUM(M185)</f>
        <v>62</v>
      </c>
      <c r="N184" s="99">
        <f t="shared" si="357"/>
        <v>11.16</v>
      </c>
      <c r="O184" s="98">
        <f t="shared" si="357"/>
        <v>82</v>
      </c>
      <c r="P184" s="99">
        <f t="shared" si="357"/>
        <v>14.76</v>
      </c>
      <c r="Q184" s="99">
        <f t="shared" si="357"/>
        <v>4.68</v>
      </c>
      <c r="R184" s="99">
        <f t="shared" si="357"/>
        <v>10.08</v>
      </c>
      <c r="S184" s="98">
        <f t="shared" si="357"/>
        <v>136</v>
      </c>
      <c r="T184" s="99">
        <f t="shared" si="357"/>
        <v>24.48</v>
      </c>
      <c r="U184" s="98">
        <f t="shared" si="357"/>
        <v>-54</v>
      </c>
      <c r="V184" s="99">
        <f t="shared" si="357"/>
        <v>-12.96</v>
      </c>
      <c r="W184" s="99"/>
      <c r="X184" s="99">
        <f>SUM(X185)</f>
        <v>32.76</v>
      </c>
      <c r="Y184" s="99"/>
      <c r="Z184" s="99">
        <f>SUM(Z185)</f>
        <v>32.76</v>
      </c>
    </row>
    <row r="185" customHeight="1" spans="1:27">
      <c r="A185" s="160">
        <v>128</v>
      </c>
      <c r="B185" s="161" t="s">
        <v>165</v>
      </c>
      <c r="C185" s="102"/>
      <c r="D185" s="102">
        <v>62</v>
      </c>
      <c r="E185" s="102"/>
      <c r="F185" s="102"/>
      <c r="G185" s="102">
        <v>79</v>
      </c>
      <c r="H185" s="102">
        <v>40</v>
      </c>
      <c r="I185" s="102">
        <v>14</v>
      </c>
      <c r="J185" s="102">
        <v>3</v>
      </c>
      <c r="K185" s="102"/>
      <c r="L185" s="169"/>
      <c r="M185" s="102">
        <f t="shared" ref="M185:M189" si="358">C185+D185+E185</f>
        <v>62</v>
      </c>
      <c r="N185" s="103">
        <f t="shared" ref="N185:N189" si="359">M185*0.3*0.6</f>
        <v>11.16</v>
      </c>
      <c r="O185" s="102">
        <f t="shared" si="349"/>
        <v>82</v>
      </c>
      <c r="P185" s="103">
        <f t="shared" si="350"/>
        <v>14.76</v>
      </c>
      <c r="Q185" s="103">
        <v>4.68</v>
      </c>
      <c r="R185" s="103">
        <f t="shared" ref="R185:R189" si="360">P185-Q185</f>
        <v>10.08</v>
      </c>
      <c r="S185" s="102">
        <f t="shared" si="354"/>
        <v>136</v>
      </c>
      <c r="T185" s="103">
        <f t="shared" si="355"/>
        <v>24.48</v>
      </c>
      <c r="U185" s="102">
        <f t="shared" ref="U185:U189" si="361">F185-H185-I185</f>
        <v>-54</v>
      </c>
      <c r="V185" s="103">
        <f t="shared" ref="V185:V189" si="362">U185*0.3*0.4*2</f>
        <v>-12.96</v>
      </c>
      <c r="W185" s="103"/>
      <c r="X185" s="103">
        <f t="shared" ref="X185:X189" si="363">L185+N185+R185+T185+V185+W185</f>
        <v>32.76</v>
      </c>
      <c r="Y185" s="103"/>
      <c r="Z185" s="103">
        <v>32.76</v>
      </c>
      <c r="AA185" s="149">
        <v>619003</v>
      </c>
    </row>
    <row r="186" customHeight="1" spans="1:26">
      <c r="A186" s="162"/>
      <c r="B186" s="105" t="s">
        <v>166</v>
      </c>
      <c r="C186" s="98">
        <f t="shared" ref="C186:J186" si="364">SUM(C187:C189)</f>
        <v>33</v>
      </c>
      <c r="D186" s="98">
        <f t="shared" si="364"/>
        <v>5</v>
      </c>
      <c r="E186" s="98">
        <f t="shared" si="364"/>
        <v>2</v>
      </c>
      <c r="F186" s="98">
        <f t="shared" si="364"/>
        <v>113</v>
      </c>
      <c r="G186" s="98">
        <f t="shared" si="364"/>
        <v>36</v>
      </c>
      <c r="H186" s="98">
        <f t="shared" si="364"/>
        <v>50</v>
      </c>
      <c r="I186" s="98">
        <f t="shared" si="364"/>
        <v>4</v>
      </c>
      <c r="J186" s="98">
        <f t="shared" si="364"/>
        <v>2</v>
      </c>
      <c r="K186" s="98"/>
      <c r="L186" s="168"/>
      <c r="M186" s="98">
        <f t="shared" ref="M186:V186" si="365">SUM(M187:M189)</f>
        <v>40</v>
      </c>
      <c r="N186" s="99">
        <f t="shared" si="365"/>
        <v>7.2</v>
      </c>
      <c r="O186" s="98">
        <f t="shared" si="365"/>
        <v>151</v>
      </c>
      <c r="P186" s="99">
        <f t="shared" si="365"/>
        <v>27.18</v>
      </c>
      <c r="Q186" s="99">
        <f t="shared" si="365"/>
        <v>31.5</v>
      </c>
      <c r="R186" s="99">
        <f t="shared" si="365"/>
        <v>-4.32</v>
      </c>
      <c r="S186" s="98">
        <f t="shared" si="365"/>
        <v>92</v>
      </c>
      <c r="T186" s="99">
        <f t="shared" si="365"/>
        <v>16.56</v>
      </c>
      <c r="U186" s="98">
        <f t="shared" si="365"/>
        <v>59</v>
      </c>
      <c r="V186" s="99">
        <f t="shared" si="365"/>
        <v>14.16</v>
      </c>
      <c r="W186" s="99"/>
      <c r="X186" s="99">
        <f t="shared" ref="X186:Z186" si="366">SUM(X187:X189)</f>
        <v>33.6</v>
      </c>
      <c r="Y186" s="99">
        <f t="shared" si="366"/>
        <v>0</v>
      </c>
      <c r="Z186" s="99">
        <f t="shared" si="366"/>
        <v>33.6</v>
      </c>
    </row>
    <row r="187" customHeight="1" spans="1:27">
      <c r="A187" s="160">
        <v>129</v>
      </c>
      <c r="B187" s="161" t="s">
        <v>167</v>
      </c>
      <c r="C187" s="102">
        <v>28</v>
      </c>
      <c r="D187" s="102"/>
      <c r="E187" s="102"/>
      <c r="F187" s="102">
        <v>82</v>
      </c>
      <c r="G187" s="102"/>
      <c r="H187" s="102"/>
      <c r="I187" s="102"/>
      <c r="J187" s="102"/>
      <c r="K187" s="102"/>
      <c r="L187" s="169"/>
      <c r="M187" s="102">
        <f t="shared" si="358"/>
        <v>28</v>
      </c>
      <c r="N187" s="103">
        <f t="shared" si="359"/>
        <v>5.04</v>
      </c>
      <c r="O187" s="102">
        <f t="shared" ref="O187:O189" si="367">F187+G187+J187</f>
        <v>82</v>
      </c>
      <c r="P187" s="103">
        <f t="shared" ref="P187:P189" si="368">O187*0.3*0.6</f>
        <v>14.76</v>
      </c>
      <c r="Q187" s="103">
        <v>21.06</v>
      </c>
      <c r="R187" s="103">
        <f t="shared" si="360"/>
        <v>-6.3</v>
      </c>
      <c r="S187" s="102"/>
      <c r="T187" s="103"/>
      <c r="U187" s="102">
        <f t="shared" si="361"/>
        <v>82</v>
      </c>
      <c r="V187" s="103">
        <f t="shared" si="362"/>
        <v>19.68</v>
      </c>
      <c r="W187" s="103"/>
      <c r="X187" s="103">
        <f t="shared" si="363"/>
        <v>18.42</v>
      </c>
      <c r="Y187" s="103"/>
      <c r="Z187" s="103">
        <v>18.42</v>
      </c>
      <c r="AA187" s="149">
        <v>620001</v>
      </c>
    </row>
    <row r="188" ht="36" customHeight="1" spans="1:27">
      <c r="A188" s="160">
        <v>130</v>
      </c>
      <c r="B188" s="173" t="s">
        <v>168</v>
      </c>
      <c r="C188" s="102">
        <v>5</v>
      </c>
      <c r="D188" s="102">
        <v>2</v>
      </c>
      <c r="E188" s="102">
        <v>2</v>
      </c>
      <c r="F188" s="102">
        <v>21</v>
      </c>
      <c r="G188" s="102">
        <v>16</v>
      </c>
      <c r="H188" s="102">
        <v>15</v>
      </c>
      <c r="I188" s="102">
        <v>1</v>
      </c>
      <c r="J188" s="102">
        <v>2</v>
      </c>
      <c r="K188" s="102"/>
      <c r="L188" s="169"/>
      <c r="M188" s="102">
        <f t="shared" si="358"/>
        <v>9</v>
      </c>
      <c r="N188" s="103">
        <f t="shared" si="359"/>
        <v>1.62</v>
      </c>
      <c r="O188" s="102">
        <f t="shared" si="367"/>
        <v>39</v>
      </c>
      <c r="P188" s="103">
        <f t="shared" si="368"/>
        <v>7.02</v>
      </c>
      <c r="Q188" s="103">
        <v>4.5</v>
      </c>
      <c r="R188" s="103">
        <f t="shared" si="360"/>
        <v>2.52</v>
      </c>
      <c r="S188" s="102">
        <f t="shared" ref="S188:S191" si="369">G188+H188+I188+J188</f>
        <v>34</v>
      </c>
      <c r="T188" s="103">
        <f t="shared" ref="T188:T191" si="370">S188*0.3*0.6</f>
        <v>6.12</v>
      </c>
      <c r="U188" s="102">
        <f t="shared" si="361"/>
        <v>5</v>
      </c>
      <c r="V188" s="103">
        <f t="shared" si="362"/>
        <v>1.2</v>
      </c>
      <c r="W188" s="103"/>
      <c r="X188" s="103">
        <f t="shared" si="363"/>
        <v>11.46</v>
      </c>
      <c r="Y188" s="103"/>
      <c r="Z188" s="103">
        <v>11.46</v>
      </c>
      <c r="AA188" s="149">
        <v>620002</v>
      </c>
    </row>
    <row r="189" customHeight="1" spans="1:27">
      <c r="A189" s="160">
        <v>131</v>
      </c>
      <c r="B189" s="163" t="s">
        <v>169</v>
      </c>
      <c r="C189" s="102"/>
      <c r="D189" s="102">
        <v>3</v>
      </c>
      <c r="E189" s="102"/>
      <c r="F189" s="102">
        <v>10</v>
      </c>
      <c r="G189" s="102">
        <v>20</v>
      </c>
      <c r="H189" s="102">
        <v>35</v>
      </c>
      <c r="I189" s="102">
        <v>3</v>
      </c>
      <c r="J189" s="102"/>
      <c r="K189" s="102"/>
      <c r="L189" s="169"/>
      <c r="M189" s="102">
        <f t="shared" si="358"/>
        <v>3</v>
      </c>
      <c r="N189" s="103">
        <f t="shared" si="359"/>
        <v>0.54</v>
      </c>
      <c r="O189" s="102">
        <f t="shared" si="367"/>
        <v>30</v>
      </c>
      <c r="P189" s="103">
        <f t="shared" si="368"/>
        <v>5.4</v>
      </c>
      <c r="Q189" s="103">
        <v>5.94</v>
      </c>
      <c r="R189" s="103">
        <f t="shared" si="360"/>
        <v>-0.540000000000001</v>
      </c>
      <c r="S189" s="102">
        <f t="shared" si="369"/>
        <v>58</v>
      </c>
      <c r="T189" s="103">
        <f t="shared" si="370"/>
        <v>10.44</v>
      </c>
      <c r="U189" s="102">
        <f t="shared" si="361"/>
        <v>-28</v>
      </c>
      <c r="V189" s="103">
        <f t="shared" si="362"/>
        <v>-6.72</v>
      </c>
      <c r="W189" s="103"/>
      <c r="X189" s="103">
        <f t="shared" si="363"/>
        <v>3.72</v>
      </c>
      <c r="Y189" s="103"/>
      <c r="Z189" s="103">
        <v>3.72</v>
      </c>
      <c r="AA189" s="149">
        <v>620003</v>
      </c>
    </row>
    <row r="190" customHeight="1" spans="1:26">
      <c r="A190" s="162"/>
      <c r="B190" s="105" t="s">
        <v>170</v>
      </c>
      <c r="C190" s="98">
        <f t="shared" ref="C190:I190" si="371">SUM(C191)</f>
        <v>0</v>
      </c>
      <c r="D190" s="98">
        <f t="shared" si="371"/>
        <v>2</v>
      </c>
      <c r="E190" s="98">
        <f t="shared" si="371"/>
        <v>0</v>
      </c>
      <c r="F190" s="98">
        <f t="shared" si="371"/>
        <v>33</v>
      </c>
      <c r="G190" s="98">
        <f t="shared" si="371"/>
        <v>60</v>
      </c>
      <c r="H190" s="98">
        <f t="shared" si="371"/>
        <v>13</v>
      </c>
      <c r="I190" s="98">
        <f t="shared" si="371"/>
        <v>7</v>
      </c>
      <c r="J190" s="98"/>
      <c r="K190" s="98"/>
      <c r="L190" s="168"/>
      <c r="M190" s="98">
        <f t="shared" ref="M190:V190" si="372">SUM(M191)</f>
        <v>2</v>
      </c>
      <c r="N190" s="99">
        <f t="shared" si="372"/>
        <v>0.36</v>
      </c>
      <c r="O190" s="98">
        <f t="shared" si="372"/>
        <v>93</v>
      </c>
      <c r="P190" s="99">
        <f t="shared" si="372"/>
        <v>16.74</v>
      </c>
      <c r="Q190" s="99">
        <f t="shared" si="372"/>
        <v>12.24</v>
      </c>
      <c r="R190" s="99">
        <f t="shared" si="372"/>
        <v>4.5</v>
      </c>
      <c r="S190" s="98">
        <f t="shared" si="372"/>
        <v>80</v>
      </c>
      <c r="T190" s="99">
        <f t="shared" si="372"/>
        <v>14.4</v>
      </c>
      <c r="U190" s="98">
        <f t="shared" si="372"/>
        <v>13</v>
      </c>
      <c r="V190" s="99">
        <f t="shared" si="372"/>
        <v>3.12</v>
      </c>
      <c r="W190" s="99"/>
      <c r="X190" s="99">
        <f t="shared" ref="X190:X194" si="373">SUM(X191)</f>
        <v>22.38</v>
      </c>
      <c r="Y190" s="99"/>
      <c r="Z190" s="99">
        <f>SUM(Z191)</f>
        <v>22.38</v>
      </c>
    </row>
    <row r="191" customHeight="1" spans="1:27">
      <c r="A191" s="160">
        <v>132</v>
      </c>
      <c r="B191" s="161" t="s">
        <v>171</v>
      </c>
      <c r="C191" s="102"/>
      <c r="D191" s="102">
        <v>2</v>
      </c>
      <c r="E191" s="102"/>
      <c r="F191" s="102">
        <v>33</v>
      </c>
      <c r="G191" s="102">
        <v>60</v>
      </c>
      <c r="H191" s="102">
        <v>13</v>
      </c>
      <c r="I191" s="102">
        <v>7</v>
      </c>
      <c r="J191" s="102"/>
      <c r="K191" s="102"/>
      <c r="L191" s="169"/>
      <c r="M191" s="102">
        <f>C191+D191+E191</f>
        <v>2</v>
      </c>
      <c r="N191" s="103">
        <f>M191*0.3*0.6</f>
        <v>0.36</v>
      </c>
      <c r="O191" s="102">
        <f t="shared" ref="O191:O195" si="374">F191+G191+J191</f>
        <v>93</v>
      </c>
      <c r="P191" s="103">
        <f t="shared" ref="P191:P195" si="375">O191*0.3*0.6</f>
        <v>16.74</v>
      </c>
      <c r="Q191" s="103">
        <v>12.24</v>
      </c>
      <c r="R191" s="103">
        <f t="shared" ref="R191:R195" si="376">P191-Q191</f>
        <v>4.5</v>
      </c>
      <c r="S191" s="102">
        <f t="shared" si="369"/>
        <v>80</v>
      </c>
      <c r="T191" s="103">
        <f t="shared" si="370"/>
        <v>14.4</v>
      </c>
      <c r="U191" s="102">
        <f t="shared" ref="U191:U195" si="377">F191-H191-I191</f>
        <v>13</v>
      </c>
      <c r="V191" s="103">
        <f t="shared" ref="V191:V195" si="378">U191*0.3*0.4*2</f>
        <v>3.12</v>
      </c>
      <c r="W191" s="103"/>
      <c r="X191" s="103">
        <f t="shared" ref="X191:X195" si="379">L191+N191+R191+T191+V191+W191</f>
        <v>22.38</v>
      </c>
      <c r="Y191" s="103"/>
      <c r="Z191" s="103">
        <v>22.38</v>
      </c>
      <c r="AA191" s="149">
        <v>620004</v>
      </c>
    </row>
    <row r="192" customHeight="1" spans="1:26">
      <c r="A192" s="162"/>
      <c r="B192" s="105" t="s">
        <v>172</v>
      </c>
      <c r="C192" s="98">
        <f t="shared" ref="C192:J192" si="380">SUM(C193)</f>
        <v>0</v>
      </c>
      <c r="D192" s="98">
        <f t="shared" si="380"/>
        <v>4</v>
      </c>
      <c r="E192" s="98">
        <f t="shared" si="380"/>
        <v>0</v>
      </c>
      <c r="F192" s="98">
        <f t="shared" si="380"/>
        <v>0</v>
      </c>
      <c r="G192" s="98">
        <f t="shared" si="380"/>
        <v>13</v>
      </c>
      <c r="H192" s="98">
        <f t="shared" si="380"/>
        <v>105</v>
      </c>
      <c r="I192" s="98">
        <f t="shared" si="380"/>
        <v>22</v>
      </c>
      <c r="J192" s="98">
        <f t="shared" si="380"/>
        <v>2</v>
      </c>
      <c r="K192" s="98"/>
      <c r="L192" s="168"/>
      <c r="M192" s="98">
        <f t="shared" ref="M192:V192" si="381">SUM(M193)</f>
        <v>4</v>
      </c>
      <c r="N192" s="99">
        <f t="shared" si="381"/>
        <v>0.72</v>
      </c>
      <c r="O192" s="98">
        <f t="shared" si="381"/>
        <v>15</v>
      </c>
      <c r="P192" s="99">
        <f t="shared" si="381"/>
        <v>2.7</v>
      </c>
      <c r="Q192" s="99">
        <f t="shared" si="381"/>
        <v>40.68</v>
      </c>
      <c r="R192" s="99">
        <f t="shared" si="381"/>
        <v>-37.98</v>
      </c>
      <c r="S192" s="98">
        <f t="shared" si="381"/>
        <v>142</v>
      </c>
      <c r="T192" s="99">
        <f t="shared" si="381"/>
        <v>25.56</v>
      </c>
      <c r="U192" s="98">
        <f t="shared" si="381"/>
        <v>-127</v>
      </c>
      <c r="V192" s="99">
        <f t="shared" si="381"/>
        <v>-30.48</v>
      </c>
      <c r="W192" s="99"/>
      <c r="X192" s="99">
        <f t="shared" si="373"/>
        <v>-42.18</v>
      </c>
      <c r="Y192" s="99">
        <f>SUM(Y193)</f>
        <v>-42.18</v>
      </c>
      <c r="Z192" s="99"/>
    </row>
    <row r="193" customHeight="1" spans="1:27">
      <c r="A193" s="160">
        <v>133</v>
      </c>
      <c r="B193" s="161" t="s">
        <v>172</v>
      </c>
      <c r="C193" s="102"/>
      <c r="D193" s="102">
        <v>4</v>
      </c>
      <c r="E193" s="102"/>
      <c r="F193" s="102"/>
      <c r="G193" s="102">
        <v>13</v>
      </c>
      <c r="H193" s="102">
        <v>105</v>
      </c>
      <c r="I193" s="102">
        <v>22</v>
      </c>
      <c r="J193" s="102">
        <v>2</v>
      </c>
      <c r="K193" s="102"/>
      <c r="L193" s="169"/>
      <c r="M193" s="102">
        <f>C193+D193+E193</f>
        <v>4</v>
      </c>
      <c r="N193" s="103">
        <f>M193*0.3*0.6</f>
        <v>0.72</v>
      </c>
      <c r="O193" s="102">
        <f t="shared" si="374"/>
        <v>15</v>
      </c>
      <c r="P193" s="103">
        <f t="shared" si="375"/>
        <v>2.7</v>
      </c>
      <c r="Q193" s="103">
        <v>40.68</v>
      </c>
      <c r="R193" s="103">
        <f t="shared" si="376"/>
        <v>-37.98</v>
      </c>
      <c r="S193" s="102">
        <f t="shared" ref="S193:S200" si="382">G193+H193+I193+J193</f>
        <v>142</v>
      </c>
      <c r="T193" s="103">
        <f t="shared" ref="T193:T200" si="383">S193*0.3*0.6</f>
        <v>25.56</v>
      </c>
      <c r="U193" s="102">
        <f t="shared" si="377"/>
        <v>-127</v>
      </c>
      <c r="V193" s="103">
        <f t="shared" si="378"/>
        <v>-30.48</v>
      </c>
      <c r="W193" s="103"/>
      <c r="X193" s="103">
        <f t="shared" si="379"/>
        <v>-42.18</v>
      </c>
      <c r="Y193" s="103">
        <v>-42.18</v>
      </c>
      <c r="Z193" s="103"/>
      <c r="AA193" s="149">
        <v>620005</v>
      </c>
    </row>
    <row r="194" customHeight="1" spans="1:26">
      <c r="A194" s="162"/>
      <c r="B194" s="105" t="s">
        <v>173</v>
      </c>
      <c r="C194" s="98">
        <f t="shared" ref="C194:J194" si="384">SUM(C195)</f>
        <v>0</v>
      </c>
      <c r="D194" s="98">
        <f t="shared" si="384"/>
        <v>0</v>
      </c>
      <c r="E194" s="98">
        <f t="shared" si="384"/>
        <v>0</v>
      </c>
      <c r="F194" s="98">
        <f t="shared" si="384"/>
        <v>0</v>
      </c>
      <c r="G194" s="98">
        <f t="shared" si="384"/>
        <v>2</v>
      </c>
      <c r="H194" s="98">
        <f t="shared" si="384"/>
        <v>70</v>
      </c>
      <c r="I194" s="98">
        <f t="shared" si="384"/>
        <v>57</v>
      </c>
      <c r="J194" s="98">
        <f t="shared" si="384"/>
        <v>1</v>
      </c>
      <c r="K194" s="98"/>
      <c r="L194" s="168"/>
      <c r="M194" s="98"/>
      <c r="N194" s="99"/>
      <c r="O194" s="98">
        <f t="shared" ref="O194:V194" si="385">SUM(O195)</f>
        <v>3</v>
      </c>
      <c r="P194" s="99">
        <f t="shared" si="385"/>
        <v>0.54</v>
      </c>
      <c r="Q194" s="99">
        <f t="shared" si="385"/>
        <v>5.04</v>
      </c>
      <c r="R194" s="99">
        <f t="shared" si="385"/>
        <v>-4.5</v>
      </c>
      <c r="S194" s="98">
        <f t="shared" si="385"/>
        <v>130</v>
      </c>
      <c r="T194" s="99">
        <f t="shared" si="385"/>
        <v>23.4</v>
      </c>
      <c r="U194" s="98">
        <f t="shared" si="385"/>
        <v>-127</v>
      </c>
      <c r="V194" s="99">
        <f t="shared" si="385"/>
        <v>-30.48</v>
      </c>
      <c r="W194" s="99"/>
      <c r="X194" s="99">
        <f t="shared" si="373"/>
        <v>-11.58</v>
      </c>
      <c r="Y194" s="99">
        <f>SUM(Y195)</f>
        <v>-11.58</v>
      </c>
      <c r="Z194" s="99"/>
    </row>
    <row r="195" customHeight="1" spans="1:27">
      <c r="A195" s="160">
        <v>134</v>
      </c>
      <c r="B195" s="161" t="s">
        <v>174</v>
      </c>
      <c r="C195" s="102"/>
      <c r="D195" s="102"/>
      <c r="E195" s="102"/>
      <c r="F195" s="102"/>
      <c r="G195" s="102">
        <v>2</v>
      </c>
      <c r="H195" s="102">
        <v>70</v>
      </c>
      <c r="I195" s="102">
        <v>57</v>
      </c>
      <c r="J195" s="102">
        <v>1</v>
      </c>
      <c r="K195" s="102"/>
      <c r="L195" s="169"/>
      <c r="M195" s="102"/>
      <c r="N195" s="103"/>
      <c r="O195" s="102">
        <f t="shared" si="374"/>
        <v>3</v>
      </c>
      <c r="P195" s="103">
        <f t="shared" si="375"/>
        <v>0.54</v>
      </c>
      <c r="Q195" s="103">
        <v>5.04</v>
      </c>
      <c r="R195" s="103">
        <f t="shared" si="376"/>
        <v>-4.5</v>
      </c>
      <c r="S195" s="102">
        <f t="shared" si="382"/>
        <v>130</v>
      </c>
      <c r="T195" s="103">
        <f t="shared" si="383"/>
        <v>23.4</v>
      </c>
      <c r="U195" s="102">
        <f t="shared" si="377"/>
        <v>-127</v>
      </c>
      <c r="V195" s="103">
        <f t="shared" si="378"/>
        <v>-30.48</v>
      </c>
      <c r="W195" s="103"/>
      <c r="X195" s="103">
        <f t="shared" si="379"/>
        <v>-11.58</v>
      </c>
      <c r="Y195" s="103">
        <v>-11.58</v>
      </c>
      <c r="Z195" s="103"/>
      <c r="AA195" s="149">
        <v>620006</v>
      </c>
    </row>
    <row r="196" customHeight="1" spans="1:26">
      <c r="A196" s="162"/>
      <c r="B196" s="105" t="s">
        <v>175</v>
      </c>
      <c r="C196" s="98">
        <f t="shared" ref="C196:J196" si="386">SUM(C197:C200)</f>
        <v>23</v>
      </c>
      <c r="D196" s="98">
        <f t="shared" si="386"/>
        <v>1</v>
      </c>
      <c r="E196" s="98">
        <f t="shared" si="386"/>
        <v>0</v>
      </c>
      <c r="F196" s="98">
        <f t="shared" si="386"/>
        <v>506</v>
      </c>
      <c r="G196" s="98">
        <f t="shared" si="386"/>
        <v>127</v>
      </c>
      <c r="H196" s="98">
        <f t="shared" si="386"/>
        <v>373</v>
      </c>
      <c r="I196" s="98">
        <f t="shared" si="386"/>
        <v>32</v>
      </c>
      <c r="J196" s="98">
        <f t="shared" si="386"/>
        <v>2</v>
      </c>
      <c r="K196" s="98"/>
      <c r="L196" s="168"/>
      <c r="M196" s="98">
        <f t="shared" ref="M196:V196" si="387">SUM(M197:M200)</f>
        <v>24</v>
      </c>
      <c r="N196" s="99">
        <f t="shared" si="387"/>
        <v>4.32</v>
      </c>
      <c r="O196" s="98">
        <f t="shared" si="387"/>
        <v>635</v>
      </c>
      <c r="P196" s="99">
        <f t="shared" si="387"/>
        <v>114.3</v>
      </c>
      <c r="Q196" s="99">
        <f t="shared" si="387"/>
        <v>123.12</v>
      </c>
      <c r="R196" s="99">
        <f t="shared" si="387"/>
        <v>-8.82000000000001</v>
      </c>
      <c r="S196" s="98">
        <f t="shared" si="387"/>
        <v>534</v>
      </c>
      <c r="T196" s="99">
        <f t="shared" si="387"/>
        <v>96.12</v>
      </c>
      <c r="U196" s="98">
        <f t="shared" si="387"/>
        <v>101</v>
      </c>
      <c r="V196" s="99">
        <f t="shared" si="387"/>
        <v>24.24</v>
      </c>
      <c r="W196" s="99"/>
      <c r="X196" s="99">
        <f t="shared" ref="X196:Z196" si="388">SUM(X197:X200)</f>
        <v>115.86</v>
      </c>
      <c r="Y196" s="99">
        <f t="shared" si="388"/>
        <v>-18.66</v>
      </c>
      <c r="Z196" s="99">
        <f t="shared" si="388"/>
        <v>134.52</v>
      </c>
    </row>
    <row r="197" customHeight="1" spans="1:27">
      <c r="A197" s="160">
        <v>135</v>
      </c>
      <c r="B197" s="161" t="s">
        <v>176</v>
      </c>
      <c r="C197" s="102">
        <v>23</v>
      </c>
      <c r="D197" s="102"/>
      <c r="E197" s="102"/>
      <c r="F197" s="102">
        <v>506</v>
      </c>
      <c r="G197" s="102"/>
      <c r="H197" s="102"/>
      <c r="I197" s="102"/>
      <c r="J197" s="102"/>
      <c r="K197" s="102"/>
      <c r="L197" s="169"/>
      <c r="M197" s="102">
        <f t="shared" ref="M197:M202" si="389">C197+D197+E197</f>
        <v>23</v>
      </c>
      <c r="N197" s="103">
        <f t="shared" ref="N197:N202" si="390">M197*0.3*0.6</f>
        <v>4.14</v>
      </c>
      <c r="O197" s="102">
        <f t="shared" ref="O197:O200" si="391">F197+G197+J197</f>
        <v>506</v>
      </c>
      <c r="P197" s="103">
        <f t="shared" ref="P197:P200" si="392">O197*0.3*0.6</f>
        <v>91.08</v>
      </c>
      <c r="Q197" s="103">
        <v>100.08</v>
      </c>
      <c r="R197" s="103">
        <f t="shared" ref="R197:R200" si="393">P197-Q197</f>
        <v>-9.00000000000001</v>
      </c>
      <c r="S197" s="102"/>
      <c r="T197" s="103"/>
      <c r="U197" s="102">
        <f t="shared" ref="U197:U200" si="394">F197-H197-I197</f>
        <v>506</v>
      </c>
      <c r="V197" s="103">
        <f t="shared" ref="V197:V200" si="395">U197*0.3*0.4*2</f>
        <v>121.44</v>
      </c>
      <c r="W197" s="103"/>
      <c r="X197" s="103">
        <f t="shared" ref="X197:X200" si="396">L197+N197+R197+T197+V197+W197</f>
        <v>116.58</v>
      </c>
      <c r="Y197" s="103"/>
      <c r="Z197" s="103">
        <v>116.58</v>
      </c>
      <c r="AA197" s="149">
        <v>621001</v>
      </c>
    </row>
    <row r="198" customHeight="1" spans="1:27">
      <c r="A198" s="160">
        <v>136</v>
      </c>
      <c r="B198" s="161" t="s">
        <v>177</v>
      </c>
      <c r="C198" s="102"/>
      <c r="D198" s="102"/>
      <c r="E198" s="102"/>
      <c r="F198" s="102"/>
      <c r="G198" s="102"/>
      <c r="H198" s="102">
        <v>82</v>
      </c>
      <c r="I198" s="102">
        <v>4</v>
      </c>
      <c r="J198" s="102"/>
      <c r="K198" s="102"/>
      <c r="L198" s="169"/>
      <c r="M198" s="102"/>
      <c r="N198" s="103"/>
      <c r="O198" s="102"/>
      <c r="P198" s="103"/>
      <c r="Q198" s="103">
        <v>1.26</v>
      </c>
      <c r="R198" s="103">
        <f t="shared" si="393"/>
        <v>-1.26</v>
      </c>
      <c r="S198" s="102">
        <f t="shared" si="382"/>
        <v>86</v>
      </c>
      <c r="T198" s="103">
        <f t="shared" si="383"/>
        <v>15.48</v>
      </c>
      <c r="U198" s="102">
        <f t="shared" si="394"/>
        <v>-86</v>
      </c>
      <c r="V198" s="103">
        <f t="shared" si="395"/>
        <v>-20.64</v>
      </c>
      <c r="W198" s="103"/>
      <c r="X198" s="103">
        <f t="shared" si="396"/>
        <v>-6.42</v>
      </c>
      <c r="Y198" s="103">
        <v>-6.42</v>
      </c>
      <c r="Z198" s="103"/>
      <c r="AA198" s="149">
        <v>621002</v>
      </c>
    </row>
    <row r="199" customHeight="1" spans="1:27">
      <c r="A199" s="160">
        <v>137</v>
      </c>
      <c r="B199" s="161" t="s">
        <v>179</v>
      </c>
      <c r="C199" s="102"/>
      <c r="D199" s="102">
        <v>1</v>
      </c>
      <c r="E199" s="102"/>
      <c r="F199" s="102"/>
      <c r="G199" s="102">
        <v>127</v>
      </c>
      <c r="H199" s="102">
        <v>114</v>
      </c>
      <c r="I199" s="102">
        <v>4</v>
      </c>
      <c r="J199" s="102">
        <v>1</v>
      </c>
      <c r="K199" s="102"/>
      <c r="L199" s="169"/>
      <c r="M199" s="102">
        <f t="shared" si="389"/>
        <v>1</v>
      </c>
      <c r="N199" s="103">
        <f t="shared" si="390"/>
        <v>0.18</v>
      </c>
      <c r="O199" s="102">
        <f t="shared" si="391"/>
        <v>128</v>
      </c>
      <c r="P199" s="103">
        <f t="shared" si="392"/>
        <v>23.04</v>
      </c>
      <c r="Q199" s="103">
        <v>21.24</v>
      </c>
      <c r="R199" s="103">
        <f t="shared" si="393"/>
        <v>1.8</v>
      </c>
      <c r="S199" s="102">
        <f t="shared" si="382"/>
        <v>246</v>
      </c>
      <c r="T199" s="103">
        <f t="shared" si="383"/>
        <v>44.28</v>
      </c>
      <c r="U199" s="102">
        <f t="shared" si="394"/>
        <v>-118</v>
      </c>
      <c r="V199" s="103">
        <f t="shared" si="395"/>
        <v>-28.32</v>
      </c>
      <c r="W199" s="103"/>
      <c r="X199" s="103">
        <f t="shared" si="396"/>
        <v>17.94</v>
      </c>
      <c r="Y199" s="103"/>
      <c r="Z199" s="103">
        <v>17.94</v>
      </c>
      <c r="AA199" s="149">
        <v>621005</v>
      </c>
    </row>
    <row r="200" customHeight="1" spans="1:27">
      <c r="A200" s="160">
        <v>138</v>
      </c>
      <c r="B200" s="161" t="s">
        <v>178</v>
      </c>
      <c r="C200" s="102"/>
      <c r="D200" s="102"/>
      <c r="E200" s="102"/>
      <c r="F200" s="102"/>
      <c r="G200" s="102"/>
      <c r="H200" s="102">
        <v>177</v>
      </c>
      <c r="I200" s="102">
        <v>24</v>
      </c>
      <c r="J200" s="102">
        <v>1</v>
      </c>
      <c r="K200" s="102"/>
      <c r="L200" s="169"/>
      <c r="M200" s="102"/>
      <c r="N200" s="103"/>
      <c r="O200" s="102">
        <f t="shared" si="391"/>
        <v>1</v>
      </c>
      <c r="P200" s="103">
        <f t="shared" si="392"/>
        <v>0.18</v>
      </c>
      <c r="Q200" s="103">
        <v>0.54</v>
      </c>
      <c r="R200" s="103">
        <f t="shared" si="393"/>
        <v>-0.36</v>
      </c>
      <c r="S200" s="102">
        <f t="shared" si="382"/>
        <v>202</v>
      </c>
      <c r="T200" s="103">
        <f t="shared" si="383"/>
        <v>36.36</v>
      </c>
      <c r="U200" s="102">
        <f t="shared" si="394"/>
        <v>-201</v>
      </c>
      <c r="V200" s="103">
        <f t="shared" si="395"/>
        <v>-48.24</v>
      </c>
      <c r="W200" s="103"/>
      <c r="X200" s="103">
        <f t="shared" si="396"/>
        <v>-12.24</v>
      </c>
      <c r="Y200" s="103">
        <v>-12.24</v>
      </c>
      <c r="Z200" s="103"/>
      <c r="AA200" s="149">
        <v>621006</v>
      </c>
    </row>
    <row r="201" customHeight="1" spans="1:26">
      <c r="A201" s="162"/>
      <c r="B201" s="105" t="s">
        <v>181</v>
      </c>
      <c r="C201" s="98">
        <f t="shared" ref="C201:J201" si="397">SUM(C202)</f>
        <v>0</v>
      </c>
      <c r="D201" s="98">
        <f t="shared" si="397"/>
        <v>0</v>
      </c>
      <c r="E201" s="135">
        <f t="shared" si="397"/>
        <v>2</v>
      </c>
      <c r="F201" s="98">
        <f t="shared" si="397"/>
        <v>7</v>
      </c>
      <c r="G201" s="98">
        <f t="shared" si="397"/>
        <v>451</v>
      </c>
      <c r="H201" s="98">
        <f t="shared" si="397"/>
        <v>245</v>
      </c>
      <c r="I201" s="98">
        <f t="shared" si="397"/>
        <v>95</v>
      </c>
      <c r="J201" s="98">
        <f t="shared" si="397"/>
        <v>2</v>
      </c>
      <c r="K201" s="98"/>
      <c r="L201" s="168"/>
      <c r="M201" s="98">
        <f t="shared" ref="M201:V201" si="398">SUM(M202)</f>
        <v>2</v>
      </c>
      <c r="N201" s="99">
        <f t="shared" si="398"/>
        <v>0.36</v>
      </c>
      <c r="O201" s="98">
        <f t="shared" si="398"/>
        <v>460</v>
      </c>
      <c r="P201" s="99">
        <f t="shared" si="398"/>
        <v>82.8</v>
      </c>
      <c r="Q201" s="99">
        <f t="shared" si="398"/>
        <v>86.22</v>
      </c>
      <c r="R201" s="99">
        <f t="shared" si="398"/>
        <v>-3.42</v>
      </c>
      <c r="S201" s="98">
        <f t="shared" si="398"/>
        <v>793</v>
      </c>
      <c r="T201" s="99">
        <f t="shared" si="398"/>
        <v>142.74</v>
      </c>
      <c r="U201" s="98">
        <f t="shared" si="398"/>
        <v>-333</v>
      </c>
      <c r="V201" s="99">
        <f t="shared" si="398"/>
        <v>-79.92</v>
      </c>
      <c r="W201" s="99"/>
      <c r="X201" s="99">
        <f>SUM(X202)</f>
        <v>59.76</v>
      </c>
      <c r="Y201" s="99"/>
      <c r="Z201" s="99">
        <f>SUM(Z202)</f>
        <v>59.76</v>
      </c>
    </row>
    <row r="202" customHeight="1" spans="1:27">
      <c r="A202" s="160">
        <v>139</v>
      </c>
      <c r="B202" s="161" t="s">
        <v>181</v>
      </c>
      <c r="C202" s="102"/>
      <c r="D202" s="102"/>
      <c r="E202" s="102">
        <v>2</v>
      </c>
      <c r="F202" s="102">
        <v>7</v>
      </c>
      <c r="G202" s="102">
        <v>451</v>
      </c>
      <c r="H202" s="102">
        <v>245</v>
      </c>
      <c r="I202" s="102">
        <v>95</v>
      </c>
      <c r="J202" s="102">
        <v>2</v>
      </c>
      <c r="K202" s="102"/>
      <c r="L202" s="169"/>
      <c r="M202" s="102">
        <f t="shared" si="389"/>
        <v>2</v>
      </c>
      <c r="N202" s="103">
        <f t="shared" si="390"/>
        <v>0.36</v>
      </c>
      <c r="O202" s="102">
        <f>F202+G202+J202</f>
        <v>460</v>
      </c>
      <c r="P202" s="103">
        <f>O202*0.3*0.6</f>
        <v>82.8</v>
      </c>
      <c r="Q202" s="103">
        <v>86.22</v>
      </c>
      <c r="R202" s="103">
        <f>P202-Q202</f>
        <v>-3.42</v>
      </c>
      <c r="S202" s="102">
        <f>G202+H202+I202+J202</f>
        <v>793</v>
      </c>
      <c r="T202" s="103">
        <f>S202*0.3*0.6</f>
        <v>142.74</v>
      </c>
      <c r="U202" s="102">
        <f>F202-H202-I202</f>
        <v>-333</v>
      </c>
      <c r="V202" s="103">
        <f>U202*0.3*0.4*2</f>
        <v>-79.92</v>
      </c>
      <c r="W202" s="103"/>
      <c r="X202" s="103">
        <f>L202+N202+R202+T202+V202+W202</f>
        <v>59.76</v>
      </c>
      <c r="Y202" s="103"/>
      <c r="Z202" s="103">
        <v>59.76</v>
      </c>
      <c r="AA202" s="149">
        <v>621003</v>
      </c>
    </row>
    <row r="203" customHeight="1" spans="1:26">
      <c r="A203" s="162"/>
      <c r="B203" s="105" t="s">
        <v>180</v>
      </c>
      <c r="C203" s="98">
        <f t="shared" ref="C203:H203" si="399">SUM(C204)</f>
        <v>0</v>
      </c>
      <c r="D203" s="98">
        <f t="shared" si="399"/>
        <v>6</v>
      </c>
      <c r="E203" s="98">
        <f t="shared" si="399"/>
        <v>0</v>
      </c>
      <c r="F203" s="98">
        <f t="shared" si="399"/>
        <v>3</v>
      </c>
      <c r="G203" s="98">
        <f t="shared" si="399"/>
        <v>99</v>
      </c>
      <c r="H203" s="98">
        <f t="shared" si="399"/>
        <v>121</v>
      </c>
      <c r="I203" s="98"/>
      <c r="J203" s="98"/>
      <c r="K203" s="98"/>
      <c r="L203" s="168"/>
      <c r="M203" s="98">
        <f t="shared" ref="M203:V203" si="400">SUM(M204)</f>
        <v>6</v>
      </c>
      <c r="N203" s="99">
        <f t="shared" si="400"/>
        <v>1.08</v>
      </c>
      <c r="O203" s="98">
        <f t="shared" si="400"/>
        <v>102</v>
      </c>
      <c r="P203" s="99">
        <f t="shared" si="400"/>
        <v>18.36</v>
      </c>
      <c r="Q203" s="99">
        <f t="shared" si="400"/>
        <v>17.64</v>
      </c>
      <c r="R203" s="99">
        <f t="shared" si="400"/>
        <v>0.719999999999999</v>
      </c>
      <c r="S203" s="98">
        <f t="shared" si="400"/>
        <v>220</v>
      </c>
      <c r="T203" s="99">
        <f t="shared" si="400"/>
        <v>39.6</v>
      </c>
      <c r="U203" s="98">
        <f t="shared" si="400"/>
        <v>-118</v>
      </c>
      <c r="V203" s="99">
        <f t="shared" si="400"/>
        <v>-28.32</v>
      </c>
      <c r="W203" s="99"/>
      <c r="X203" s="99">
        <f>SUM(X204)</f>
        <v>13.08</v>
      </c>
      <c r="Y203" s="99"/>
      <c r="Z203" s="99">
        <f>SUM(Z204)</f>
        <v>13.08</v>
      </c>
    </row>
    <row r="204" customHeight="1" spans="1:27">
      <c r="A204" s="160">
        <v>140</v>
      </c>
      <c r="B204" s="161" t="s">
        <v>180</v>
      </c>
      <c r="C204" s="102"/>
      <c r="D204" s="102">
        <v>6</v>
      </c>
      <c r="E204" s="102"/>
      <c r="F204" s="102">
        <v>3</v>
      </c>
      <c r="G204" s="102">
        <v>99</v>
      </c>
      <c r="H204" s="102">
        <v>121</v>
      </c>
      <c r="I204" s="102"/>
      <c r="J204" s="102"/>
      <c r="K204" s="102"/>
      <c r="L204" s="169"/>
      <c r="M204" s="102">
        <f>C204+D204+E204</f>
        <v>6</v>
      </c>
      <c r="N204" s="103">
        <f>M204*0.3*0.6</f>
        <v>1.08</v>
      </c>
      <c r="O204" s="102">
        <f>F204+G204+J204</f>
        <v>102</v>
      </c>
      <c r="P204" s="103">
        <f>O204*0.3*0.6</f>
        <v>18.36</v>
      </c>
      <c r="Q204" s="103">
        <v>17.64</v>
      </c>
      <c r="R204" s="103">
        <f>P204-Q204</f>
        <v>0.719999999999999</v>
      </c>
      <c r="S204" s="102">
        <f>G204+H204+I204+J204</f>
        <v>220</v>
      </c>
      <c r="T204" s="103">
        <f>S204*0.3*0.6</f>
        <v>39.6</v>
      </c>
      <c r="U204" s="102">
        <f>F204-H204-I204</f>
        <v>-118</v>
      </c>
      <c r="V204" s="103">
        <f>U204*0.3*0.4*2</f>
        <v>-28.32</v>
      </c>
      <c r="W204" s="103"/>
      <c r="X204" s="103">
        <f>L204+N204+R204+T204+V204+W204</f>
        <v>13.08</v>
      </c>
      <c r="Y204" s="103"/>
      <c r="Z204" s="103">
        <v>13.08</v>
      </c>
      <c r="AA204" s="149">
        <v>621004</v>
      </c>
    </row>
    <row r="205" customHeight="1" spans="1:17">
      <c r="A205" s="174" t="s">
        <v>240</v>
      </c>
      <c r="B205" s="174"/>
      <c r="C205" s="174"/>
      <c r="D205" s="174"/>
      <c r="E205" s="174"/>
      <c r="F205" s="174"/>
      <c r="G205" s="174"/>
      <c r="H205" s="174"/>
      <c r="I205" s="174"/>
      <c r="J205" s="174"/>
      <c r="K205" s="174"/>
      <c r="L205" s="174"/>
      <c r="M205" s="174"/>
      <c r="N205" s="174"/>
      <c r="O205" s="174"/>
      <c r="P205" s="174"/>
      <c r="Q205" s="174"/>
    </row>
  </sheetData>
  <autoFilter ref="A6:AA205"/>
  <mergeCells count="15">
    <mergeCell ref="A1:B1"/>
    <mergeCell ref="A2:Z2"/>
    <mergeCell ref="C4:E4"/>
    <mergeCell ref="F4:J4"/>
    <mergeCell ref="K4:L4"/>
    <mergeCell ref="M4:N4"/>
    <mergeCell ref="O4:R4"/>
    <mergeCell ref="S4:T4"/>
    <mergeCell ref="U4:V4"/>
    <mergeCell ref="Y4:Z4"/>
    <mergeCell ref="A205:Q205"/>
    <mergeCell ref="A4:A6"/>
    <mergeCell ref="B4:B6"/>
    <mergeCell ref="W4:W5"/>
    <mergeCell ref="X4:X5"/>
  </mergeCells>
  <conditionalFormatting sqref="B4">
    <cfRule type="duplicateValues" dxfId="0" priority="3"/>
  </conditionalFormatting>
  <conditionalFormatting sqref="D199:E199">
    <cfRule type="duplicateValues" dxfId="0" priority="2"/>
  </conditionalFormatting>
  <conditionalFormatting sqref="E200">
    <cfRule type="duplicateValues" dxfId="0" priority="1"/>
  </conditionalFormatting>
  <conditionalFormatting sqref="D204:E204 E200 E202:E203 D199:E199 E198">
    <cfRule type="duplicateValues" dxfId="0" priority="5"/>
  </conditionalFormatting>
  <conditionalFormatting sqref="E202:E203 E198 D204:E204">
    <cfRule type="duplicateValues" dxfId="0" priority="4"/>
  </conditionalFormatting>
  <printOptions horizontalCentered="1"/>
  <pageMargins left="0.15625" right="0.0777777777777778" top="0.275" bottom="0.313888888888889" header="0.15625" footer="0.118055555555556"/>
  <pageSetup paperSize="9" scale="65" fitToHeight="10" orientation="landscape" horizontalDpi="6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S155"/>
  <sheetViews>
    <sheetView view="pageBreakPreview" zoomScaleNormal="100" zoomScaleSheetLayoutView="100" workbookViewId="0">
      <pane xSplit="2" ySplit="7" topLeftCell="E148" activePane="bottomRight" state="frozen"/>
      <selection/>
      <selection pane="topRight"/>
      <selection pane="bottomLeft"/>
      <selection pane="bottomRight" activeCell="A1" sqref="A1:B1"/>
    </sheetView>
  </sheetViews>
  <sheetFormatPr defaultColWidth="9" defaultRowHeight="13.5"/>
  <cols>
    <col min="1" max="1" width="6.25" style="113" customWidth="1"/>
    <col min="2" max="2" width="17.25" style="114" customWidth="1"/>
    <col min="3" max="3" width="13.375" style="114" customWidth="1"/>
    <col min="4" max="4" width="12.75" style="114" customWidth="1"/>
    <col min="5" max="5" width="12.875" style="113" customWidth="1"/>
    <col min="6" max="6" width="9.5" style="115" customWidth="1"/>
    <col min="7" max="7" width="9" style="116" customWidth="1"/>
    <col min="8" max="8" width="9.25" style="115" customWidth="1"/>
    <col min="9" max="9" width="11.875" style="116" customWidth="1"/>
    <col min="10" max="10" width="10.25" style="113" customWidth="1"/>
    <col min="11" max="11" width="11.625" style="113" customWidth="1"/>
    <col min="12" max="12" width="10.75" style="113" customWidth="1"/>
    <col min="13" max="13" width="11.875" style="113" customWidth="1"/>
    <col min="14" max="14" width="12" style="113" customWidth="1"/>
    <col min="15" max="15" width="12.625" style="113" customWidth="1"/>
    <col min="16" max="16" width="11.625" style="113" customWidth="1"/>
    <col min="17" max="17" width="12.125" style="113" customWidth="1"/>
    <col min="18" max="18" width="11.625" style="113" customWidth="1"/>
    <col min="19" max="16384" width="9" style="113"/>
  </cols>
  <sheetData>
    <row r="1" ht="30" customHeight="1" spans="1:2">
      <c r="A1" s="117" t="s">
        <v>302</v>
      </c>
      <c r="B1" s="117"/>
    </row>
    <row r="2" ht="53.25" customHeight="1" spans="1:18">
      <c r="A2" s="118" t="s">
        <v>303</v>
      </c>
      <c r="B2" s="118"/>
      <c r="C2" s="118"/>
      <c r="D2" s="118"/>
      <c r="E2" s="118"/>
      <c r="F2" s="119"/>
      <c r="G2" s="120"/>
      <c r="H2" s="119"/>
      <c r="I2" s="120"/>
      <c r="J2" s="118"/>
      <c r="K2" s="118"/>
      <c r="L2" s="118"/>
      <c r="M2" s="118"/>
      <c r="N2" s="118"/>
      <c r="O2" s="118"/>
      <c r="P2" s="118"/>
      <c r="Q2" s="118"/>
      <c r="R2" s="118"/>
    </row>
    <row r="3" ht="33.75" customHeight="1" spans="17:18">
      <c r="Q3" s="146"/>
      <c r="R3" s="146" t="s">
        <v>2</v>
      </c>
    </row>
    <row r="4" s="111" customFormat="1" ht="60.75" customHeight="1" spans="1:18">
      <c r="A4" s="121" t="s">
        <v>3</v>
      </c>
      <c r="B4" s="121" t="s">
        <v>304</v>
      </c>
      <c r="C4" s="122" t="s">
        <v>305</v>
      </c>
      <c r="D4" s="123"/>
      <c r="E4" s="124"/>
      <c r="F4" s="125" t="s">
        <v>306</v>
      </c>
      <c r="G4" s="3"/>
      <c r="H4" s="125" t="s">
        <v>307</v>
      </c>
      <c r="I4" s="3"/>
      <c r="J4" s="122" t="s">
        <v>308</v>
      </c>
      <c r="K4" s="124"/>
      <c r="L4" s="122" t="s">
        <v>309</v>
      </c>
      <c r="M4" s="124"/>
      <c r="N4" s="142" t="s">
        <v>310</v>
      </c>
      <c r="O4" s="143"/>
      <c r="P4" s="75" t="s">
        <v>311</v>
      </c>
      <c r="Q4" s="84" t="s">
        <v>192</v>
      </c>
      <c r="R4" s="85"/>
    </row>
    <row r="5" s="111" customFormat="1" ht="48" customHeight="1" spans="1:18">
      <c r="A5" s="126"/>
      <c r="B5" s="126"/>
      <c r="C5" s="127" t="s">
        <v>312</v>
      </c>
      <c r="D5" s="127" t="s">
        <v>313</v>
      </c>
      <c r="E5" s="127" t="s">
        <v>314</v>
      </c>
      <c r="F5" s="128" t="s">
        <v>199</v>
      </c>
      <c r="G5" s="129" t="s">
        <v>200</v>
      </c>
      <c r="H5" s="128" t="s">
        <v>199</v>
      </c>
      <c r="I5" s="129" t="s">
        <v>200</v>
      </c>
      <c r="J5" s="127" t="s">
        <v>199</v>
      </c>
      <c r="K5" s="127" t="s">
        <v>200</v>
      </c>
      <c r="L5" s="127" t="s">
        <v>199</v>
      </c>
      <c r="M5" s="127" t="s">
        <v>200</v>
      </c>
      <c r="N5" s="75" t="s">
        <v>256</v>
      </c>
      <c r="O5" s="75" t="s">
        <v>205</v>
      </c>
      <c r="P5" s="75"/>
      <c r="Q5" s="66" t="s">
        <v>13</v>
      </c>
      <c r="R5" s="66" t="s">
        <v>14</v>
      </c>
    </row>
    <row r="6" s="112" customFormat="1" ht="30" customHeight="1" spans="1:18">
      <c r="A6" s="130"/>
      <c r="B6" s="130"/>
      <c r="C6" s="131" t="s">
        <v>206</v>
      </c>
      <c r="D6" s="131" t="s">
        <v>207</v>
      </c>
      <c r="E6" s="127" t="s">
        <v>208</v>
      </c>
      <c r="F6" s="128" t="s">
        <v>315</v>
      </c>
      <c r="G6" s="129" t="s">
        <v>316</v>
      </c>
      <c r="H6" s="128" t="s">
        <v>317</v>
      </c>
      <c r="I6" s="129" t="s">
        <v>318</v>
      </c>
      <c r="J6" s="127" t="s">
        <v>319</v>
      </c>
      <c r="K6" s="127" t="s">
        <v>320</v>
      </c>
      <c r="L6" s="127" t="s">
        <v>321</v>
      </c>
      <c r="M6" s="127" t="s">
        <v>322</v>
      </c>
      <c r="N6" s="127" t="s">
        <v>323</v>
      </c>
      <c r="O6" s="127" t="s">
        <v>324</v>
      </c>
      <c r="P6" s="127" t="s">
        <v>325</v>
      </c>
      <c r="Q6" s="127" t="s">
        <v>263</v>
      </c>
      <c r="R6" s="127" t="s">
        <v>264</v>
      </c>
    </row>
    <row r="7" s="111" customFormat="1" ht="30" customHeight="1" spans="1:18">
      <c r="A7" s="97"/>
      <c r="B7" s="132" t="s">
        <v>18</v>
      </c>
      <c r="C7" s="133">
        <f t="shared" ref="C7:R7" si="0">C8+C17+C19+C27+C29+C31+C33+C35+C40+C42+C44+C46+C52+C54+C56+C58+C60+C65+C67+C70+C72+C74+C76+C80+C82+C90+C92+C94+C96+C101+C103+C105+C109+C111+C113+C115+C117+C124+C126+C128+C130+C135+C137+C141+C143+C145+C147+C152+C154</f>
        <v>204</v>
      </c>
      <c r="D7" s="133">
        <f t="shared" si="0"/>
        <v>586</v>
      </c>
      <c r="E7" s="134">
        <f t="shared" si="0"/>
        <v>10587</v>
      </c>
      <c r="F7" s="135">
        <f t="shared" si="0"/>
        <v>204</v>
      </c>
      <c r="G7" s="136">
        <f t="shared" si="0"/>
        <v>146.88</v>
      </c>
      <c r="H7" s="135">
        <f t="shared" si="0"/>
        <v>586</v>
      </c>
      <c r="I7" s="136">
        <f t="shared" si="0"/>
        <v>421.92</v>
      </c>
      <c r="J7" s="98">
        <f t="shared" si="0"/>
        <v>586</v>
      </c>
      <c r="K7" s="99">
        <f t="shared" si="0"/>
        <v>175.8</v>
      </c>
      <c r="L7" s="98">
        <f t="shared" si="0"/>
        <v>11173</v>
      </c>
      <c r="M7" s="99">
        <f t="shared" si="0"/>
        <v>4692.66</v>
      </c>
      <c r="N7" s="98">
        <f t="shared" si="0"/>
        <v>-10587</v>
      </c>
      <c r="O7" s="99">
        <f t="shared" si="0"/>
        <v>-10163.52</v>
      </c>
      <c r="P7" s="99">
        <f t="shared" si="0"/>
        <v>-4726.26</v>
      </c>
      <c r="Q7" s="99">
        <f t="shared" si="0"/>
        <v>-4728.96</v>
      </c>
      <c r="R7" s="99">
        <f t="shared" si="0"/>
        <v>2.7</v>
      </c>
    </row>
    <row r="8" s="111" customFormat="1" ht="20.1" customHeight="1" spans="1:18">
      <c r="A8" s="97"/>
      <c r="B8" s="132" t="s">
        <v>45</v>
      </c>
      <c r="C8" s="133">
        <f t="shared" ref="C8:Q8" si="1">SUM(C9:C16)</f>
        <v>18</v>
      </c>
      <c r="D8" s="133">
        <f t="shared" si="1"/>
        <v>18</v>
      </c>
      <c r="E8" s="134">
        <f t="shared" si="1"/>
        <v>479</v>
      </c>
      <c r="F8" s="135">
        <f t="shared" si="1"/>
        <v>18</v>
      </c>
      <c r="G8" s="136">
        <f t="shared" si="1"/>
        <v>12.96</v>
      </c>
      <c r="H8" s="135">
        <f t="shared" si="1"/>
        <v>18</v>
      </c>
      <c r="I8" s="136">
        <f t="shared" si="1"/>
        <v>12.96</v>
      </c>
      <c r="J8" s="98">
        <f t="shared" si="1"/>
        <v>18</v>
      </c>
      <c r="K8" s="99">
        <f t="shared" si="1"/>
        <v>5.4</v>
      </c>
      <c r="L8" s="98">
        <f t="shared" si="1"/>
        <v>497</v>
      </c>
      <c r="M8" s="99">
        <f t="shared" si="1"/>
        <v>208.74</v>
      </c>
      <c r="N8" s="98">
        <f t="shared" si="1"/>
        <v>-479</v>
      </c>
      <c r="O8" s="99">
        <f t="shared" si="1"/>
        <v>-459.84</v>
      </c>
      <c r="P8" s="99">
        <f t="shared" si="1"/>
        <v>-219.78</v>
      </c>
      <c r="Q8" s="99">
        <f t="shared" si="1"/>
        <v>-219.78</v>
      </c>
      <c r="R8" s="99"/>
    </row>
    <row r="9" ht="20.1" customHeight="1" spans="1:19">
      <c r="A9" s="137">
        <v>1</v>
      </c>
      <c r="B9" s="101" t="s">
        <v>326</v>
      </c>
      <c r="C9" s="138"/>
      <c r="D9" s="138"/>
      <c r="E9" s="139">
        <v>19</v>
      </c>
      <c r="F9" s="140"/>
      <c r="G9" s="141"/>
      <c r="H9" s="140"/>
      <c r="I9" s="141"/>
      <c r="J9" s="144"/>
      <c r="K9" s="145"/>
      <c r="L9" s="144">
        <f t="shared" ref="L9:L16" si="2">D9+E9</f>
        <v>19</v>
      </c>
      <c r="M9" s="145">
        <f t="shared" ref="M9:M16" si="3">L9*0.7*0.6</f>
        <v>7.98</v>
      </c>
      <c r="N9" s="144">
        <f t="shared" ref="N9:N16" si="4">-E9</f>
        <v>-19</v>
      </c>
      <c r="O9" s="145">
        <f t="shared" ref="O9:O16" si="5">N9*1.2*0.4*2</f>
        <v>-18.24</v>
      </c>
      <c r="P9" s="145">
        <f t="shared" ref="P9:P16" si="6">G9+I9+K9+M9+O9</f>
        <v>-10.26</v>
      </c>
      <c r="Q9" s="145">
        <v>-10.26</v>
      </c>
      <c r="R9" s="145"/>
      <c r="S9" s="113">
        <v>604001</v>
      </c>
    </row>
    <row r="10" ht="20.1" customHeight="1" spans="1:19">
      <c r="A10" s="137">
        <v>2</v>
      </c>
      <c r="B10" s="101" t="s">
        <v>327</v>
      </c>
      <c r="C10" s="138"/>
      <c r="D10" s="138">
        <v>1</v>
      </c>
      <c r="E10" s="139">
        <v>21</v>
      </c>
      <c r="F10" s="140"/>
      <c r="G10" s="141"/>
      <c r="H10" s="140">
        <f t="shared" ref="H10:H13" si="7">D10</f>
        <v>1</v>
      </c>
      <c r="I10" s="141">
        <f t="shared" ref="I10:I13" si="8">H10*1.2*0.6</f>
        <v>0.72</v>
      </c>
      <c r="J10" s="144">
        <f t="shared" ref="J10:J13" si="9">D10</f>
        <v>1</v>
      </c>
      <c r="K10" s="145">
        <f t="shared" ref="K10:K13" si="10">J10*0.5*0.6</f>
        <v>0.3</v>
      </c>
      <c r="L10" s="144">
        <f t="shared" si="2"/>
        <v>22</v>
      </c>
      <c r="M10" s="145">
        <f t="shared" si="3"/>
        <v>9.24</v>
      </c>
      <c r="N10" s="144">
        <f t="shared" si="4"/>
        <v>-21</v>
      </c>
      <c r="O10" s="145">
        <f t="shared" si="5"/>
        <v>-20.16</v>
      </c>
      <c r="P10" s="145">
        <f t="shared" si="6"/>
        <v>-9.9</v>
      </c>
      <c r="Q10" s="145">
        <v>-9.9</v>
      </c>
      <c r="R10" s="145"/>
      <c r="S10" s="113">
        <v>604002</v>
      </c>
    </row>
    <row r="11" ht="20.1" customHeight="1" spans="1:19">
      <c r="A11" s="137">
        <v>3</v>
      </c>
      <c r="B11" s="101" t="s">
        <v>328</v>
      </c>
      <c r="C11" s="138"/>
      <c r="D11" s="138"/>
      <c r="E11" s="139">
        <v>19</v>
      </c>
      <c r="F11" s="140"/>
      <c r="G11" s="141"/>
      <c r="H11" s="140"/>
      <c r="I11" s="141"/>
      <c r="J11" s="144"/>
      <c r="K11" s="145"/>
      <c r="L11" s="144">
        <f t="shared" si="2"/>
        <v>19</v>
      </c>
      <c r="M11" s="145">
        <f t="shared" si="3"/>
        <v>7.98</v>
      </c>
      <c r="N11" s="144">
        <f t="shared" si="4"/>
        <v>-19</v>
      </c>
      <c r="O11" s="145">
        <f t="shared" si="5"/>
        <v>-18.24</v>
      </c>
      <c r="P11" s="145">
        <f t="shared" si="6"/>
        <v>-10.26</v>
      </c>
      <c r="Q11" s="145">
        <v>-10.26</v>
      </c>
      <c r="R11" s="145"/>
      <c r="S11" s="113">
        <v>604003</v>
      </c>
    </row>
    <row r="12" ht="20.1" customHeight="1" spans="1:19">
      <c r="A12" s="137">
        <v>4</v>
      </c>
      <c r="B12" s="101" t="s">
        <v>329</v>
      </c>
      <c r="C12" s="138">
        <v>3</v>
      </c>
      <c r="D12" s="138">
        <v>1</v>
      </c>
      <c r="E12" s="139">
        <v>63</v>
      </c>
      <c r="F12" s="140">
        <f t="shared" ref="F12:F16" si="11">C12</f>
        <v>3</v>
      </c>
      <c r="G12" s="141">
        <f t="shared" ref="G12:G16" si="12">F12*1.2*0.6</f>
        <v>2.16</v>
      </c>
      <c r="H12" s="140">
        <f t="shared" si="7"/>
        <v>1</v>
      </c>
      <c r="I12" s="141">
        <f t="shared" si="8"/>
        <v>0.72</v>
      </c>
      <c r="J12" s="144">
        <f t="shared" si="9"/>
        <v>1</v>
      </c>
      <c r="K12" s="145">
        <f t="shared" si="10"/>
        <v>0.3</v>
      </c>
      <c r="L12" s="144">
        <f t="shared" si="2"/>
        <v>64</v>
      </c>
      <c r="M12" s="145">
        <f t="shared" si="3"/>
        <v>26.88</v>
      </c>
      <c r="N12" s="144">
        <f t="shared" si="4"/>
        <v>-63</v>
      </c>
      <c r="O12" s="145">
        <f t="shared" si="5"/>
        <v>-60.48</v>
      </c>
      <c r="P12" s="145">
        <f t="shared" si="6"/>
        <v>-30.42</v>
      </c>
      <c r="Q12" s="145">
        <v>-30.42</v>
      </c>
      <c r="R12" s="145"/>
      <c r="S12" s="113">
        <v>604004</v>
      </c>
    </row>
    <row r="13" ht="20.1" customHeight="1" spans="1:19">
      <c r="A13" s="137">
        <v>5</v>
      </c>
      <c r="B13" s="101" t="s">
        <v>330</v>
      </c>
      <c r="C13" s="138">
        <v>2</v>
      </c>
      <c r="D13" s="138">
        <v>2</v>
      </c>
      <c r="E13" s="139">
        <v>18</v>
      </c>
      <c r="F13" s="140">
        <f t="shared" si="11"/>
        <v>2</v>
      </c>
      <c r="G13" s="141">
        <f t="shared" si="12"/>
        <v>1.44</v>
      </c>
      <c r="H13" s="140">
        <f t="shared" si="7"/>
        <v>2</v>
      </c>
      <c r="I13" s="141">
        <f t="shared" si="8"/>
        <v>1.44</v>
      </c>
      <c r="J13" s="144">
        <f t="shared" si="9"/>
        <v>2</v>
      </c>
      <c r="K13" s="145">
        <f t="shared" si="10"/>
        <v>0.6</v>
      </c>
      <c r="L13" s="144">
        <f t="shared" si="2"/>
        <v>20</v>
      </c>
      <c r="M13" s="145">
        <f t="shared" si="3"/>
        <v>8.4</v>
      </c>
      <c r="N13" s="144">
        <f t="shared" si="4"/>
        <v>-18</v>
      </c>
      <c r="O13" s="145">
        <f t="shared" si="5"/>
        <v>-17.28</v>
      </c>
      <c r="P13" s="145">
        <f t="shared" si="6"/>
        <v>-5.4</v>
      </c>
      <c r="Q13" s="145">
        <v>-5.4</v>
      </c>
      <c r="R13" s="145"/>
      <c r="S13" s="113">
        <v>604005</v>
      </c>
    </row>
    <row r="14" ht="20.1" customHeight="1" spans="1:19">
      <c r="A14" s="137">
        <v>6</v>
      </c>
      <c r="B14" s="101" t="s">
        <v>331</v>
      </c>
      <c r="C14" s="138"/>
      <c r="D14" s="138"/>
      <c r="E14" s="139">
        <v>1</v>
      </c>
      <c r="F14" s="140"/>
      <c r="G14" s="141"/>
      <c r="H14" s="140"/>
      <c r="I14" s="141"/>
      <c r="J14" s="144"/>
      <c r="K14" s="145"/>
      <c r="L14" s="144">
        <f t="shared" si="2"/>
        <v>1</v>
      </c>
      <c r="M14" s="145">
        <f t="shared" si="3"/>
        <v>0.42</v>
      </c>
      <c r="N14" s="144">
        <f t="shared" si="4"/>
        <v>-1</v>
      </c>
      <c r="O14" s="145">
        <f t="shared" si="5"/>
        <v>-0.96</v>
      </c>
      <c r="P14" s="145">
        <f t="shared" si="6"/>
        <v>-0.54</v>
      </c>
      <c r="Q14" s="145">
        <v>-0.54</v>
      </c>
      <c r="R14" s="145"/>
      <c r="S14" s="113">
        <v>604006</v>
      </c>
    </row>
    <row r="15" ht="20.1" customHeight="1" spans="1:19">
      <c r="A15" s="137">
        <v>7</v>
      </c>
      <c r="B15" s="101" t="s">
        <v>331</v>
      </c>
      <c r="C15" s="138">
        <v>5</v>
      </c>
      <c r="D15" s="138">
        <v>7</v>
      </c>
      <c r="E15" s="139">
        <v>209</v>
      </c>
      <c r="F15" s="140">
        <f t="shared" si="11"/>
        <v>5</v>
      </c>
      <c r="G15" s="141">
        <f t="shared" si="12"/>
        <v>3.6</v>
      </c>
      <c r="H15" s="140">
        <f>D15</f>
        <v>7</v>
      </c>
      <c r="I15" s="141">
        <f>H15*1.2*0.6</f>
        <v>5.04</v>
      </c>
      <c r="J15" s="144">
        <f>D15</f>
        <v>7</v>
      </c>
      <c r="K15" s="145">
        <f>J15*0.5*0.6</f>
        <v>2.1</v>
      </c>
      <c r="L15" s="144">
        <f t="shared" si="2"/>
        <v>216</v>
      </c>
      <c r="M15" s="145">
        <f t="shared" si="3"/>
        <v>90.72</v>
      </c>
      <c r="N15" s="144">
        <f t="shared" si="4"/>
        <v>-209</v>
      </c>
      <c r="O15" s="145">
        <f t="shared" si="5"/>
        <v>-200.64</v>
      </c>
      <c r="P15" s="145">
        <f t="shared" si="6"/>
        <v>-99.18</v>
      </c>
      <c r="Q15" s="145">
        <v>-99.18</v>
      </c>
      <c r="R15" s="145"/>
      <c r="S15" s="113">
        <v>604006</v>
      </c>
    </row>
    <row r="16" ht="20.1" customHeight="1" spans="1:19">
      <c r="A16" s="137">
        <v>8</v>
      </c>
      <c r="B16" s="101" t="s">
        <v>332</v>
      </c>
      <c r="C16" s="138">
        <v>8</v>
      </c>
      <c r="D16" s="138">
        <v>7</v>
      </c>
      <c r="E16" s="139">
        <v>129</v>
      </c>
      <c r="F16" s="140">
        <f t="shared" si="11"/>
        <v>8</v>
      </c>
      <c r="G16" s="141">
        <f t="shared" si="12"/>
        <v>5.76</v>
      </c>
      <c r="H16" s="140">
        <f>D16</f>
        <v>7</v>
      </c>
      <c r="I16" s="141">
        <f>H16*1.2*0.6</f>
        <v>5.04</v>
      </c>
      <c r="J16" s="144">
        <f>D16</f>
        <v>7</v>
      </c>
      <c r="K16" s="145">
        <f>J16*0.5*0.6</f>
        <v>2.1</v>
      </c>
      <c r="L16" s="144">
        <f t="shared" si="2"/>
        <v>136</v>
      </c>
      <c r="M16" s="145">
        <f t="shared" si="3"/>
        <v>57.12</v>
      </c>
      <c r="N16" s="144">
        <f t="shared" si="4"/>
        <v>-129</v>
      </c>
      <c r="O16" s="145">
        <f t="shared" si="5"/>
        <v>-123.84</v>
      </c>
      <c r="P16" s="145">
        <f t="shared" si="6"/>
        <v>-53.82</v>
      </c>
      <c r="Q16" s="145">
        <v>-53.82</v>
      </c>
      <c r="R16" s="145"/>
      <c r="S16" s="113">
        <v>604007</v>
      </c>
    </row>
    <row r="17" ht="20.1" customHeight="1" spans="1:18">
      <c r="A17" s="104"/>
      <c r="B17" s="105" t="s">
        <v>53</v>
      </c>
      <c r="C17" s="133"/>
      <c r="D17" s="133"/>
      <c r="E17" s="134">
        <f>SUM(E18)</f>
        <v>22</v>
      </c>
      <c r="F17" s="135"/>
      <c r="G17" s="136"/>
      <c r="H17" s="135"/>
      <c r="I17" s="136"/>
      <c r="J17" s="98"/>
      <c r="K17" s="99"/>
      <c r="L17" s="98">
        <f t="shared" ref="L17:Q17" si="13">SUM(L18)</f>
        <v>22</v>
      </c>
      <c r="M17" s="99">
        <f t="shared" si="13"/>
        <v>9.24</v>
      </c>
      <c r="N17" s="98">
        <f t="shared" si="13"/>
        <v>-22</v>
      </c>
      <c r="O17" s="99">
        <f t="shared" si="13"/>
        <v>-21.12</v>
      </c>
      <c r="P17" s="99">
        <f t="shared" si="13"/>
        <v>-11.88</v>
      </c>
      <c r="Q17" s="99">
        <f t="shared" si="13"/>
        <v>-11.88</v>
      </c>
      <c r="R17" s="99"/>
    </row>
    <row r="18" ht="20.1" customHeight="1" spans="1:19">
      <c r="A18" s="137">
        <v>9</v>
      </c>
      <c r="B18" s="101" t="s">
        <v>333</v>
      </c>
      <c r="C18" s="138"/>
      <c r="D18" s="138"/>
      <c r="E18" s="139">
        <v>22</v>
      </c>
      <c r="F18" s="140"/>
      <c r="G18" s="141"/>
      <c r="H18" s="140"/>
      <c r="I18" s="141"/>
      <c r="J18" s="144"/>
      <c r="K18" s="145"/>
      <c r="L18" s="144">
        <f t="shared" ref="L18:L26" si="14">D18+E18</f>
        <v>22</v>
      </c>
      <c r="M18" s="145">
        <f t="shared" ref="M18:M26" si="15">L18*0.7*0.6</f>
        <v>9.24</v>
      </c>
      <c r="N18" s="144">
        <f t="shared" ref="N18:N26" si="16">-E18</f>
        <v>-22</v>
      </c>
      <c r="O18" s="145">
        <f t="shared" ref="O18:O26" si="17">N18*1.2*0.4*2</f>
        <v>-21.12</v>
      </c>
      <c r="P18" s="145">
        <f t="shared" ref="P18:P26" si="18">G18+I18+K18+M18+O18</f>
        <v>-11.88</v>
      </c>
      <c r="Q18" s="145">
        <v>-11.88</v>
      </c>
      <c r="R18" s="145"/>
      <c r="S18" s="113">
        <v>604008</v>
      </c>
    </row>
    <row r="19" ht="20.1" customHeight="1" spans="1:18">
      <c r="A19" s="104"/>
      <c r="B19" s="105" t="s">
        <v>61</v>
      </c>
      <c r="C19" s="133">
        <f t="shared" ref="C19:R19" si="19">SUM(C20:C26)</f>
        <v>5</v>
      </c>
      <c r="D19" s="133">
        <f t="shared" si="19"/>
        <v>37</v>
      </c>
      <c r="E19" s="134">
        <f t="shared" si="19"/>
        <v>322</v>
      </c>
      <c r="F19" s="135">
        <f t="shared" si="19"/>
        <v>5</v>
      </c>
      <c r="G19" s="136">
        <f t="shared" si="19"/>
        <v>3.6</v>
      </c>
      <c r="H19" s="135">
        <f t="shared" si="19"/>
        <v>37</v>
      </c>
      <c r="I19" s="136">
        <f t="shared" si="19"/>
        <v>26.64</v>
      </c>
      <c r="J19" s="98">
        <f t="shared" si="19"/>
        <v>37</v>
      </c>
      <c r="K19" s="99">
        <f t="shared" si="19"/>
        <v>11.1</v>
      </c>
      <c r="L19" s="98">
        <f t="shared" si="19"/>
        <v>359</v>
      </c>
      <c r="M19" s="99">
        <f t="shared" si="19"/>
        <v>150.78</v>
      </c>
      <c r="N19" s="98">
        <f t="shared" si="19"/>
        <v>-322</v>
      </c>
      <c r="O19" s="99">
        <f t="shared" si="19"/>
        <v>-309.12</v>
      </c>
      <c r="P19" s="99">
        <f t="shared" si="19"/>
        <v>-117</v>
      </c>
      <c r="Q19" s="99">
        <f t="shared" si="19"/>
        <v>-117.36</v>
      </c>
      <c r="R19" s="99">
        <f t="shared" si="19"/>
        <v>0.36</v>
      </c>
    </row>
    <row r="20" ht="20.1" customHeight="1" spans="1:19">
      <c r="A20" s="137">
        <v>10</v>
      </c>
      <c r="B20" s="101" t="s">
        <v>334</v>
      </c>
      <c r="C20" s="138"/>
      <c r="D20" s="138"/>
      <c r="E20" s="139">
        <v>6</v>
      </c>
      <c r="F20" s="140"/>
      <c r="G20" s="141"/>
      <c r="H20" s="140"/>
      <c r="I20" s="141"/>
      <c r="J20" s="144"/>
      <c r="K20" s="145"/>
      <c r="L20" s="144">
        <f t="shared" si="14"/>
        <v>6</v>
      </c>
      <c r="M20" s="145">
        <f t="shared" si="15"/>
        <v>2.52</v>
      </c>
      <c r="N20" s="144">
        <f t="shared" si="16"/>
        <v>-6</v>
      </c>
      <c r="O20" s="145">
        <f t="shared" si="17"/>
        <v>-5.76</v>
      </c>
      <c r="P20" s="145">
        <f t="shared" si="18"/>
        <v>-3.24</v>
      </c>
      <c r="Q20" s="145">
        <v>-3.24</v>
      </c>
      <c r="R20" s="145"/>
      <c r="S20" s="113">
        <v>606001</v>
      </c>
    </row>
    <row r="21" ht="20.1" customHeight="1" spans="1:19">
      <c r="A21" s="137">
        <v>11</v>
      </c>
      <c r="B21" s="101" t="s">
        <v>335</v>
      </c>
      <c r="C21" s="138"/>
      <c r="D21" s="138">
        <v>1</v>
      </c>
      <c r="E21" s="139">
        <v>2</v>
      </c>
      <c r="F21" s="140"/>
      <c r="G21" s="141"/>
      <c r="H21" s="140">
        <f t="shared" ref="H21:H26" si="20">D21</f>
        <v>1</v>
      </c>
      <c r="I21" s="141">
        <f t="shared" ref="I21:I26" si="21">H21*1.2*0.6</f>
        <v>0.72</v>
      </c>
      <c r="J21" s="144">
        <f t="shared" ref="J21:J26" si="22">D21</f>
        <v>1</v>
      </c>
      <c r="K21" s="145">
        <f t="shared" ref="K21:K26" si="23">J21*0.5*0.6</f>
        <v>0.3</v>
      </c>
      <c r="L21" s="144">
        <f t="shared" si="14"/>
        <v>3</v>
      </c>
      <c r="M21" s="145">
        <f t="shared" si="15"/>
        <v>1.26</v>
      </c>
      <c r="N21" s="144">
        <f t="shared" si="16"/>
        <v>-2</v>
      </c>
      <c r="O21" s="145">
        <f t="shared" si="17"/>
        <v>-1.92</v>
      </c>
      <c r="P21" s="145">
        <f t="shared" si="18"/>
        <v>0.36</v>
      </c>
      <c r="Q21" s="145"/>
      <c r="R21" s="145">
        <v>0.36</v>
      </c>
      <c r="S21" s="113">
        <v>606002</v>
      </c>
    </row>
    <row r="22" ht="20.1" customHeight="1" spans="1:19">
      <c r="A22" s="137">
        <v>12</v>
      </c>
      <c r="B22" s="101" t="s">
        <v>336</v>
      </c>
      <c r="C22" s="138"/>
      <c r="D22" s="138">
        <v>1</v>
      </c>
      <c r="E22" s="139">
        <v>7</v>
      </c>
      <c r="F22" s="140"/>
      <c r="G22" s="141"/>
      <c r="H22" s="140">
        <f t="shared" si="20"/>
        <v>1</v>
      </c>
      <c r="I22" s="141">
        <f t="shared" si="21"/>
        <v>0.72</v>
      </c>
      <c r="J22" s="144">
        <f t="shared" si="22"/>
        <v>1</v>
      </c>
      <c r="K22" s="145">
        <f t="shared" si="23"/>
        <v>0.3</v>
      </c>
      <c r="L22" s="144">
        <f t="shared" si="14"/>
        <v>8</v>
      </c>
      <c r="M22" s="145">
        <f t="shared" si="15"/>
        <v>3.36</v>
      </c>
      <c r="N22" s="144">
        <f t="shared" si="16"/>
        <v>-7</v>
      </c>
      <c r="O22" s="145">
        <f t="shared" si="17"/>
        <v>-6.72</v>
      </c>
      <c r="P22" s="145">
        <f t="shared" si="18"/>
        <v>-2.34</v>
      </c>
      <c r="Q22" s="145">
        <v>-2.34</v>
      </c>
      <c r="R22" s="145"/>
      <c r="S22" s="113">
        <v>606003</v>
      </c>
    </row>
    <row r="23" ht="20.1" customHeight="1" spans="1:19">
      <c r="A23" s="137">
        <v>13</v>
      </c>
      <c r="B23" s="101" t="s">
        <v>337</v>
      </c>
      <c r="C23" s="138"/>
      <c r="D23" s="138">
        <v>8</v>
      </c>
      <c r="E23" s="139">
        <v>44</v>
      </c>
      <c r="F23" s="140"/>
      <c r="G23" s="141"/>
      <c r="H23" s="140">
        <f t="shared" si="20"/>
        <v>8</v>
      </c>
      <c r="I23" s="141">
        <f t="shared" si="21"/>
        <v>5.76</v>
      </c>
      <c r="J23" s="144">
        <f t="shared" si="22"/>
        <v>8</v>
      </c>
      <c r="K23" s="145">
        <f t="shared" si="23"/>
        <v>2.4</v>
      </c>
      <c r="L23" s="144">
        <f t="shared" si="14"/>
        <v>52</v>
      </c>
      <c r="M23" s="145">
        <f t="shared" si="15"/>
        <v>21.84</v>
      </c>
      <c r="N23" s="144">
        <f t="shared" si="16"/>
        <v>-44</v>
      </c>
      <c r="O23" s="145">
        <f t="shared" si="17"/>
        <v>-42.24</v>
      </c>
      <c r="P23" s="145">
        <f t="shared" si="18"/>
        <v>-12.24</v>
      </c>
      <c r="Q23" s="145">
        <v>-12.24</v>
      </c>
      <c r="R23" s="145"/>
      <c r="S23" s="113">
        <v>606004</v>
      </c>
    </row>
    <row r="24" ht="20.1" customHeight="1" spans="1:19">
      <c r="A24" s="137">
        <v>14</v>
      </c>
      <c r="B24" s="101" t="s">
        <v>338</v>
      </c>
      <c r="C24" s="138">
        <v>2</v>
      </c>
      <c r="D24" s="138">
        <v>15</v>
      </c>
      <c r="E24" s="139">
        <v>92</v>
      </c>
      <c r="F24" s="140">
        <f t="shared" ref="F24:F28" si="24">C24</f>
        <v>2</v>
      </c>
      <c r="G24" s="141">
        <f t="shared" ref="G24:G28" si="25">F24*1.2*0.6</f>
        <v>1.44</v>
      </c>
      <c r="H24" s="140">
        <f t="shared" si="20"/>
        <v>15</v>
      </c>
      <c r="I24" s="141">
        <f t="shared" si="21"/>
        <v>10.8</v>
      </c>
      <c r="J24" s="144">
        <f t="shared" si="22"/>
        <v>15</v>
      </c>
      <c r="K24" s="145">
        <f t="shared" si="23"/>
        <v>4.5</v>
      </c>
      <c r="L24" s="144">
        <f t="shared" si="14"/>
        <v>107</v>
      </c>
      <c r="M24" s="145">
        <f t="shared" si="15"/>
        <v>44.94</v>
      </c>
      <c r="N24" s="144">
        <f t="shared" si="16"/>
        <v>-92</v>
      </c>
      <c r="O24" s="145">
        <f t="shared" si="17"/>
        <v>-88.32</v>
      </c>
      <c r="P24" s="145">
        <f t="shared" si="18"/>
        <v>-26.64</v>
      </c>
      <c r="Q24" s="145">
        <v>-26.64</v>
      </c>
      <c r="R24" s="145"/>
      <c r="S24" s="113">
        <v>606005</v>
      </c>
    </row>
    <row r="25" ht="20.1" customHeight="1" spans="1:19">
      <c r="A25" s="137">
        <v>15</v>
      </c>
      <c r="B25" s="101" t="s">
        <v>339</v>
      </c>
      <c r="C25" s="138">
        <v>3</v>
      </c>
      <c r="D25" s="138">
        <v>10</v>
      </c>
      <c r="E25" s="139">
        <v>79</v>
      </c>
      <c r="F25" s="140">
        <f t="shared" si="24"/>
        <v>3</v>
      </c>
      <c r="G25" s="141">
        <f t="shared" si="25"/>
        <v>2.16</v>
      </c>
      <c r="H25" s="140">
        <f t="shared" si="20"/>
        <v>10</v>
      </c>
      <c r="I25" s="141">
        <f t="shared" si="21"/>
        <v>7.2</v>
      </c>
      <c r="J25" s="144">
        <f t="shared" si="22"/>
        <v>10</v>
      </c>
      <c r="K25" s="145">
        <f t="shared" si="23"/>
        <v>3</v>
      </c>
      <c r="L25" s="144">
        <f t="shared" si="14"/>
        <v>89</v>
      </c>
      <c r="M25" s="145">
        <f t="shared" si="15"/>
        <v>37.38</v>
      </c>
      <c r="N25" s="144">
        <f t="shared" si="16"/>
        <v>-79</v>
      </c>
      <c r="O25" s="145">
        <f t="shared" si="17"/>
        <v>-75.84</v>
      </c>
      <c r="P25" s="145">
        <f t="shared" si="18"/>
        <v>-26.1</v>
      </c>
      <c r="Q25" s="145">
        <v>-26.1</v>
      </c>
      <c r="R25" s="145"/>
      <c r="S25" s="113">
        <v>606008</v>
      </c>
    </row>
    <row r="26" ht="20.1" customHeight="1" spans="1:19">
      <c r="A26" s="137">
        <v>16</v>
      </c>
      <c r="B26" s="101" t="s">
        <v>340</v>
      </c>
      <c r="C26" s="138"/>
      <c r="D26" s="138">
        <v>2</v>
      </c>
      <c r="E26" s="139">
        <v>92</v>
      </c>
      <c r="F26" s="140"/>
      <c r="G26" s="141"/>
      <c r="H26" s="140">
        <f t="shared" si="20"/>
        <v>2</v>
      </c>
      <c r="I26" s="141">
        <f t="shared" si="21"/>
        <v>1.44</v>
      </c>
      <c r="J26" s="144">
        <f t="shared" si="22"/>
        <v>2</v>
      </c>
      <c r="K26" s="145">
        <f t="shared" si="23"/>
        <v>0.6</v>
      </c>
      <c r="L26" s="144">
        <f t="shared" si="14"/>
        <v>94</v>
      </c>
      <c r="M26" s="145">
        <f t="shared" si="15"/>
        <v>39.48</v>
      </c>
      <c r="N26" s="144">
        <f t="shared" si="16"/>
        <v>-92</v>
      </c>
      <c r="O26" s="145">
        <f t="shared" si="17"/>
        <v>-88.32</v>
      </c>
      <c r="P26" s="145">
        <f t="shared" si="18"/>
        <v>-46.8</v>
      </c>
      <c r="Q26" s="145">
        <v>-46.8</v>
      </c>
      <c r="R26" s="145"/>
      <c r="S26" s="113">
        <v>606010</v>
      </c>
    </row>
    <row r="27" ht="20.1" customHeight="1" spans="1:18">
      <c r="A27" s="104"/>
      <c r="B27" s="105" t="s">
        <v>69</v>
      </c>
      <c r="C27" s="133">
        <f t="shared" ref="C27:Q27" si="26">SUM(C28)</f>
        <v>1</v>
      </c>
      <c r="D27" s="133">
        <f t="shared" si="26"/>
        <v>22</v>
      </c>
      <c r="E27" s="134">
        <f t="shared" si="26"/>
        <v>131</v>
      </c>
      <c r="F27" s="135">
        <f t="shared" si="26"/>
        <v>1</v>
      </c>
      <c r="G27" s="136">
        <f t="shared" si="26"/>
        <v>0.72</v>
      </c>
      <c r="H27" s="135">
        <f t="shared" si="26"/>
        <v>22</v>
      </c>
      <c r="I27" s="136">
        <f t="shared" si="26"/>
        <v>15.84</v>
      </c>
      <c r="J27" s="98">
        <f t="shared" si="26"/>
        <v>22</v>
      </c>
      <c r="K27" s="99">
        <f t="shared" si="26"/>
        <v>6.6</v>
      </c>
      <c r="L27" s="98">
        <f t="shared" si="26"/>
        <v>153</v>
      </c>
      <c r="M27" s="99">
        <f t="shared" si="26"/>
        <v>64.26</v>
      </c>
      <c r="N27" s="98">
        <f t="shared" si="26"/>
        <v>-131</v>
      </c>
      <c r="O27" s="99">
        <f t="shared" si="26"/>
        <v>-125.76</v>
      </c>
      <c r="P27" s="99">
        <f t="shared" si="26"/>
        <v>-38.34</v>
      </c>
      <c r="Q27" s="99">
        <f t="shared" si="26"/>
        <v>-38.34</v>
      </c>
      <c r="R27" s="99"/>
    </row>
    <row r="28" ht="20.1" customHeight="1" spans="1:19">
      <c r="A28" s="137">
        <v>17</v>
      </c>
      <c r="B28" s="101" t="s">
        <v>341</v>
      </c>
      <c r="C28" s="138">
        <v>1</v>
      </c>
      <c r="D28" s="138">
        <v>22</v>
      </c>
      <c r="E28" s="139">
        <v>131</v>
      </c>
      <c r="F28" s="140">
        <f t="shared" si="24"/>
        <v>1</v>
      </c>
      <c r="G28" s="141">
        <f t="shared" si="25"/>
        <v>0.72</v>
      </c>
      <c r="H28" s="140">
        <f t="shared" ref="H28:H32" si="27">D28</f>
        <v>22</v>
      </c>
      <c r="I28" s="141">
        <f t="shared" ref="I28:I32" si="28">H28*1.2*0.6</f>
        <v>15.84</v>
      </c>
      <c r="J28" s="144">
        <f t="shared" ref="J28:J32" si="29">D28</f>
        <v>22</v>
      </c>
      <c r="K28" s="145">
        <f t="shared" ref="K28:K32" si="30">J28*0.5*0.6</f>
        <v>6.6</v>
      </c>
      <c r="L28" s="144">
        <f t="shared" ref="L28:L32" si="31">D28+E28</f>
        <v>153</v>
      </c>
      <c r="M28" s="145">
        <f t="shared" ref="M28:M32" si="32">L28*0.7*0.6</f>
        <v>64.26</v>
      </c>
      <c r="N28" s="144">
        <f t="shared" ref="N28:N32" si="33">-E28</f>
        <v>-131</v>
      </c>
      <c r="O28" s="145">
        <f t="shared" ref="O28:O32" si="34">N28*1.2*0.4*2</f>
        <v>-125.76</v>
      </c>
      <c r="P28" s="145">
        <f t="shared" ref="P28:P32" si="35">G28+I28+K28+M28+O28</f>
        <v>-38.34</v>
      </c>
      <c r="Q28" s="145">
        <v>-38.34</v>
      </c>
      <c r="R28" s="145"/>
      <c r="S28" s="113">
        <v>606006</v>
      </c>
    </row>
    <row r="29" ht="20.1" customHeight="1" spans="1:18">
      <c r="A29" s="104"/>
      <c r="B29" s="105" t="s">
        <v>70</v>
      </c>
      <c r="C29" s="133"/>
      <c r="D29" s="133">
        <f t="shared" ref="D29:Q29" si="36">SUM(D30)</f>
        <v>8</v>
      </c>
      <c r="E29" s="134">
        <f t="shared" si="36"/>
        <v>70</v>
      </c>
      <c r="F29" s="135"/>
      <c r="G29" s="136"/>
      <c r="H29" s="135">
        <f t="shared" si="36"/>
        <v>8</v>
      </c>
      <c r="I29" s="136">
        <f t="shared" si="36"/>
        <v>5.76</v>
      </c>
      <c r="J29" s="98">
        <f t="shared" si="36"/>
        <v>8</v>
      </c>
      <c r="K29" s="99">
        <f t="shared" si="36"/>
        <v>2.4</v>
      </c>
      <c r="L29" s="98">
        <f t="shared" si="36"/>
        <v>78</v>
      </c>
      <c r="M29" s="99">
        <f t="shared" si="36"/>
        <v>32.76</v>
      </c>
      <c r="N29" s="98">
        <f t="shared" si="36"/>
        <v>-70</v>
      </c>
      <c r="O29" s="99">
        <f t="shared" si="36"/>
        <v>-67.2</v>
      </c>
      <c r="P29" s="99">
        <f t="shared" si="36"/>
        <v>-26.28</v>
      </c>
      <c r="Q29" s="99">
        <f t="shared" si="36"/>
        <v>-26.28</v>
      </c>
      <c r="R29" s="99"/>
    </row>
    <row r="30" ht="20.1" customHeight="1" spans="1:19">
      <c r="A30" s="137">
        <v>18</v>
      </c>
      <c r="B30" s="101" t="s">
        <v>342</v>
      </c>
      <c r="C30" s="138"/>
      <c r="D30" s="138">
        <v>8</v>
      </c>
      <c r="E30" s="139">
        <v>70</v>
      </c>
      <c r="F30" s="140"/>
      <c r="G30" s="141"/>
      <c r="H30" s="140">
        <f t="shared" si="27"/>
        <v>8</v>
      </c>
      <c r="I30" s="141">
        <f t="shared" si="28"/>
        <v>5.76</v>
      </c>
      <c r="J30" s="144">
        <f t="shared" si="29"/>
        <v>8</v>
      </c>
      <c r="K30" s="145">
        <f t="shared" si="30"/>
        <v>2.4</v>
      </c>
      <c r="L30" s="144">
        <f t="shared" si="31"/>
        <v>78</v>
      </c>
      <c r="M30" s="145">
        <f t="shared" si="32"/>
        <v>32.76</v>
      </c>
      <c r="N30" s="144">
        <f t="shared" si="33"/>
        <v>-70</v>
      </c>
      <c r="O30" s="145">
        <f t="shared" si="34"/>
        <v>-67.2</v>
      </c>
      <c r="P30" s="145">
        <f t="shared" si="35"/>
        <v>-26.28</v>
      </c>
      <c r="Q30" s="145">
        <v>-26.28</v>
      </c>
      <c r="R30" s="145"/>
      <c r="S30" s="113">
        <v>606007</v>
      </c>
    </row>
    <row r="31" ht="20.1" customHeight="1" spans="1:18">
      <c r="A31" s="104"/>
      <c r="B31" s="105" t="s">
        <v>71</v>
      </c>
      <c r="C31" s="133">
        <f t="shared" ref="C31:Q31" si="37">SUM(C32)</f>
        <v>1</v>
      </c>
      <c r="D31" s="133">
        <f t="shared" si="37"/>
        <v>14</v>
      </c>
      <c r="E31" s="134">
        <f t="shared" si="37"/>
        <v>128</v>
      </c>
      <c r="F31" s="135">
        <f t="shared" si="37"/>
        <v>1</v>
      </c>
      <c r="G31" s="136">
        <f t="shared" si="37"/>
        <v>0.72</v>
      </c>
      <c r="H31" s="135">
        <f t="shared" si="37"/>
        <v>14</v>
      </c>
      <c r="I31" s="136">
        <f t="shared" si="37"/>
        <v>10.08</v>
      </c>
      <c r="J31" s="98">
        <f t="shared" si="37"/>
        <v>14</v>
      </c>
      <c r="K31" s="99">
        <f t="shared" si="37"/>
        <v>4.2</v>
      </c>
      <c r="L31" s="98">
        <f t="shared" si="37"/>
        <v>142</v>
      </c>
      <c r="M31" s="99">
        <f t="shared" si="37"/>
        <v>59.64</v>
      </c>
      <c r="N31" s="98">
        <f t="shared" si="37"/>
        <v>-128</v>
      </c>
      <c r="O31" s="99">
        <f t="shared" si="37"/>
        <v>-122.88</v>
      </c>
      <c r="P31" s="99">
        <f t="shared" si="37"/>
        <v>-48.24</v>
      </c>
      <c r="Q31" s="99">
        <f t="shared" si="37"/>
        <v>-48.24</v>
      </c>
      <c r="R31" s="99"/>
    </row>
    <row r="32" ht="20.1" customHeight="1" spans="1:19">
      <c r="A32" s="137">
        <v>19</v>
      </c>
      <c r="B32" s="101" t="s">
        <v>343</v>
      </c>
      <c r="C32" s="138">
        <v>1</v>
      </c>
      <c r="D32" s="138">
        <v>14</v>
      </c>
      <c r="E32" s="139">
        <v>128</v>
      </c>
      <c r="F32" s="140">
        <f>C32</f>
        <v>1</v>
      </c>
      <c r="G32" s="141">
        <f>F32*1.2*0.6</f>
        <v>0.72</v>
      </c>
      <c r="H32" s="140">
        <f t="shared" si="27"/>
        <v>14</v>
      </c>
      <c r="I32" s="141">
        <f t="shared" si="28"/>
        <v>10.08</v>
      </c>
      <c r="J32" s="144">
        <f t="shared" si="29"/>
        <v>14</v>
      </c>
      <c r="K32" s="145">
        <f t="shared" si="30"/>
        <v>4.2</v>
      </c>
      <c r="L32" s="144">
        <f t="shared" si="31"/>
        <v>142</v>
      </c>
      <c r="M32" s="145">
        <f t="shared" si="32"/>
        <v>59.64</v>
      </c>
      <c r="N32" s="144">
        <f t="shared" si="33"/>
        <v>-128</v>
      </c>
      <c r="O32" s="145">
        <f t="shared" si="34"/>
        <v>-122.88</v>
      </c>
      <c r="P32" s="145">
        <f t="shared" si="35"/>
        <v>-48.24</v>
      </c>
      <c r="Q32" s="145">
        <v>-48.24</v>
      </c>
      <c r="R32" s="145"/>
      <c r="S32" s="113">
        <v>606009</v>
      </c>
    </row>
    <row r="33" ht="20.1" customHeight="1" spans="1:18">
      <c r="A33" s="104"/>
      <c r="B33" s="105" t="s">
        <v>344</v>
      </c>
      <c r="C33" s="133"/>
      <c r="D33" s="133">
        <f t="shared" ref="D33:Q33" si="38">SUM(D34)</f>
        <v>12</v>
      </c>
      <c r="E33" s="134">
        <f t="shared" si="38"/>
        <v>38</v>
      </c>
      <c r="F33" s="135"/>
      <c r="G33" s="136"/>
      <c r="H33" s="135">
        <f t="shared" si="38"/>
        <v>12</v>
      </c>
      <c r="I33" s="136">
        <f t="shared" si="38"/>
        <v>8.64</v>
      </c>
      <c r="J33" s="98">
        <f t="shared" si="38"/>
        <v>12</v>
      </c>
      <c r="K33" s="99">
        <f t="shared" si="38"/>
        <v>3.6</v>
      </c>
      <c r="L33" s="98">
        <f t="shared" si="38"/>
        <v>50</v>
      </c>
      <c r="M33" s="99">
        <f t="shared" si="38"/>
        <v>21</v>
      </c>
      <c r="N33" s="98">
        <f t="shared" si="38"/>
        <v>-38</v>
      </c>
      <c r="O33" s="99">
        <f t="shared" si="38"/>
        <v>-36.48</v>
      </c>
      <c r="P33" s="99">
        <f t="shared" si="38"/>
        <v>-3.24000000000001</v>
      </c>
      <c r="Q33" s="99">
        <f t="shared" si="38"/>
        <v>-3.24000000000001</v>
      </c>
      <c r="R33" s="99"/>
    </row>
    <row r="34" ht="20.1" customHeight="1" spans="1:19">
      <c r="A34" s="137">
        <v>20</v>
      </c>
      <c r="B34" s="101" t="s">
        <v>345</v>
      </c>
      <c r="C34" s="138"/>
      <c r="D34" s="138">
        <v>12</v>
      </c>
      <c r="E34" s="139">
        <v>38</v>
      </c>
      <c r="F34" s="140"/>
      <c r="G34" s="141"/>
      <c r="H34" s="140">
        <f t="shared" ref="H34:H38" si="39">D34</f>
        <v>12</v>
      </c>
      <c r="I34" s="141">
        <f t="shared" ref="I34:I38" si="40">H34*1.2*0.6</f>
        <v>8.64</v>
      </c>
      <c r="J34" s="144">
        <f t="shared" ref="J34:J38" si="41">D34</f>
        <v>12</v>
      </c>
      <c r="K34" s="145">
        <f t="shared" ref="K34:K38" si="42">J34*0.5*0.6</f>
        <v>3.6</v>
      </c>
      <c r="L34" s="144">
        <f t="shared" ref="L34:L39" si="43">D34+E34</f>
        <v>50</v>
      </c>
      <c r="M34" s="145">
        <f t="shared" ref="M34:M39" si="44">L34*0.7*0.6</f>
        <v>21</v>
      </c>
      <c r="N34" s="144">
        <f t="shared" ref="N34:N39" si="45">-E34</f>
        <v>-38</v>
      </c>
      <c r="O34" s="145">
        <f t="shared" ref="O34:O39" si="46">N34*1.2*0.4*2</f>
        <v>-36.48</v>
      </c>
      <c r="P34" s="145">
        <f t="shared" ref="P34:P39" si="47">G34+I34+K34+M34+O34</f>
        <v>-3.24000000000001</v>
      </c>
      <c r="Q34" s="145">
        <v>-3.24000000000001</v>
      </c>
      <c r="R34" s="145"/>
      <c r="S34" s="113">
        <v>606011</v>
      </c>
    </row>
    <row r="35" ht="20.1" customHeight="1" spans="1:18">
      <c r="A35" s="104"/>
      <c r="B35" s="105" t="s">
        <v>73</v>
      </c>
      <c r="C35" s="133">
        <f t="shared" ref="C35:Q35" si="48">SUM(C36:C39)</f>
        <v>28</v>
      </c>
      <c r="D35" s="133">
        <f t="shared" si="48"/>
        <v>15</v>
      </c>
      <c r="E35" s="134">
        <f t="shared" si="48"/>
        <v>237</v>
      </c>
      <c r="F35" s="135">
        <f t="shared" si="48"/>
        <v>28</v>
      </c>
      <c r="G35" s="136">
        <f t="shared" si="48"/>
        <v>20.16</v>
      </c>
      <c r="H35" s="135">
        <f t="shared" si="48"/>
        <v>15</v>
      </c>
      <c r="I35" s="136">
        <f t="shared" si="48"/>
        <v>10.8</v>
      </c>
      <c r="J35" s="98">
        <f t="shared" si="48"/>
        <v>15</v>
      </c>
      <c r="K35" s="99">
        <f t="shared" si="48"/>
        <v>4.5</v>
      </c>
      <c r="L35" s="98">
        <f t="shared" si="48"/>
        <v>252</v>
      </c>
      <c r="M35" s="99">
        <f t="shared" si="48"/>
        <v>105.84</v>
      </c>
      <c r="N35" s="98">
        <f t="shared" si="48"/>
        <v>-237</v>
      </c>
      <c r="O35" s="99">
        <f t="shared" si="48"/>
        <v>-227.52</v>
      </c>
      <c r="P35" s="99">
        <f t="shared" si="48"/>
        <v>-86.22</v>
      </c>
      <c r="Q35" s="99">
        <f t="shared" si="48"/>
        <v>-86.22</v>
      </c>
      <c r="R35" s="99"/>
    </row>
    <row r="36" ht="20.1" customHeight="1" spans="1:19">
      <c r="A36" s="137">
        <v>21</v>
      </c>
      <c r="B36" s="101" t="s">
        <v>346</v>
      </c>
      <c r="C36" s="138"/>
      <c r="D36" s="138"/>
      <c r="E36" s="139">
        <v>6</v>
      </c>
      <c r="F36" s="140"/>
      <c r="G36" s="141"/>
      <c r="H36" s="140"/>
      <c r="I36" s="141"/>
      <c r="J36" s="144"/>
      <c r="K36" s="145"/>
      <c r="L36" s="144">
        <f t="shared" si="43"/>
        <v>6</v>
      </c>
      <c r="M36" s="145">
        <f t="shared" si="44"/>
        <v>2.52</v>
      </c>
      <c r="N36" s="144">
        <f t="shared" si="45"/>
        <v>-6</v>
      </c>
      <c r="O36" s="145">
        <f t="shared" si="46"/>
        <v>-5.76</v>
      </c>
      <c r="P36" s="145">
        <f t="shared" si="47"/>
        <v>-3.24</v>
      </c>
      <c r="Q36" s="145">
        <v>-3.24</v>
      </c>
      <c r="R36" s="145"/>
      <c r="S36" s="113">
        <v>607001</v>
      </c>
    </row>
    <row r="37" ht="20.1" customHeight="1" spans="1:19">
      <c r="A37" s="137">
        <v>22</v>
      </c>
      <c r="B37" s="101" t="s">
        <v>347</v>
      </c>
      <c r="C37" s="138">
        <v>2</v>
      </c>
      <c r="D37" s="138">
        <v>1</v>
      </c>
      <c r="E37" s="139">
        <v>13</v>
      </c>
      <c r="F37" s="140">
        <f>C37</f>
        <v>2</v>
      </c>
      <c r="G37" s="141">
        <f>F37*1.2*0.6</f>
        <v>1.44</v>
      </c>
      <c r="H37" s="140">
        <f t="shared" si="39"/>
        <v>1</v>
      </c>
      <c r="I37" s="141">
        <f t="shared" si="40"/>
        <v>0.72</v>
      </c>
      <c r="J37" s="144">
        <f t="shared" si="41"/>
        <v>1</v>
      </c>
      <c r="K37" s="145">
        <f t="shared" si="42"/>
        <v>0.3</v>
      </c>
      <c r="L37" s="144">
        <f t="shared" si="43"/>
        <v>14</v>
      </c>
      <c r="M37" s="145">
        <f t="shared" si="44"/>
        <v>5.88</v>
      </c>
      <c r="N37" s="144">
        <f t="shared" si="45"/>
        <v>-13</v>
      </c>
      <c r="O37" s="145">
        <f t="shared" si="46"/>
        <v>-12.48</v>
      </c>
      <c r="P37" s="145">
        <f t="shared" si="47"/>
        <v>-4.14</v>
      </c>
      <c r="Q37" s="145">
        <v>-4.14</v>
      </c>
      <c r="R37" s="145"/>
      <c r="S37" s="113">
        <v>607002</v>
      </c>
    </row>
    <row r="38" ht="20.1" customHeight="1" spans="1:19">
      <c r="A38" s="137">
        <v>23</v>
      </c>
      <c r="B38" s="101" t="s">
        <v>348</v>
      </c>
      <c r="C38" s="138">
        <v>26</v>
      </c>
      <c r="D38" s="138">
        <v>14</v>
      </c>
      <c r="E38" s="139">
        <v>158</v>
      </c>
      <c r="F38" s="140">
        <f>C38</f>
        <v>26</v>
      </c>
      <c r="G38" s="141">
        <f>F38*1.2*0.6</f>
        <v>18.72</v>
      </c>
      <c r="H38" s="140">
        <f t="shared" si="39"/>
        <v>14</v>
      </c>
      <c r="I38" s="141">
        <f t="shared" si="40"/>
        <v>10.08</v>
      </c>
      <c r="J38" s="144">
        <f t="shared" si="41"/>
        <v>14</v>
      </c>
      <c r="K38" s="145">
        <f t="shared" si="42"/>
        <v>4.2</v>
      </c>
      <c r="L38" s="144">
        <f t="shared" si="43"/>
        <v>172</v>
      </c>
      <c r="M38" s="145">
        <f t="shared" si="44"/>
        <v>72.24</v>
      </c>
      <c r="N38" s="144">
        <f t="shared" si="45"/>
        <v>-158</v>
      </c>
      <c r="O38" s="145">
        <f t="shared" si="46"/>
        <v>-151.68</v>
      </c>
      <c r="P38" s="145">
        <f t="shared" si="47"/>
        <v>-46.44</v>
      </c>
      <c r="Q38" s="145">
        <v>-46.44</v>
      </c>
      <c r="R38" s="145"/>
      <c r="S38" s="113">
        <v>607003</v>
      </c>
    </row>
    <row r="39" ht="20.1" customHeight="1" spans="1:19">
      <c r="A39" s="137">
        <v>24</v>
      </c>
      <c r="B39" s="101" t="s">
        <v>349</v>
      </c>
      <c r="C39" s="138"/>
      <c r="D39" s="138"/>
      <c r="E39" s="139">
        <v>60</v>
      </c>
      <c r="F39" s="140"/>
      <c r="G39" s="141"/>
      <c r="H39" s="140"/>
      <c r="I39" s="141"/>
      <c r="J39" s="144"/>
      <c r="K39" s="145"/>
      <c r="L39" s="144">
        <f t="shared" si="43"/>
        <v>60</v>
      </c>
      <c r="M39" s="145">
        <f t="shared" si="44"/>
        <v>25.2</v>
      </c>
      <c r="N39" s="144">
        <f t="shared" si="45"/>
        <v>-60</v>
      </c>
      <c r="O39" s="145">
        <f t="shared" si="46"/>
        <v>-57.6</v>
      </c>
      <c r="P39" s="145">
        <f t="shared" si="47"/>
        <v>-32.4</v>
      </c>
      <c r="Q39" s="145">
        <v>-32.4</v>
      </c>
      <c r="R39" s="145"/>
      <c r="S39" s="113">
        <v>607004</v>
      </c>
    </row>
    <row r="40" ht="20.1" customHeight="1" spans="1:18">
      <c r="A40" s="104"/>
      <c r="B40" s="105" t="s">
        <v>78</v>
      </c>
      <c r="C40" s="133"/>
      <c r="D40" s="133">
        <f t="shared" ref="D40:Q40" si="49">SUM(D41)</f>
        <v>8</v>
      </c>
      <c r="E40" s="134">
        <f t="shared" si="49"/>
        <v>171</v>
      </c>
      <c r="F40" s="135"/>
      <c r="G40" s="136"/>
      <c r="H40" s="135">
        <f t="shared" si="49"/>
        <v>8</v>
      </c>
      <c r="I40" s="136">
        <f t="shared" si="49"/>
        <v>5.76</v>
      </c>
      <c r="J40" s="98">
        <f t="shared" si="49"/>
        <v>8</v>
      </c>
      <c r="K40" s="99">
        <f t="shared" si="49"/>
        <v>2.4</v>
      </c>
      <c r="L40" s="98">
        <f t="shared" si="49"/>
        <v>179</v>
      </c>
      <c r="M40" s="99">
        <f t="shared" si="49"/>
        <v>75.18</v>
      </c>
      <c r="N40" s="98">
        <f t="shared" si="49"/>
        <v>-171</v>
      </c>
      <c r="O40" s="99">
        <f t="shared" si="49"/>
        <v>-164.16</v>
      </c>
      <c r="P40" s="99">
        <f t="shared" si="49"/>
        <v>-80.82</v>
      </c>
      <c r="Q40" s="99">
        <f t="shared" si="49"/>
        <v>-80.82</v>
      </c>
      <c r="R40" s="99"/>
    </row>
    <row r="41" ht="20.1" customHeight="1" spans="1:19">
      <c r="A41" s="137">
        <v>25</v>
      </c>
      <c r="B41" s="101" t="s">
        <v>350</v>
      </c>
      <c r="C41" s="138"/>
      <c r="D41" s="138">
        <v>8</v>
      </c>
      <c r="E41" s="139">
        <v>171</v>
      </c>
      <c r="F41" s="140"/>
      <c r="G41" s="141"/>
      <c r="H41" s="140">
        <f>D41</f>
        <v>8</v>
      </c>
      <c r="I41" s="141">
        <f>H41*1.2*0.6</f>
        <v>5.76</v>
      </c>
      <c r="J41" s="144">
        <f>D41</f>
        <v>8</v>
      </c>
      <c r="K41" s="145">
        <f>J41*0.5*0.6</f>
        <v>2.4</v>
      </c>
      <c r="L41" s="144">
        <f t="shared" ref="L41:L45" si="50">D41+E41</f>
        <v>179</v>
      </c>
      <c r="M41" s="145">
        <f t="shared" ref="M41:M45" si="51">L41*0.7*0.6</f>
        <v>75.18</v>
      </c>
      <c r="N41" s="144">
        <f t="shared" ref="N41:N45" si="52">-E41</f>
        <v>-171</v>
      </c>
      <c r="O41" s="145">
        <f t="shared" ref="O41:O45" si="53">N41*1.2*0.4*2</f>
        <v>-164.16</v>
      </c>
      <c r="P41" s="145">
        <f t="shared" ref="P41:P45" si="54">G41+I41+K41+M41+O41</f>
        <v>-80.82</v>
      </c>
      <c r="Q41" s="145">
        <v>-80.82</v>
      </c>
      <c r="R41" s="145"/>
      <c r="S41" s="113">
        <v>607005</v>
      </c>
    </row>
    <row r="42" ht="20.1" customHeight="1" spans="1:18">
      <c r="A42" s="104"/>
      <c r="B42" s="105" t="s">
        <v>79</v>
      </c>
      <c r="C42" s="133">
        <f t="shared" ref="C42:Q42" si="55">SUM(C43:C43)</f>
        <v>9</v>
      </c>
      <c r="D42" s="133">
        <f t="shared" si="55"/>
        <v>9</v>
      </c>
      <c r="E42" s="134">
        <f t="shared" si="55"/>
        <v>180</v>
      </c>
      <c r="F42" s="135">
        <f t="shared" si="55"/>
        <v>9</v>
      </c>
      <c r="G42" s="136">
        <f t="shared" si="55"/>
        <v>6.48</v>
      </c>
      <c r="H42" s="135">
        <f t="shared" si="55"/>
        <v>9</v>
      </c>
      <c r="I42" s="136">
        <f t="shared" si="55"/>
        <v>6.48</v>
      </c>
      <c r="J42" s="98">
        <f t="shared" si="55"/>
        <v>9</v>
      </c>
      <c r="K42" s="99">
        <f t="shared" si="55"/>
        <v>2.7</v>
      </c>
      <c r="L42" s="98">
        <f t="shared" si="55"/>
        <v>189</v>
      </c>
      <c r="M42" s="99">
        <f t="shared" si="55"/>
        <v>79.38</v>
      </c>
      <c r="N42" s="98">
        <f t="shared" si="55"/>
        <v>-180</v>
      </c>
      <c r="O42" s="99">
        <f t="shared" si="55"/>
        <v>-172.8</v>
      </c>
      <c r="P42" s="99">
        <f t="shared" si="55"/>
        <v>-77.76</v>
      </c>
      <c r="Q42" s="99">
        <f t="shared" si="55"/>
        <v>-77.76</v>
      </c>
      <c r="R42" s="99"/>
    </row>
    <row r="43" ht="20.1" customHeight="1" spans="1:19">
      <c r="A43" s="137">
        <v>26</v>
      </c>
      <c r="B43" s="101" t="s">
        <v>351</v>
      </c>
      <c r="C43" s="138">
        <v>9</v>
      </c>
      <c r="D43" s="138">
        <v>9</v>
      </c>
      <c r="E43" s="139">
        <v>180</v>
      </c>
      <c r="F43" s="140">
        <f>C43</f>
        <v>9</v>
      </c>
      <c r="G43" s="141">
        <f>F43*1.2*0.6</f>
        <v>6.48</v>
      </c>
      <c r="H43" s="140">
        <f>D43</f>
        <v>9</v>
      </c>
      <c r="I43" s="141">
        <f>H43*1.2*0.6</f>
        <v>6.48</v>
      </c>
      <c r="J43" s="144">
        <f>D43</f>
        <v>9</v>
      </c>
      <c r="K43" s="145">
        <f>J43*0.5*0.6</f>
        <v>2.7</v>
      </c>
      <c r="L43" s="144">
        <f t="shared" si="50"/>
        <v>189</v>
      </c>
      <c r="M43" s="145">
        <f t="shared" si="51"/>
        <v>79.38</v>
      </c>
      <c r="N43" s="144">
        <f t="shared" si="52"/>
        <v>-180</v>
      </c>
      <c r="O43" s="145">
        <f t="shared" si="53"/>
        <v>-172.8</v>
      </c>
      <c r="P43" s="145">
        <f t="shared" si="54"/>
        <v>-77.76</v>
      </c>
      <c r="Q43" s="145">
        <v>-77.76</v>
      </c>
      <c r="R43" s="145"/>
      <c r="S43" s="113">
        <v>607006</v>
      </c>
    </row>
    <row r="44" ht="20.1" customHeight="1" spans="1:18">
      <c r="A44" s="104"/>
      <c r="B44" s="105" t="s">
        <v>80</v>
      </c>
      <c r="C44" s="133"/>
      <c r="D44" s="133"/>
      <c r="E44" s="134">
        <f>SUM(E45)</f>
        <v>150</v>
      </c>
      <c r="F44" s="135"/>
      <c r="G44" s="136"/>
      <c r="H44" s="135"/>
      <c r="I44" s="136"/>
      <c r="J44" s="98"/>
      <c r="K44" s="99"/>
      <c r="L44" s="98">
        <f t="shared" ref="L44:Q44" si="56">SUM(L45)</f>
        <v>150</v>
      </c>
      <c r="M44" s="99">
        <f t="shared" si="56"/>
        <v>63</v>
      </c>
      <c r="N44" s="98">
        <f t="shared" si="56"/>
        <v>-150</v>
      </c>
      <c r="O44" s="99">
        <f t="shared" si="56"/>
        <v>-144</v>
      </c>
      <c r="P44" s="99">
        <f t="shared" si="56"/>
        <v>-81</v>
      </c>
      <c r="Q44" s="99">
        <f t="shared" si="56"/>
        <v>-81</v>
      </c>
      <c r="R44" s="99"/>
    </row>
    <row r="45" ht="20.1" customHeight="1" spans="1:19">
      <c r="A45" s="137">
        <v>27</v>
      </c>
      <c r="B45" s="101" t="s">
        <v>352</v>
      </c>
      <c r="C45" s="138"/>
      <c r="D45" s="138"/>
      <c r="E45" s="139">
        <v>150</v>
      </c>
      <c r="F45" s="140"/>
      <c r="G45" s="141"/>
      <c r="H45" s="140"/>
      <c r="I45" s="141"/>
      <c r="J45" s="144"/>
      <c r="K45" s="145"/>
      <c r="L45" s="144">
        <f t="shared" si="50"/>
        <v>150</v>
      </c>
      <c r="M45" s="145">
        <f t="shared" si="51"/>
        <v>63</v>
      </c>
      <c r="N45" s="144">
        <f t="shared" si="52"/>
        <v>-150</v>
      </c>
      <c r="O45" s="145">
        <f t="shared" si="53"/>
        <v>-144</v>
      </c>
      <c r="P45" s="145">
        <f t="shared" si="54"/>
        <v>-81</v>
      </c>
      <c r="Q45" s="145">
        <v>-81</v>
      </c>
      <c r="R45" s="145"/>
      <c r="S45" s="113">
        <v>607007</v>
      </c>
    </row>
    <row r="46" ht="20.1" customHeight="1" spans="1:18">
      <c r="A46" s="104"/>
      <c r="B46" s="105" t="s">
        <v>81</v>
      </c>
      <c r="C46" s="133">
        <f t="shared" ref="C46:R46" si="57">SUM(C47:C51)</f>
        <v>1</v>
      </c>
      <c r="D46" s="133">
        <f t="shared" si="57"/>
        <v>7</v>
      </c>
      <c r="E46" s="134">
        <f t="shared" si="57"/>
        <v>171</v>
      </c>
      <c r="F46" s="135">
        <f t="shared" si="57"/>
        <v>1</v>
      </c>
      <c r="G46" s="136">
        <f t="shared" si="57"/>
        <v>0.72</v>
      </c>
      <c r="H46" s="135">
        <f t="shared" si="57"/>
        <v>7</v>
      </c>
      <c r="I46" s="136">
        <f t="shared" si="57"/>
        <v>5.04</v>
      </c>
      <c r="J46" s="98">
        <f t="shared" si="57"/>
        <v>7</v>
      </c>
      <c r="K46" s="99">
        <f t="shared" si="57"/>
        <v>2.1</v>
      </c>
      <c r="L46" s="98">
        <f t="shared" si="57"/>
        <v>178</v>
      </c>
      <c r="M46" s="99">
        <f t="shared" si="57"/>
        <v>74.76</v>
      </c>
      <c r="N46" s="98">
        <f t="shared" si="57"/>
        <v>-171</v>
      </c>
      <c r="O46" s="99">
        <f t="shared" si="57"/>
        <v>-164.16</v>
      </c>
      <c r="P46" s="99">
        <f t="shared" si="57"/>
        <v>-81.54</v>
      </c>
      <c r="Q46" s="99">
        <f t="shared" si="57"/>
        <v>-83.88</v>
      </c>
      <c r="R46" s="99">
        <f t="shared" si="57"/>
        <v>2.34</v>
      </c>
    </row>
    <row r="47" ht="20.1" customHeight="1" spans="1:19">
      <c r="A47" s="137">
        <v>28</v>
      </c>
      <c r="B47" s="101" t="s">
        <v>353</v>
      </c>
      <c r="C47" s="138"/>
      <c r="D47" s="138"/>
      <c r="E47" s="139">
        <v>5</v>
      </c>
      <c r="F47" s="140"/>
      <c r="G47" s="141"/>
      <c r="H47" s="140"/>
      <c r="I47" s="141"/>
      <c r="J47" s="144"/>
      <c r="K47" s="145"/>
      <c r="L47" s="144">
        <f t="shared" ref="L47:L51" si="58">D47+E47</f>
        <v>5</v>
      </c>
      <c r="M47" s="145">
        <f t="shared" ref="M47:M51" si="59">L47*0.7*0.6</f>
        <v>2.1</v>
      </c>
      <c r="N47" s="144">
        <f t="shared" ref="N47:N51" si="60">-E47</f>
        <v>-5</v>
      </c>
      <c r="O47" s="145">
        <f t="shared" ref="O47:O51" si="61">N47*1.2*0.4*2</f>
        <v>-4.8</v>
      </c>
      <c r="P47" s="145">
        <f t="shared" ref="P47:P51" si="62">G47+I47+K47+M47+O47</f>
        <v>-2.7</v>
      </c>
      <c r="Q47" s="145">
        <v>-2.7</v>
      </c>
      <c r="R47" s="145"/>
      <c r="S47" s="113">
        <v>608001</v>
      </c>
    </row>
    <row r="48" ht="20.1" customHeight="1" spans="1:19">
      <c r="A48" s="137">
        <v>29</v>
      </c>
      <c r="B48" s="101" t="s">
        <v>354</v>
      </c>
      <c r="C48" s="138"/>
      <c r="D48" s="138">
        <v>2</v>
      </c>
      <c r="E48" s="139">
        <v>1</v>
      </c>
      <c r="F48" s="140"/>
      <c r="G48" s="141"/>
      <c r="H48" s="140">
        <f t="shared" ref="H48:H53" si="63">D48</f>
        <v>2</v>
      </c>
      <c r="I48" s="141">
        <f t="shared" ref="I48:I53" si="64">H48*1.2*0.6</f>
        <v>1.44</v>
      </c>
      <c r="J48" s="144">
        <f t="shared" ref="J48:J53" si="65">D48</f>
        <v>2</v>
      </c>
      <c r="K48" s="145">
        <f t="shared" ref="K48:K53" si="66">J48*0.5*0.6</f>
        <v>0.6</v>
      </c>
      <c r="L48" s="144">
        <f t="shared" si="58"/>
        <v>3</v>
      </c>
      <c r="M48" s="145">
        <f t="shared" si="59"/>
        <v>1.26</v>
      </c>
      <c r="N48" s="144">
        <f t="shared" si="60"/>
        <v>-1</v>
      </c>
      <c r="O48" s="145">
        <f t="shared" si="61"/>
        <v>-0.96</v>
      </c>
      <c r="P48" s="145">
        <f t="shared" si="62"/>
        <v>2.34</v>
      </c>
      <c r="Q48" s="145"/>
      <c r="R48" s="145">
        <v>2.34</v>
      </c>
      <c r="S48" s="113">
        <v>608002</v>
      </c>
    </row>
    <row r="49" ht="20.1" customHeight="1" spans="1:19">
      <c r="A49" s="137">
        <v>30</v>
      </c>
      <c r="B49" s="101" t="s">
        <v>355</v>
      </c>
      <c r="C49" s="138">
        <v>1</v>
      </c>
      <c r="D49" s="138">
        <v>5</v>
      </c>
      <c r="E49" s="139">
        <v>108</v>
      </c>
      <c r="F49" s="140">
        <f>C49</f>
        <v>1</v>
      </c>
      <c r="G49" s="141">
        <f>F49*1.2*0.6</f>
        <v>0.72</v>
      </c>
      <c r="H49" s="140">
        <f t="shared" si="63"/>
        <v>5</v>
      </c>
      <c r="I49" s="141">
        <f t="shared" si="64"/>
        <v>3.6</v>
      </c>
      <c r="J49" s="144">
        <f t="shared" si="65"/>
        <v>5</v>
      </c>
      <c r="K49" s="145">
        <f t="shared" si="66"/>
        <v>1.5</v>
      </c>
      <c r="L49" s="144">
        <f t="shared" si="58"/>
        <v>113</v>
      </c>
      <c r="M49" s="145">
        <f t="shared" si="59"/>
        <v>47.46</v>
      </c>
      <c r="N49" s="144">
        <f t="shared" si="60"/>
        <v>-108</v>
      </c>
      <c r="O49" s="145">
        <f t="shared" si="61"/>
        <v>-103.68</v>
      </c>
      <c r="P49" s="145">
        <f t="shared" si="62"/>
        <v>-50.4</v>
      </c>
      <c r="Q49" s="145">
        <v>-50.4</v>
      </c>
      <c r="R49" s="145"/>
      <c r="S49" s="113">
        <v>608004</v>
      </c>
    </row>
    <row r="50" ht="20.1" customHeight="1" spans="1:19">
      <c r="A50" s="137">
        <v>31</v>
      </c>
      <c r="B50" s="101" t="s">
        <v>356</v>
      </c>
      <c r="C50" s="138"/>
      <c r="D50" s="138"/>
      <c r="E50" s="139">
        <v>30</v>
      </c>
      <c r="F50" s="140"/>
      <c r="G50" s="141"/>
      <c r="H50" s="140"/>
      <c r="I50" s="141"/>
      <c r="J50" s="144"/>
      <c r="K50" s="145"/>
      <c r="L50" s="144">
        <f t="shared" si="58"/>
        <v>30</v>
      </c>
      <c r="M50" s="145">
        <f t="shared" si="59"/>
        <v>12.6</v>
      </c>
      <c r="N50" s="144">
        <f t="shared" si="60"/>
        <v>-30</v>
      </c>
      <c r="O50" s="145">
        <f t="shared" si="61"/>
        <v>-28.8</v>
      </c>
      <c r="P50" s="145">
        <f t="shared" si="62"/>
        <v>-16.2</v>
      </c>
      <c r="Q50" s="145">
        <v>-16.2</v>
      </c>
      <c r="R50" s="145"/>
      <c r="S50" s="113">
        <v>608005</v>
      </c>
    </row>
    <row r="51" ht="20.1" customHeight="1" spans="1:19">
      <c r="A51" s="137">
        <v>32</v>
      </c>
      <c r="B51" s="101" t="s">
        <v>357</v>
      </c>
      <c r="C51" s="138"/>
      <c r="D51" s="138"/>
      <c r="E51" s="139">
        <v>27</v>
      </c>
      <c r="F51" s="140"/>
      <c r="G51" s="141"/>
      <c r="H51" s="140"/>
      <c r="I51" s="141"/>
      <c r="J51" s="144"/>
      <c r="K51" s="145"/>
      <c r="L51" s="144">
        <f t="shared" si="58"/>
        <v>27</v>
      </c>
      <c r="M51" s="145">
        <f t="shared" si="59"/>
        <v>11.34</v>
      </c>
      <c r="N51" s="144">
        <f t="shared" si="60"/>
        <v>-27</v>
      </c>
      <c r="O51" s="145">
        <f t="shared" si="61"/>
        <v>-25.92</v>
      </c>
      <c r="P51" s="145">
        <f t="shared" si="62"/>
        <v>-14.58</v>
      </c>
      <c r="Q51" s="145">
        <v>-14.58</v>
      </c>
      <c r="R51" s="145"/>
      <c r="S51" s="113">
        <v>608006</v>
      </c>
    </row>
    <row r="52" ht="20.1" customHeight="1" spans="1:18">
      <c r="A52" s="104"/>
      <c r="B52" s="105" t="s">
        <v>87</v>
      </c>
      <c r="C52" s="133">
        <f t="shared" ref="C52:Q52" si="67">SUM(C53)</f>
        <v>2</v>
      </c>
      <c r="D52" s="133">
        <f t="shared" si="67"/>
        <v>4</v>
      </c>
      <c r="E52" s="134">
        <f t="shared" si="67"/>
        <v>55</v>
      </c>
      <c r="F52" s="135">
        <f t="shared" si="67"/>
        <v>2</v>
      </c>
      <c r="G52" s="136">
        <f t="shared" si="67"/>
        <v>1.44</v>
      </c>
      <c r="H52" s="135">
        <f t="shared" si="67"/>
        <v>4</v>
      </c>
      <c r="I52" s="136">
        <f t="shared" si="67"/>
        <v>2.88</v>
      </c>
      <c r="J52" s="98">
        <f t="shared" si="67"/>
        <v>4</v>
      </c>
      <c r="K52" s="99">
        <f t="shared" si="67"/>
        <v>1.2</v>
      </c>
      <c r="L52" s="98">
        <f t="shared" si="67"/>
        <v>59</v>
      </c>
      <c r="M52" s="99">
        <f t="shared" si="67"/>
        <v>24.78</v>
      </c>
      <c r="N52" s="98">
        <f t="shared" si="67"/>
        <v>-55</v>
      </c>
      <c r="O52" s="99">
        <f t="shared" si="67"/>
        <v>-52.8</v>
      </c>
      <c r="P52" s="99">
        <f t="shared" si="67"/>
        <v>-22.5</v>
      </c>
      <c r="Q52" s="99">
        <f t="shared" si="67"/>
        <v>-22.5</v>
      </c>
      <c r="R52" s="99"/>
    </row>
    <row r="53" ht="20.1" customHeight="1" spans="1:19">
      <c r="A53" s="137">
        <v>33</v>
      </c>
      <c r="B53" s="101" t="s">
        <v>358</v>
      </c>
      <c r="C53" s="138">
        <v>2</v>
      </c>
      <c r="D53" s="138">
        <v>4</v>
      </c>
      <c r="E53" s="139">
        <v>55</v>
      </c>
      <c r="F53" s="140">
        <f>C53</f>
        <v>2</v>
      </c>
      <c r="G53" s="141">
        <f>F53*1.2*0.6</f>
        <v>1.44</v>
      </c>
      <c r="H53" s="140">
        <f t="shared" si="63"/>
        <v>4</v>
      </c>
      <c r="I53" s="141">
        <f t="shared" si="64"/>
        <v>2.88</v>
      </c>
      <c r="J53" s="144">
        <f t="shared" si="65"/>
        <v>4</v>
      </c>
      <c r="K53" s="145">
        <f t="shared" si="66"/>
        <v>1.2</v>
      </c>
      <c r="L53" s="144">
        <f t="shared" ref="L53:L57" si="68">D53+E53</f>
        <v>59</v>
      </c>
      <c r="M53" s="145">
        <f t="shared" ref="M53:M57" si="69">L53*0.7*0.6</f>
        <v>24.78</v>
      </c>
      <c r="N53" s="144">
        <f t="shared" ref="N53:N57" si="70">-E53</f>
        <v>-55</v>
      </c>
      <c r="O53" s="145">
        <f t="shared" ref="O53:O57" si="71">N53*1.2*0.4*2</f>
        <v>-52.8</v>
      </c>
      <c r="P53" s="145">
        <f t="shared" ref="P53:P57" si="72">G53+I53+K53+M53+O53</f>
        <v>-22.5</v>
      </c>
      <c r="Q53" s="145">
        <v>-22.5</v>
      </c>
      <c r="R53" s="145"/>
      <c r="S53" s="113">
        <v>608007</v>
      </c>
    </row>
    <row r="54" ht="20.1" customHeight="1" spans="1:18">
      <c r="A54" s="104"/>
      <c r="B54" s="105" t="s">
        <v>88</v>
      </c>
      <c r="C54" s="133">
        <f t="shared" ref="C54:Q54" si="73">SUM(C55)</f>
        <v>11</v>
      </c>
      <c r="D54" s="133">
        <f t="shared" si="73"/>
        <v>8</v>
      </c>
      <c r="E54" s="134">
        <f t="shared" si="73"/>
        <v>152</v>
      </c>
      <c r="F54" s="135">
        <f t="shared" si="73"/>
        <v>11</v>
      </c>
      <c r="G54" s="136">
        <f t="shared" si="73"/>
        <v>7.92</v>
      </c>
      <c r="H54" s="135">
        <f t="shared" si="73"/>
        <v>8</v>
      </c>
      <c r="I54" s="136">
        <f t="shared" si="73"/>
        <v>5.76</v>
      </c>
      <c r="J54" s="98">
        <f t="shared" si="73"/>
        <v>8</v>
      </c>
      <c r="K54" s="99">
        <f t="shared" si="73"/>
        <v>2.4</v>
      </c>
      <c r="L54" s="98">
        <f t="shared" si="73"/>
        <v>160</v>
      </c>
      <c r="M54" s="99">
        <f t="shared" si="73"/>
        <v>67.2</v>
      </c>
      <c r="N54" s="98">
        <f t="shared" si="73"/>
        <v>-152</v>
      </c>
      <c r="O54" s="99">
        <f t="shared" si="73"/>
        <v>-145.92</v>
      </c>
      <c r="P54" s="99">
        <f t="shared" si="73"/>
        <v>-62.64</v>
      </c>
      <c r="Q54" s="99">
        <f t="shared" si="73"/>
        <v>-62.64</v>
      </c>
      <c r="R54" s="99"/>
    </row>
    <row r="55" ht="20.1" customHeight="1" spans="1:19">
      <c r="A55" s="137">
        <v>34</v>
      </c>
      <c r="B55" s="101" t="s">
        <v>359</v>
      </c>
      <c r="C55" s="138">
        <v>11</v>
      </c>
      <c r="D55" s="138">
        <v>8</v>
      </c>
      <c r="E55" s="139">
        <v>152</v>
      </c>
      <c r="F55" s="140">
        <f>C55</f>
        <v>11</v>
      </c>
      <c r="G55" s="141">
        <f>F55*1.2*0.6</f>
        <v>7.92</v>
      </c>
      <c r="H55" s="140">
        <f t="shared" ref="H55:H59" si="74">D55</f>
        <v>8</v>
      </c>
      <c r="I55" s="141">
        <f t="shared" ref="I55:I59" si="75">H55*1.2*0.6</f>
        <v>5.76</v>
      </c>
      <c r="J55" s="144">
        <f t="shared" ref="J55:J59" si="76">D55</f>
        <v>8</v>
      </c>
      <c r="K55" s="145">
        <f t="shared" ref="K55:K59" si="77">J55*0.5*0.6</f>
        <v>2.4</v>
      </c>
      <c r="L55" s="144">
        <f t="shared" si="68"/>
        <v>160</v>
      </c>
      <c r="M55" s="145">
        <f t="shared" si="69"/>
        <v>67.2</v>
      </c>
      <c r="N55" s="144">
        <f t="shared" si="70"/>
        <v>-152</v>
      </c>
      <c r="O55" s="145">
        <f t="shared" si="71"/>
        <v>-145.92</v>
      </c>
      <c r="P55" s="145">
        <f t="shared" si="72"/>
        <v>-62.64</v>
      </c>
      <c r="Q55" s="145">
        <v>-62.64</v>
      </c>
      <c r="R55" s="145"/>
      <c r="S55" s="113">
        <v>608003</v>
      </c>
    </row>
    <row r="56" ht="20.1" customHeight="1" spans="1:18">
      <c r="A56" s="104"/>
      <c r="B56" s="105" t="s">
        <v>89</v>
      </c>
      <c r="C56" s="133"/>
      <c r="D56" s="133">
        <f t="shared" ref="D56:Q56" si="78">SUM(D57)</f>
        <v>1</v>
      </c>
      <c r="E56" s="134">
        <f t="shared" si="78"/>
        <v>67</v>
      </c>
      <c r="F56" s="135"/>
      <c r="G56" s="136"/>
      <c r="H56" s="135">
        <f t="shared" si="78"/>
        <v>1</v>
      </c>
      <c r="I56" s="136">
        <f t="shared" si="78"/>
        <v>0.72</v>
      </c>
      <c r="J56" s="98">
        <f t="shared" si="78"/>
        <v>1</v>
      </c>
      <c r="K56" s="99">
        <f t="shared" si="78"/>
        <v>0.3</v>
      </c>
      <c r="L56" s="98">
        <f t="shared" si="78"/>
        <v>68</v>
      </c>
      <c r="M56" s="99">
        <f t="shared" si="78"/>
        <v>28.56</v>
      </c>
      <c r="N56" s="98">
        <f t="shared" si="78"/>
        <v>-67</v>
      </c>
      <c r="O56" s="99">
        <f t="shared" si="78"/>
        <v>-64.32</v>
      </c>
      <c r="P56" s="99">
        <f t="shared" si="78"/>
        <v>-34.74</v>
      </c>
      <c r="Q56" s="99">
        <f t="shared" si="78"/>
        <v>-34.74</v>
      </c>
      <c r="R56" s="99"/>
    </row>
    <row r="57" ht="20.1" customHeight="1" spans="1:19">
      <c r="A57" s="137">
        <v>35</v>
      </c>
      <c r="B57" s="101" t="s">
        <v>360</v>
      </c>
      <c r="C57" s="138"/>
      <c r="D57" s="138">
        <v>1</v>
      </c>
      <c r="E57" s="139">
        <v>67</v>
      </c>
      <c r="F57" s="140"/>
      <c r="G57" s="141"/>
      <c r="H57" s="140">
        <f t="shared" si="74"/>
        <v>1</v>
      </c>
      <c r="I57" s="141">
        <f t="shared" si="75"/>
        <v>0.72</v>
      </c>
      <c r="J57" s="144">
        <f t="shared" si="76"/>
        <v>1</v>
      </c>
      <c r="K57" s="145">
        <f t="shared" si="77"/>
        <v>0.3</v>
      </c>
      <c r="L57" s="144">
        <f t="shared" si="68"/>
        <v>68</v>
      </c>
      <c r="M57" s="145">
        <f t="shared" si="69"/>
        <v>28.56</v>
      </c>
      <c r="N57" s="144">
        <f t="shared" si="70"/>
        <v>-67</v>
      </c>
      <c r="O57" s="145">
        <f t="shared" si="71"/>
        <v>-64.32</v>
      </c>
      <c r="P57" s="145">
        <f t="shared" si="72"/>
        <v>-34.74</v>
      </c>
      <c r="Q57" s="145">
        <v>-34.74</v>
      </c>
      <c r="R57" s="145"/>
      <c r="S57" s="113">
        <v>608008</v>
      </c>
    </row>
    <row r="58" ht="20.1" customHeight="1" spans="1:18">
      <c r="A58" s="104"/>
      <c r="B58" s="105" t="s">
        <v>90</v>
      </c>
      <c r="C58" s="133"/>
      <c r="D58" s="133">
        <f t="shared" ref="D58:Q58" si="79">SUM(D59)</f>
        <v>20</v>
      </c>
      <c r="E58" s="134">
        <f t="shared" si="79"/>
        <v>405</v>
      </c>
      <c r="F58" s="135"/>
      <c r="G58" s="136"/>
      <c r="H58" s="135">
        <f t="shared" si="79"/>
        <v>20</v>
      </c>
      <c r="I58" s="136">
        <f t="shared" si="79"/>
        <v>14.4</v>
      </c>
      <c r="J58" s="98">
        <f t="shared" si="79"/>
        <v>20</v>
      </c>
      <c r="K58" s="99">
        <f t="shared" si="79"/>
        <v>6</v>
      </c>
      <c r="L58" s="98">
        <f t="shared" si="79"/>
        <v>425</v>
      </c>
      <c r="M58" s="99">
        <f t="shared" si="79"/>
        <v>178.5</v>
      </c>
      <c r="N58" s="98">
        <f t="shared" si="79"/>
        <v>-405</v>
      </c>
      <c r="O58" s="99">
        <f t="shared" si="79"/>
        <v>-388.8</v>
      </c>
      <c r="P58" s="99">
        <f t="shared" si="79"/>
        <v>-189.9</v>
      </c>
      <c r="Q58" s="99">
        <f t="shared" si="79"/>
        <v>-189.9</v>
      </c>
      <c r="R58" s="99"/>
    </row>
    <row r="59" ht="20.1" customHeight="1" spans="1:19">
      <c r="A59" s="137">
        <v>36</v>
      </c>
      <c r="B59" s="101" t="s">
        <v>361</v>
      </c>
      <c r="C59" s="138"/>
      <c r="D59" s="138">
        <v>20</v>
      </c>
      <c r="E59" s="139">
        <v>405</v>
      </c>
      <c r="F59" s="140"/>
      <c r="G59" s="141"/>
      <c r="H59" s="140">
        <f t="shared" si="74"/>
        <v>20</v>
      </c>
      <c r="I59" s="141">
        <f t="shared" si="75"/>
        <v>14.4</v>
      </c>
      <c r="J59" s="144">
        <f t="shared" si="76"/>
        <v>20</v>
      </c>
      <c r="K59" s="145">
        <f t="shared" si="77"/>
        <v>6</v>
      </c>
      <c r="L59" s="144">
        <f t="shared" ref="L59:L64" si="80">D59+E59</f>
        <v>425</v>
      </c>
      <c r="M59" s="145">
        <f t="shared" ref="M59:M64" si="81">L59*0.7*0.6</f>
        <v>178.5</v>
      </c>
      <c r="N59" s="144">
        <f t="shared" ref="N59:N64" si="82">-E59</f>
        <v>-405</v>
      </c>
      <c r="O59" s="145">
        <f t="shared" ref="O59:O64" si="83">N59*1.2*0.4*2</f>
        <v>-388.8</v>
      </c>
      <c r="P59" s="145">
        <f t="shared" ref="P59:P64" si="84">G59+I59+K59+M59+O59</f>
        <v>-189.9</v>
      </c>
      <c r="Q59" s="145">
        <v>-189.9</v>
      </c>
      <c r="R59" s="145"/>
      <c r="S59" s="113">
        <v>608009</v>
      </c>
    </row>
    <row r="60" ht="20.1" customHeight="1" spans="1:18">
      <c r="A60" s="104"/>
      <c r="B60" s="105" t="s">
        <v>91</v>
      </c>
      <c r="C60" s="133"/>
      <c r="D60" s="133"/>
      <c r="E60" s="134">
        <f>SUM(E61:E64)</f>
        <v>268</v>
      </c>
      <c r="F60" s="135"/>
      <c r="G60" s="136"/>
      <c r="H60" s="135"/>
      <c r="I60" s="136"/>
      <c r="J60" s="98"/>
      <c r="K60" s="99"/>
      <c r="L60" s="98">
        <f t="shared" ref="L60:Q60" si="85">SUM(L61:L64)</f>
        <v>268</v>
      </c>
      <c r="M60" s="99">
        <f t="shared" si="85"/>
        <v>112.56</v>
      </c>
      <c r="N60" s="98">
        <f t="shared" si="85"/>
        <v>-268</v>
      </c>
      <c r="O60" s="99">
        <f t="shared" si="85"/>
        <v>-257.28</v>
      </c>
      <c r="P60" s="99">
        <f t="shared" si="85"/>
        <v>-144.72</v>
      </c>
      <c r="Q60" s="99">
        <f t="shared" si="85"/>
        <v>-144.72</v>
      </c>
      <c r="R60" s="99"/>
    </row>
    <row r="61" ht="20.1" customHeight="1" spans="1:19">
      <c r="A61" s="137">
        <v>37</v>
      </c>
      <c r="B61" s="101" t="s">
        <v>362</v>
      </c>
      <c r="C61" s="138"/>
      <c r="D61" s="138"/>
      <c r="E61" s="139">
        <v>2</v>
      </c>
      <c r="F61" s="140"/>
      <c r="G61" s="141"/>
      <c r="H61" s="140"/>
      <c r="I61" s="141"/>
      <c r="J61" s="144"/>
      <c r="K61" s="145"/>
      <c r="L61" s="144">
        <f t="shared" si="80"/>
        <v>2</v>
      </c>
      <c r="M61" s="145">
        <f t="shared" si="81"/>
        <v>0.84</v>
      </c>
      <c r="N61" s="144">
        <f t="shared" si="82"/>
        <v>-2</v>
      </c>
      <c r="O61" s="145">
        <f t="shared" si="83"/>
        <v>-1.92</v>
      </c>
      <c r="P61" s="145">
        <f t="shared" si="84"/>
        <v>-1.08</v>
      </c>
      <c r="Q61" s="145">
        <v>-1.08</v>
      </c>
      <c r="R61" s="145"/>
      <c r="S61" s="113">
        <v>609001</v>
      </c>
    </row>
    <row r="62" ht="20.1" customHeight="1" spans="1:19">
      <c r="A62" s="137">
        <v>38</v>
      </c>
      <c r="B62" s="101" t="s">
        <v>363</v>
      </c>
      <c r="C62" s="138"/>
      <c r="D62" s="138"/>
      <c r="E62" s="139">
        <v>4</v>
      </c>
      <c r="F62" s="140"/>
      <c r="G62" s="141"/>
      <c r="H62" s="140"/>
      <c r="I62" s="141"/>
      <c r="J62" s="144"/>
      <c r="K62" s="145"/>
      <c r="L62" s="144">
        <f t="shared" si="80"/>
        <v>4</v>
      </c>
      <c r="M62" s="145">
        <f t="shared" si="81"/>
        <v>1.68</v>
      </c>
      <c r="N62" s="144">
        <f t="shared" si="82"/>
        <v>-4</v>
      </c>
      <c r="O62" s="145">
        <f t="shared" si="83"/>
        <v>-3.84</v>
      </c>
      <c r="P62" s="145">
        <f t="shared" si="84"/>
        <v>-2.16</v>
      </c>
      <c r="Q62" s="145">
        <v>-2.16</v>
      </c>
      <c r="R62" s="145"/>
      <c r="S62" s="113">
        <v>609003</v>
      </c>
    </row>
    <row r="63" ht="20.1" customHeight="1" spans="1:19">
      <c r="A63" s="137">
        <v>39</v>
      </c>
      <c r="B63" s="101" t="s">
        <v>364</v>
      </c>
      <c r="C63" s="138"/>
      <c r="D63" s="138"/>
      <c r="E63" s="139">
        <v>205</v>
      </c>
      <c r="F63" s="140"/>
      <c r="G63" s="141"/>
      <c r="H63" s="140"/>
      <c r="I63" s="141"/>
      <c r="J63" s="144"/>
      <c r="K63" s="145"/>
      <c r="L63" s="144">
        <f t="shared" si="80"/>
        <v>205</v>
      </c>
      <c r="M63" s="145">
        <f t="shared" si="81"/>
        <v>86.1</v>
      </c>
      <c r="N63" s="144">
        <f t="shared" si="82"/>
        <v>-205</v>
      </c>
      <c r="O63" s="145">
        <f t="shared" si="83"/>
        <v>-196.8</v>
      </c>
      <c r="P63" s="145">
        <f t="shared" si="84"/>
        <v>-110.7</v>
      </c>
      <c r="Q63" s="145">
        <v>-110.7</v>
      </c>
      <c r="R63" s="145"/>
      <c r="S63" s="113">
        <v>609004</v>
      </c>
    </row>
    <row r="64" ht="20.1" customHeight="1" spans="1:19">
      <c r="A64" s="137">
        <v>40</v>
      </c>
      <c r="B64" s="101" t="s">
        <v>365</v>
      </c>
      <c r="C64" s="138"/>
      <c r="D64" s="138"/>
      <c r="E64" s="139">
        <v>57</v>
      </c>
      <c r="F64" s="140"/>
      <c r="G64" s="141"/>
      <c r="H64" s="140"/>
      <c r="I64" s="141"/>
      <c r="J64" s="144"/>
      <c r="K64" s="145"/>
      <c r="L64" s="144">
        <f t="shared" si="80"/>
        <v>57</v>
      </c>
      <c r="M64" s="145">
        <f t="shared" si="81"/>
        <v>23.94</v>
      </c>
      <c r="N64" s="144">
        <f t="shared" si="82"/>
        <v>-57</v>
      </c>
      <c r="O64" s="145">
        <f t="shared" si="83"/>
        <v>-54.72</v>
      </c>
      <c r="P64" s="145">
        <f t="shared" si="84"/>
        <v>-30.78</v>
      </c>
      <c r="Q64" s="145">
        <v>-30.78</v>
      </c>
      <c r="R64" s="145"/>
      <c r="S64" s="113">
        <v>609006</v>
      </c>
    </row>
    <row r="65" ht="20.1" customHeight="1" spans="1:18">
      <c r="A65" s="104"/>
      <c r="B65" s="105" t="s">
        <v>97</v>
      </c>
      <c r="C65" s="133">
        <f t="shared" ref="C65:Q65" si="86">SUM(C66)</f>
        <v>3</v>
      </c>
      <c r="D65" s="133">
        <f t="shared" si="86"/>
        <v>8</v>
      </c>
      <c r="E65" s="134">
        <f t="shared" si="86"/>
        <v>27</v>
      </c>
      <c r="F65" s="135">
        <f t="shared" si="86"/>
        <v>3</v>
      </c>
      <c r="G65" s="136">
        <f t="shared" si="86"/>
        <v>2.16</v>
      </c>
      <c r="H65" s="135">
        <f t="shared" si="86"/>
        <v>8</v>
      </c>
      <c r="I65" s="136">
        <f t="shared" si="86"/>
        <v>5.76</v>
      </c>
      <c r="J65" s="98">
        <f t="shared" si="86"/>
        <v>8</v>
      </c>
      <c r="K65" s="99">
        <f t="shared" si="86"/>
        <v>2.4</v>
      </c>
      <c r="L65" s="98">
        <f t="shared" si="86"/>
        <v>35</v>
      </c>
      <c r="M65" s="99">
        <f t="shared" si="86"/>
        <v>14.7</v>
      </c>
      <c r="N65" s="98">
        <f t="shared" si="86"/>
        <v>-27</v>
      </c>
      <c r="O65" s="99">
        <f t="shared" si="86"/>
        <v>-25.92</v>
      </c>
      <c r="P65" s="99">
        <f t="shared" si="86"/>
        <v>-0.900000000000002</v>
      </c>
      <c r="Q65" s="99">
        <f t="shared" si="86"/>
        <v>-0.900000000000002</v>
      </c>
      <c r="R65" s="99"/>
    </row>
    <row r="66" ht="20.1" customHeight="1" spans="1:19">
      <c r="A66" s="137">
        <v>41</v>
      </c>
      <c r="B66" s="101" t="s">
        <v>366</v>
      </c>
      <c r="C66" s="138">
        <v>3</v>
      </c>
      <c r="D66" s="138">
        <v>8</v>
      </c>
      <c r="E66" s="139">
        <v>27</v>
      </c>
      <c r="F66" s="140">
        <f>C66</f>
        <v>3</v>
      </c>
      <c r="G66" s="141">
        <f>F66*1.2*0.6</f>
        <v>2.16</v>
      </c>
      <c r="H66" s="140">
        <f>D66</f>
        <v>8</v>
      </c>
      <c r="I66" s="141">
        <f>H66*1.2*0.6</f>
        <v>5.76</v>
      </c>
      <c r="J66" s="144">
        <f>D66</f>
        <v>8</v>
      </c>
      <c r="K66" s="145">
        <f>J66*0.5*0.6</f>
        <v>2.4</v>
      </c>
      <c r="L66" s="144">
        <f t="shared" ref="L66:L69" si="87">D66+E66</f>
        <v>35</v>
      </c>
      <c r="M66" s="145">
        <f t="shared" ref="M66:M69" si="88">L66*0.7*0.6</f>
        <v>14.7</v>
      </c>
      <c r="N66" s="144">
        <f t="shared" ref="N66:N69" si="89">-E66</f>
        <v>-27</v>
      </c>
      <c r="O66" s="145">
        <f t="shared" ref="O66:O69" si="90">N66*1.2*0.4*2</f>
        <v>-25.92</v>
      </c>
      <c r="P66" s="145">
        <f t="shared" ref="P66:P69" si="91">G66+I66+K66+M66+O66</f>
        <v>-0.900000000000002</v>
      </c>
      <c r="Q66" s="145">
        <v>-0.900000000000002</v>
      </c>
      <c r="R66" s="145"/>
      <c r="S66" s="113">
        <v>609005</v>
      </c>
    </row>
    <row r="67" ht="20.1" customHeight="1" spans="1:18">
      <c r="A67" s="104"/>
      <c r="B67" s="105" t="s">
        <v>98</v>
      </c>
      <c r="C67" s="133"/>
      <c r="D67" s="133"/>
      <c r="E67" s="134">
        <f>SUM(E68:E69)</f>
        <v>66</v>
      </c>
      <c r="F67" s="135"/>
      <c r="G67" s="136"/>
      <c r="H67" s="135"/>
      <c r="I67" s="136"/>
      <c r="J67" s="98"/>
      <c r="K67" s="99"/>
      <c r="L67" s="98">
        <f t="shared" ref="L67:Q67" si="92">SUM(L68:L69)</f>
        <v>66</v>
      </c>
      <c r="M67" s="99">
        <f t="shared" si="92"/>
        <v>27.72</v>
      </c>
      <c r="N67" s="98">
        <f t="shared" si="92"/>
        <v>-66</v>
      </c>
      <c r="O67" s="99">
        <f t="shared" si="92"/>
        <v>-63.36</v>
      </c>
      <c r="P67" s="99">
        <f t="shared" si="92"/>
        <v>-35.64</v>
      </c>
      <c r="Q67" s="99">
        <f t="shared" si="92"/>
        <v>-35.64</v>
      </c>
      <c r="R67" s="99"/>
    </row>
    <row r="68" ht="20.1" customHeight="1" spans="1:19">
      <c r="A68" s="137">
        <v>42</v>
      </c>
      <c r="B68" s="101" t="s">
        <v>367</v>
      </c>
      <c r="C68" s="138"/>
      <c r="D68" s="138"/>
      <c r="E68" s="139">
        <v>10</v>
      </c>
      <c r="F68" s="140"/>
      <c r="G68" s="141"/>
      <c r="H68" s="140"/>
      <c r="I68" s="141"/>
      <c r="J68" s="144"/>
      <c r="K68" s="145"/>
      <c r="L68" s="144">
        <f t="shared" si="87"/>
        <v>10</v>
      </c>
      <c r="M68" s="145">
        <f t="shared" si="88"/>
        <v>4.2</v>
      </c>
      <c r="N68" s="144">
        <f t="shared" si="89"/>
        <v>-10</v>
      </c>
      <c r="O68" s="145">
        <f t="shared" si="90"/>
        <v>-9.6</v>
      </c>
      <c r="P68" s="145">
        <f t="shared" si="91"/>
        <v>-5.4</v>
      </c>
      <c r="Q68" s="145">
        <v>-5.4</v>
      </c>
      <c r="R68" s="145"/>
      <c r="S68" s="113">
        <v>610001</v>
      </c>
    </row>
    <row r="69" ht="20.1" customHeight="1" spans="1:19">
      <c r="A69" s="137">
        <v>43</v>
      </c>
      <c r="B69" s="101" t="s">
        <v>368</v>
      </c>
      <c r="C69" s="138"/>
      <c r="D69" s="138"/>
      <c r="E69" s="139">
        <v>56</v>
      </c>
      <c r="F69" s="140"/>
      <c r="G69" s="141"/>
      <c r="H69" s="140"/>
      <c r="I69" s="141"/>
      <c r="J69" s="144"/>
      <c r="K69" s="145"/>
      <c r="L69" s="144">
        <f t="shared" si="87"/>
        <v>56</v>
      </c>
      <c r="M69" s="145">
        <f t="shared" si="88"/>
        <v>23.52</v>
      </c>
      <c r="N69" s="144">
        <f t="shared" si="89"/>
        <v>-56</v>
      </c>
      <c r="O69" s="145">
        <f t="shared" si="90"/>
        <v>-53.76</v>
      </c>
      <c r="P69" s="145">
        <f t="shared" si="91"/>
        <v>-30.24</v>
      </c>
      <c r="Q69" s="145">
        <v>-30.24</v>
      </c>
      <c r="R69" s="145"/>
      <c r="S69" s="113">
        <v>610002</v>
      </c>
    </row>
    <row r="70" ht="20.1" customHeight="1" spans="1:18">
      <c r="A70" s="104"/>
      <c r="B70" s="105" t="s">
        <v>101</v>
      </c>
      <c r="C70" s="133"/>
      <c r="D70" s="133"/>
      <c r="E70" s="134">
        <f>SUM(E71:E71)</f>
        <v>450</v>
      </c>
      <c r="F70" s="135"/>
      <c r="G70" s="136"/>
      <c r="H70" s="135"/>
      <c r="I70" s="136"/>
      <c r="J70" s="98"/>
      <c r="K70" s="99"/>
      <c r="L70" s="98">
        <f t="shared" ref="L70:Q70" si="93">SUM(L71:L71)</f>
        <v>450</v>
      </c>
      <c r="M70" s="99">
        <f t="shared" si="93"/>
        <v>189</v>
      </c>
      <c r="N70" s="98">
        <f t="shared" si="93"/>
        <v>-450</v>
      </c>
      <c r="O70" s="99">
        <f t="shared" si="93"/>
        <v>-432</v>
      </c>
      <c r="P70" s="99">
        <f t="shared" si="93"/>
        <v>-243</v>
      </c>
      <c r="Q70" s="99">
        <f t="shared" si="93"/>
        <v>-243</v>
      </c>
      <c r="R70" s="99"/>
    </row>
    <row r="71" ht="20.1" customHeight="1" spans="1:19">
      <c r="A71" s="137">
        <v>44</v>
      </c>
      <c r="B71" s="101" t="s">
        <v>369</v>
      </c>
      <c r="C71" s="138"/>
      <c r="D71" s="138"/>
      <c r="E71" s="139">
        <v>450</v>
      </c>
      <c r="F71" s="140"/>
      <c r="G71" s="141"/>
      <c r="H71" s="140"/>
      <c r="I71" s="141"/>
      <c r="J71" s="144"/>
      <c r="K71" s="145"/>
      <c r="L71" s="144">
        <f t="shared" ref="L71:L75" si="94">D71+E71</f>
        <v>450</v>
      </c>
      <c r="M71" s="145">
        <f t="shared" ref="M71:M75" si="95">L71*0.7*0.6</f>
        <v>189</v>
      </c>
      <c r="N71" s="144">
        <f t="shared" ref="N71:N75" si="96">-E71</f>
        <v>-450</v>
      </c>
      <c r="O71" s="145">
        <f t="shared" ref="O71:O75" si="97">N71*1.2*0.4*2</f>
        <v>-432</v>
      </c>
      <c r="P71" s="145">
        <f t="shared" ref="P71:P75" si="98">G71+I71+K71+M71+O71</f>
        <v>-243</v>
      </c>
      <c r="Q71" s="145">
        <v>-243</v>
      </c>
      <c r="R71" s="145"/>
      <c r="S71" s="113">
        <v>610003</v>
      </c>
    </row>
    <row r="72" ht="20.1" customHeight="1" spans="1:18">
      <c r="A72" s="104"/>
      <c r="B72" s="105" t="s">
        <v>102</v>
      </c>
      <c r="C72" s="133">
        <f t="shared" ref="C72:Q72" si="99">SUM(C73:C73)</f>
        <v>10</v>
      </c>
      <c r="D72" s="133">
        <f t="shared" si="99"/>
        <v>10</v>
      </c>
      <c r="E72" s="134">
        <f t="shared" si="99"/>
        <v>243</v>
      </c>
      <c r="F72" s="135">
        <f t="shared" si="99"/>
        <v>10</v>
      </c>
      <c r="G72" s="136">
        <f t="shared" si="99"/>
        <v>7.2</v>
      </c>
      <c r="H72" s="135">
        <f t="shared" si="99"/>
        <v>10</v>
      </c>
      <c r="I72" s="136">
        <f t="shared" si="99"/>
        <v>7.2</v>
      </c>
      <c r="J72" s="98">
        <f t="shared" si="99"/>
        <v>10</v>
      </c>
      <c r="K72" s="99">
        <f t="shared" si="99"/>
        <v>3</v>
      </c>
      <c r="L72" s="98">
        <f t="shared" si="99"/>
        <v>253</v>
      </c>
      <c r="M72" s="99">
        <f t="shared" si="99"/>
        <v>106.26</v>
      </c>
      <c r="N72" s="98">
        <f t="shared" si="99"/>
        <v>-243</v>
      </c>
      <c r="O72" s="99">
        <f t="shared" si="99"/>
        <v>-233.28</v>
      </c>
      <c r="P72" s="99">
        <f t="shared" si="99"/>
        <v>-109.62</v>
      </c>
      <c r="Q72" s="99">
        <f t="shared" si="99"/>
        <v>-109.62</v>
      </c>
      <c r="R72" s="99"/>
    </row>
    <row r="73" ht="20.1" customHeight="1" spans="1:19">
      <c r="A73" s="137">
        <v>45</v>
      </c>
      <c r="B73" s="101" t="s">
        <v>370</v>
      </c>
      <c r="C73" s="138">
        <v>10</v>
      </c>
      <c r="D73" s="138">
        <v>10</v>
      </c>
      <c r="E73" s="139">
        <v>243</v>
      </c>
      <c r="F73" s="140">
        <f>C73</f>
        <v>10</v>
      </c>
      <c r="G73" s="141">
        <f>F73*1.2*0.6</f>
        <v>7.2</v>
      </c>
      <c r="H73" s="140">
        <f t="shared" ref="H73:H79" si="100">D73</f>
        <v>10</v>
      </c>
      <c r="I73" s="141">
        <f t="shared" ref="I73:I79" si="101">H73*1.2*0.6</f>
        <v>7.2</v>
      </c>
      <c r="J73" s="144">
        <f t="shared" ref="J73:J79" si="102">D73</f>
        <v>10</v>
      </c>
      <c r="K73" s="145">
        <f t="shared" ref="K73:K79" si="103">J73*0.5*0.6</f>
        <v>3</v>
      </c>
      <c r="L73" s="144">
        <f t="shared" si="94"/>
        <v>253</v>
      </c>
      <c r="M73" s="145">
        <f t="shared" si="95"/>
        <v>106.26</v>
      </c>
      <c r="N73" s="144">
        <f t="shared" si="96"/>
        <v>-243</v>
      </c>
      <c r="O73" s="145">
        <f t="shared" si="97"/>
        <v>-233.28</v>
      </c>
      <c r="P73" s="145">
        <f t="shared" si="98"/>
        <v>-109.62</v>
      </c>
      <c r="Q73" s="145">
        <v>-109.62</v>
      </c>
      <c r="R73" s="145"/>
      <c r="S73" s="113">
        <v>610004</v>
      </c>
    </row>
    <row r="74" ht="20.1" customHeight="1" spans="1:18">
      <c r="A74" s="104"/>
      <c r="B74" s="105" t="s">
        <v>103</v>
      </c>
      <c r="C74" s="133"/>
      <c r="D74" s="133">
        <f t="shared" ref="D74:Q74" si="104">SUM(D75)</f>
        <v>3</v>
      </c>
      <c r="E74" s="134">
        <f t="shared" si="104"/>
        <v>188</v>
      </c>
      <c r="F74" s="135"/>
      <c r="G74" s="136"/>
      <c r="H74" s="135">
        <f t="shared" si="104"/>
        <v>3</v>
      </c>
      <c r="I74" s="136">
        <f t="shared" si="104"/>
        <v>2.16</v>
      </c>
      <c r="J74" s="98">
        <f t="shared" si="104"/>
        <v>3</v>
      </c>
      <c r="K74" s="99">
        <f t="shared" si="104"/>
        <v>0.9</v>
      </c>
      <c r="L74" s="98">
        <f t="shared" si="104"/>
        <v>191</v>
      </c>
      <c r="M74" s="99">
        <f t="shared" si="104"/>
        <v>80.22</v>
      </c>
      <c r="N74" s="98">
        <f t="shared" si="104"/>
        <v>-188</v>
      </c>
      <c r="O74" s="99">
        <f t="shared" si="104"/>
        <v>-180.48</v>
      </c>
      <c r="P74" s="99">
        <f t="shared" si="104"/>
        <v>-97.2</v>
      </c>
      <c r="Q74" s="99">
        <f t="shared" si="104"/>
        <v>-97.2</v>
      </c>
      <c r="R74" s="99"/>
    </row>
    <row r="75" ht="20.1" customHeight="1" spans="1:19">
      <c r="A75" s="137">
        <v>46</v>
      </c>
      <c r="B75" s="101" t="s">
        <v>371</v>
      </c>
      <c r="C75" s="138"/>
      <c r="D75" s="138">
        <v>3</v>
      </c>
      <c r="E75" s="139">
        <v>188</v>
      </c>
      <c r="F75" s="140"/>
      <c r="G75" s="141"/>
      <c r="H75" s="140">
        <f t="shared" si="100"/>
        <v>3</v>
      </c>
      <c r="I75" s="141">
        <f t="shared" si="101"/>
        <v>2.16</v>
      </c>
      <c r="J75" s="144">
        <f t="shared" si="102"/>
        <v>3</v>
      </c>
      <c r="K75" s="145">
        <f t="shared" si="103"/>
        <v>0.9</v>
      </c>
      <c r="L75" s="144">
        <f t="shared" si="94"/>
        <v>191</v>
      </c>
      <c r="M75" s="145">
        <f t="shared" si="95"/>
        <v>80.22</v>
      </c>
      <c r="N75" s="144">
        <f t="shared" si="96"/>
        <v>-188</v>
      </c>
      <c r="O75" s="145">
        <f t="shared" si="97"/>
        <v>-180.48</v>
      </c>
      <c r="P75" s="145">
        <f t="shared" si="98"/>
        <v>-97.2</v>
      </c>
      <c r="Q75" s="145">
        <v>-97.2</v>
      </c>
      <c r="R75" s="145"/>
      <c r="S75" s="113">
        <v>610005</v>
      </c>
    </row>
    <row r="76" ht="20.1" customHeight="1" spans="1:18">
      <c r="A76" s="104"/>
      <c r="B76" s="105" t="s">
        <v>117</v>
      </c>
      <c r="C76" s="133">
        <f t="shared" ref="C76:Q76" si="105">SUM(C77:C79)</f>
        <v>12</v>
      </c>
      <c r="D76" s="133">
        <f t="shared" si="105"/>
        <v>36</v>
      </c>
      <c r="E76" s="134">
        <f t="shared" si="105"/>
        <v>317</v>
      </c>
      <c r="F76" s="135">
        <f t="shared" si="105"/>
        <v>12</v>
      </c>
      <c r="G76" s="136">
        <f t="shared" si="105"/>
        <v>8.64</v>
      </c>
      <c r="H76" s="135">
        <f t="shared" si="105"/>
        <v>36</v>
      </c>
      <c r="I76" s="136">
        <f t="shared" si="105"/>
        <v>25.92</v>
      </c>
      <c r="J76" s="98">
        <f t="shared" si="105"/>
        <v>36</v>
      </c>
      <c r="K76" s="99">
        <f t="shared" si="105"/>
        <v>10.8</v>
      </c>
      <c r="L76" s="98">
        <f t="shared" si="105"/>
        <v>353</v>
      </c>
      <c r="M76" s="99">
        <f t="shared" si="105"/>
        <v>148.26</v>
      </c>
      <c r="N76" s="98">
        <f t="shared" si="105"/>
        <v>-317</v>
      </c>
      <c r="O76" s="99">
        <f t="shared" si="105"/>
        <v>-304.32</v>
      </c>
      <c r="P76" s="99">
        <f t="shared" si="105"/>
        <v>-110.7</v>
      </c>
      <c r="Q76" s="99">
        <f t="shared" si="105"/>
        <v>-110.7</v>
      </c>
      <c r="R76" s="99"/>
    </row>
    <row r="77" ht="20.1" customHeight="1" spans="1:19">
      <c r="A77" s="137">
        <v>47</v>
      </c>
      <c r="B77" s="101" t="s">
        <v>372</v>
      </c>
      <c r="C77" s="138"/>
      <c r="D77" s="138">
        <v>3</v>
      </c>
      <c r="E77" s="139">
        <v>105</v>
      </c>
      <c r="F77" s="140"/>
      <c r="G77" s="141"/>
      <c r="H77" s="140">
        <f t="shared" si="100"/>
        <v>3</v>
      </c>
      <c r="I77" s="141">
        <f t="shared" si="101"/>
        <v>2.16</v>
      </c>
      <c r="J77" s="144">
        <f t="shared" si="102"/>
        <v>3</v>
      </c>
      <c r="K77" s="145">
        <f t="shared" si="103"/>
        <v>0.9</v>
      </c>
      <c r="L77" s="144">
        <f t="shared" ref="L77:L79" si="106">D77+E77</f>
        <v>108</v>
      </c>
      <c r="M77" s="145">
        <f t="shared" ref="M77:M79" si="107">L77*0.7*0.6</f>
        <v>45.36</v>
      </c>
      <c r="N77" s="144">
        <f t="shared" ref="N77:N79" si="108">-E77</f>
        <v>-105</v>
      </c>
      <c r="O77" s="145">
        <f t="shared" ref="O77:O79" si="109">N77*1.2*0.4*2</f>
        <v>-100.8</v>
      </c>
      <c r="P77" s="145">
        <f t="shared" ref="P77:P79" si="110">G77+I77+K77+M77+O77</f>
        <v>-52.38</v>
      </c>
      <c r="Q77" s="145">
        <v>-52.38</v>
      </c>
      <c r="R77" s="145"/>
      <c r="S77" s="113">
        <v>614002</v>
      </c>
    </row>
    <row r="78" ht="20.1" customHeight="1" spans="1:19">
      <c r="A78" s="137">
        <v>48</v>
      </c>
      <c r="B78" s="101" t="s">
        <v>373</v>
      </c>
      <c r="C78" s="138">
        <v>12</v>
      </c>
      <c r="D78" s="138">
        <v>23</v>
      </c>
      <c r="E78" s="139">
        <v>110</v>
      </c>
      <c r="F78" s="140">
        <f>C78</f>
        <v>12</v>
      </c>
      <c r="G78" s="141">
        <f>F78*1.2*0.6</f>
        <v>8.64</v>
      </c>
      <c r="H78" s="140">
        <f t="shared" si="100"/>
        <v>23</v>
      </c>
      <c r="I78" s="141">
        <f t="shared" si="101"/>
        <v>16.56</v>
      </c>
      <c r="J78" s="144">
        <f t="shared" si="102"/>
        <v>23</v>
      </c>
      <c r="K78" s="145">
        <f t="shared" si="103"/>
        <v>6.9</v>
      </c>
      <c r="L78" s="144">
        <f t="shared" si="106"/>
        <v>133</v>
      </c>
      <c r="M78" s="145">
        <f t="shared" si="107"/>
        <v>55.86</v>
      </c>
      <c r="N78" s="144">
        <f t="shared" si="108"/>
        <v>-110</v>
      </c>
      <c r="O78" s="145">
        <f t="shared" si="109"/>
        <v>-105.6</v>
      </c>
      <c r="P78" s="145">
        <f t="shared" si="110"/>
        <v>-17.64</v>
      </c>
      <c r="Q78" s="145">
        <v>-17.64</v>
      </c>
      <c r="R78" s="145"/>
      <c r="S78" s="113">
        <v>614004</v>
      </c>
    </row>
    <row r="79" ht="20.1" customHeight="1" spans="1:19">
      <c r="A79" s="137">
        <v>49</v>
      </c>
      <c r="B79" s="101" t="s">
        <v>374</v>
      </c>
      <c r="C79" s="138"/>
      <c r="D79" s="138">
        <v>10</v>
      </c>
      <c r="E79" s="139">
        <v>102</v>
      </c>
      <c r="F79" s="140"/>
      <c r="G79" s="141"/>
      <c r="H79" s="140">
        <f t="shared" si="100"/>
        <v>10</v>
      </c>
      <c r="I79" s="141">
        <f t="shared" si="101"/>
        <v>7.2</v>
      </c>
      <c r="J79" s="144">
        <f t="shared" si="102"/>
        <v>10</v>
      </c>
      <c r="K79" s="145">
        <f t="shared" si="103"/>
        <v>3</v>
      </c>
      <c r="L79" s="144">
        <f t="shared" si="106"/>
        <v>112</v>
      </c>
      <c r="M79" s="145">
        <f t="shared" si="107"/>
        <v>47.04</v>
      </c>
      <c r="N79" s="144">
        <f t="shared" si="108"/>
        <v>-102</v>
      </c>
      <c r="O79" s="145">
        <f t="shared" si="109"/>
        <v>-97.92</v>
      </c>
      <c r="P79" s="145">
        <f t="shared" si="110"/>
        <v>-40.68</v>
      </c>
      <c r="Q79" s="145">
        <v>-40.68</v>
      </c>
      <c r="R79" s="145"/>
      <c r="S79" s="113">
        <v>614005</v>
      </c>
    </row>
    <row r="80" ht="20.1" customHeight="1" spans="1:18">
      <c r="A80" s="104"/>
      <c r="B80" s="105" t="s">
        <v>122</v>
      </c>
      <c r="C80" s="133"/>
      <c r="D80" s="133">
        <f t="shared" ref="D80:Q80" si="111">SUM(D81)</f>
        <v>11</v>
      </c>
      <c r="E80" s="134">
        <f t="shared" si="111"/>
        <v>195</v>
      </c>
      <c r="F80" s="135"/>
      <c r="G80" s="136"/>
      <c r="H80" s="135">
        <f t="shared" si="111"/>
        <v>11</v>
      </c>
      <c r="I80" s="136">
        <f t="shared" si="111"/>
        <v>7.92</v>
      </c>
      <c r="J80" s="98">
        <f t="shared" si="111"/>
        <v>11</v>
      </c>
      <c r="K80" s="99">
        <f t="shared" si="111"/>
        <v>3.3</v>
      </c>
      <c r="L80" s="98">
        <f t="shared" si="111"/>
        <v>206</v>
      </c>
      <c r="M80" s="99">
        <f t="shared" si="111"/>
        <v>86.52</v>
      </c>
      <c r="N80" s="98">
        <f t="shared" si="111"/>
        <v>-195</v>
      </c>
      <c r="O80" s="99">
        <f t="shared" si="111"/>
        <v>-187.2</v>
      </c>
      <c r="P80" s="99">
        <f t="shared" si="111"/>
        <v>-89.46</v>
      </c>
      <c r="Q80" s="99">
        <f t="shared" si="111"/>
        <v>-89.46</v>
      </c>
      <c r="R80" s="99"/>
    </row>
    <row r="81" ht="20.1" customHeight="1" spans="1:19">
      <c r="A81" s="137">
        <v>50</v>
      </c>
      <c r="B81" s="101" t="s">
        <v>375</v>
      </c>
      <c r="C81" s="138"/>
      <c r="D81" s="138">
        <v>11</v>
      </c>
      <c r="E81" s="139">
        <v>195</v>
      </c>
      <c r="F81" s="140"/>
      <c r="G81" s="141"/>
      <c r="H81" s="140">
        <f t="shared" ref="H81:H89" si="112">D81</f>
        <v>11</v>
      </c>
      <c r="I81" s="141">
        <f t="shared" ref="I81:I89" si="113">H81*1.2*0.6</f>
        <v>7.92</v>
      </c>
      <c r="J81" s="144">
        <f t="shared" ref="J81:J89" si="114">D81</f>
        <v>11</v>
      </c>
      <c r="K81" s="145">
        <f t="shared" ref="K81:K89" si="115">J81*0.5*0.6</f>
        <v>3.3</v>
      </c>
      <c r="L81" s="144">
        <f t="shared" ref="L81:L89" si="116">D81+E81</f>
        <v>206</v>
      </c>
      <c r="M81" s="145">
        <f t="shared" ref="M81:M89" si="117">L81*0.7*0.6</f>
        <v>86.52</v>
      </c>
      <c r="N81" s="144">
        <f t="shared" ref="N81:N89" si="118">-E81</f>
        <v>-195</v>
      </c>
      <c r="O81" s="145">
        <f t="shared" ref="O81:O89" si="119">N81*1.2*0.4*2</f>
        <v>-187.2</v>
      </c>
      <c r="P81" s="145">
        <f t="shared" ref="P81:P89" si="120">G81+I81+K81+M81+O81</f>
        <v>-89.46</v>
      </c>
      <c r="Q81" s="145">
        <v>-89.46</v>
      </c>
      <c r="R81" s="145"/>
      <c r="S81" s="113">
        <v>614003</v>
      </c>
    </row>
    <row r="82" ht="20.1" customHeight="1" spans="1:18">
      <c r="A82" s="104"/>
      <c r="B82" s="105" t="s">
        <v>123</v>
      </c>
      <c r="C82" s="133">
        <f t="shared" ref="C82:Q82" si="121">SUM(C83:C89)</f>
        <v>20</v>
      </c>
      <c r="D82" s="133">
        <f t="shared" si="121"/>
        <v>30</v>
      </c>
      <c r="E82" s="134">
        <f t="shared" si="121"/>
        <v>604</v>
      </c>
      <c r="F82" s="135">
        <f t="shared" si="121"/>
        <v>20</v>
      </c>
      <c r="G82" s="136">
        <f t="shared" si="121"/>
        <v>14.4</v>
      </c>
      <c r="H82" s="135">
        <f t="shared" si="121"/>
        <v>30</v>
      </c>
      <c r="I82" s="136">
        <f t="shared" si="121"/>
        <v>21.6</v>
      </c>
      <c r="J82" s="98">
        <f t="shared" si="121"/>
        <v>30</v>
      </c>
      <c r="K82" s="99">
        <f t="shared" si="121"/>
        <v>9</v>
      </c>
      <c r="L82" s="98">
        <f t="shared" si="121"/>
        <v>634</v>
      </c>
      <c r="M82" s="99">
        <f t="shared" si="121"/>
        <v>266.28</v>
      </c>
      <c r="N82" s="98">
        <f t="shared" si="121"/>
        <v>-604</v>
      </c>
      <c r="O82" s="99">
        <f t="shared" si="121"/>
        <v>-579.84</v>
      </c>
      <c r="P82" s="99">
        <f t="shared" si="121"/>
        <v>-268.56</v>
      </c>
      <c r="Q82" s="99">
        <f t="shared" si="121"/>
        <v>-268.56</v>
      </c>
      <c r="R82" s="99"/>
    </row>
    <row r="83" ht="20.1" customHeight="1" spans="1:19">
      <c r="A83" s="137">
        <v>51</v>
      </c>
      <c r="B83" s="101" t="s">
        <v>376</v>
      </c>
      <c r="C83" s="138"/>
      <c r="D83" s="138"/>
      <c r="E83" s="139">
        <v>9</v>
      </c>
      <c r="F83" s="140"/>
      <c r="G83" s="141"/>
      <c r="H83" s="140"/>
      <c r="I83" s="141"/>
      <c r="J83" s="144"/>
      <c r="K83" s="145"/>
      <c r="L83" s="144">
        <f t="shared" si="116"/>
        <v>9</v>
      </c>
      <c r="M83" s="145">
        <f t="shared" si="117"/>
        <v>3.78</v>
      </c>
      <c r="N83" s="144">
        <f t="shared" si="118"/>
        <v>-9</v>
      </c>
      <c r="O83" s="145">
        <f t="shared" si="119"/>
        <v>-8.64</v>
      </c>
      <c r="P83" s="145">
        <f t="shared" si="120"/>
        <v>-4.86</v>
      </c>
      <c r="Q83" s="145">
        <v>-4.86</v>
      </c>
      <c r="R83" s="145"/>
      <c r="S83" s="113">
        <v>615001</v>
      </c>
    </row>
    <row r="84" ht="20.1" customHeight="1" spans="1:19">
      <c r="A84" s="137">
        <v>52</v>
      </c>
      <c r="B84" s="101" t="s">
        <v>377</v>
      </c>
      <c r="C84" s="138"/>
      <c r="D84" s="138"/>
      <c r="E84" s="139">
        <v>7</v>
      </c>
      <c r="F84" s="140"/>
      <c r="G84" s="141"/>
      <c r="H84" s="140"/>
      <c r="I84" s="141"/>
      <c r="J84" s="144"/>
      <c r="K84" s="145"/>
      <c r="L84" s="144">
        <f t="shared" si="116"/>
        <v>7</v>
      </c>
      <c r="M84" s="145">
        <f t="shared" si="117"/>
        <v>2.94</v>
      </c>
      <c r="N84" s="144">
        <f t="shared" si="118"/>
        <v>-7</v>
      </c>
      <c r="O84" s="145">
        <f t="shared" si="119"/>
        <v>-6.72</v>
      </c>
      <c r="P84" s="145">
        <f t="shared" si="120"/>
        <v>-3.78</v>
      </c>
      <c r="Q84" s="145">
        <v>-3.78</v>
      </c>
      <c r="R84" s="145"/>
      <c r="S84" s="113">
        <v>615002</v>
      </c>
    </row>
    <row r="85" ht="20.1" customHeight="1" spans="1:19">
      <c r="A85" s="137">
        <v>53</v>
      </c>
      <c r="B85" s="101" t="s">
        <v>378</v>
      </c>
      <c r="C85" s="138">
        <v>1</v>
      </c>
      <c r="D85" s="138">
        <v>5</v>
      </c>
      <c r="E85" s="139">
        <v>18</v>
      </c>
      <c r="F85" s="140">
        <f t="shared" ref="F85:F88" si="122">C85</f>
        <v>1</v>
      </c>
      <c r="G85" s="141">
        <f t="shared" ref="G85:G88" si="123">F85*1.2*0.6</f>
        <v>0.72</v>
      </c>
      <c r="H85" s="140">
        <f t="shared" si="112"/>
        <v>5</v>
      </c>
      <c r="I85" s="141">
        <f t="shared" si="113"/>
        <v>3.6</v>
      </c>
      <c r="J85" s="144">
        <f t="shared" si="114"/>
        <v>5</v>
      </c>
      <c r="K85" s="145">
        <f t="shared" si="115"/>
        <v>1.5</v>
      </c>
      <c r="L85" s="144">
        <f t="shared" si="116"/>
        <v>23</v>
      </c>
      <c r="M85" s="145">
        <f t="shared" si="117"/>
        <v>9.66</v>
      </c>
      <c r="N85" s="144">
        <f t="shared" si="118"/>
        <v>-18</v>
      </c>
      <c r="O85" s="145">
        <f t="shared" si="119"/>
        <v>-17.28</v>
      </c>
      <c r="P85" s="145">
        <f t="shared" si="120"/>
        <v>-1.8</v>
      </c>
      <c r="Q85" s="145">
        <v>-1.8</v>
      </c>
      <c r="R85" s="145"/>
      <c r="S85" s="113">
        <v>615003</v>
      </c>
    </row>
    <row r="86" ht="20.1" customHeight="1" spans="1:19">
      <c r="A86" s="137">
        <v>54</v>
      </c>
      <c r="B86" s="101" t="s">
        <v>379</v>
      </c>
      <c r="C86" s="138">
        <v>6</v>
      </c>
      <c r="D86" s="138">
        <v>6</v>
      </c>
      <c r="E86" s="139">
        <v>67</v>
      </c>
      <c r="F86" s="140">
        <f t="shared" si="122"/>
        <v>6</v>
      </c>
      <c r="G86" s="141">
        <f t="shared" si="123"/>
        <v>4.32</v>
      </c>
      <c r="H86" s="140">
        <f t="shared" si="112"/>
        <v>6</v>
      </c>
      <c r="I86" s="141">
        <f t="shared" si="113"/>
        <v>4.32</v>
      </c>
      <c r="J86" s="144">
        <f t="shared" si="114"/>
        <v>6</v>
      </c>
      <c r="K86" s="145">
        <f t="shared" si="115"/>
        <v>1.8</v>
      </c>
      <c r="L86" s="144">
        <f t="shared" si="116"/>
        <v>73</v>
      </c>
      <c r="M86" s="145">
        <f t="shared" si="117"/>
        <v>30.66</v>
      </c>
      <c r="N86" s="144">
        <f t="shared" si="118"/>
        <v>-67</v>
      </c>
      <c r="O86" s="145">
        <f t="shared" si="119"/>
        <v>-64.32</v>
      </c>
      <c r="P86" s="145">
        <f t="shared" si="120"/>
        <v>-23.22</v>
      </c>
      <c r="Q86" s="145">
        <v>-23.22</v>
      </c>
      <c r="R86" s="145"/>
      <c r="S86" s="113">
        <v>615004</v>
      </c>
    </row>
    <row r="87" ht="20.1" customHeight="1" spans="1:19">
      <c r="A87" s="137">
        <v>55</v>
      </c>
      <c r="B87" s="101" t="s">
        <v>380</v>
      </c>
      <c r="C87" s="138">
        <v>8</v>
      </c>
      <c r="D87" s="138">
        <v>11</v>
      </c>
      <c r="E87" s="139">
        <v>113</v>
      </c>
      <c r="F87" s="140">
        <f t="shared" si="122"/>
        <v>8</v>
      </c>
      <c r="G87" s="141">
        <f t="shared" si="123"/>
        <v>5.76</v>
      </c>
      <c r="H87" s="140">
        <f t="shared" si="112"/>
        <v>11</v>
      </c>
      <c r="I87" s="141">
        <f t="shared" si="113"/>
        <v>7.92</v>
      </c>
      <c r="J87" s="144">
        <f t="shared" si="114"/>
        <v>11</v>
      </c>
      <c r="K87" s="145">
        <f t="shared" si="115"/>
        <v>3.3</v>
      </c>
      <c r="L87" s="144">
        <f t="shared" si="116"/>
        <v>124</v>
      </c>
      <c r="M87" s="145">
        <f t="shared" si="117"/>
        <v>52.08</v>
      </c>
      <c r="N87" s="144">
        <f t="shared" si="118"/>
        <v>-113</v>
      </c>
      <c r="O87" s="145">
        <f t="shared" si="119"/>
        <v>-108.48</v>
      </c>
      <c r="P87" s="145">
        <f t="shared" si="120"/>
        <v>-39.42</v>
      </c>
      <c r="Q87" s="145">
        <v>-39.42</v>
      </c>
      <c r="R87" s="145"/>
      <c r="S87" s="113">
        <v>615005</v>
      </c>
    </row>
    <row r="88" ht="20.1" customHeight="1" spans="1:19">
      <c r="A88" s="137">
        <v>56</v>
      </c>
      <c r="B88" s="101" t="s">
        <v>381</v>
      </c>
      <c r="C88" s="138">
        <v>5</v>
      </c>
      <c r="D88" s="138">
        <v>5</v>
      </c>
      <c r="E88" s="139">
        <v>218</v>
      </c>
      <c r="F88" s="140">
        <f t="shared" si="122"/>
        <v>5</v>
      </c>
      <c r="G88" s="141">
        <f t="shared" si="123"/>
        <v>3.6</v>
      </c>
      <c r="H88" s="140">
        <f t="shared" si="112"/>
        <v>5</v>
      </c>
      <c r="I88" s="141">
        <f t="shared" si="113"/>
        <v>3.6</v>
      </c>
      <c r="J88" s="144">
        <f t="shared" si="114"/>
        <v>5</v>
      </c>
      <c r="K88" s="145">
        <f t="shared" si="115"/>
        <v>1.5</v>
      </c>
      <c r="L88" s="144">
        <f t="shared" si="116"/>
        <v>223</v>
      </c>
      <c r="M88" s="145">
        <f t="shared" si="117"/>
        <v>93.66</v>
      </c>
      <c r="N88" s="144">
        <f t="shared" si="118"/>
        <v>-218</v>
      </c>
      <c r="O88" s="145">
        <f t="shared" si="119"/>
        <v>-209.28</v>
      </c>
      <c r="P88" s="145">
        <f t="shared" si="120"/>
        <v>-106.92</v>
      </c>
      <c r="Q88" s="145">
        <v>-106.92</v>
      </c>
      <c r="R88" s="145"/>
      <c r="S88" s="113">
        <v>615008</v>
      </c>
    </row>
    <row r="89" ht="20.1" customHeight="1" spans="1:19">
      <c r="A89" s="137">
        <v>57</v>
      </c>
      <c r="B89" s="101" t="s">
        <v>382</v>
      </c>
      <c r="C89" s="138"/>
      <c r="D89" s="138">
        <v>3</v>
      </c>
      <c r="E89" s="139">
        <v>172</v>
      </c>
      <c r="F89" s="140"/>
      <c r="G89" s="141"/>
      <c r="H89" s="140">
        <f t="shared" si="112"/>
        <v>3</v>
      </c>
      <c r="I89" s="141">
        <f t="shared" si="113"/>
        <v>2.16</v>
      </c>
      <c r="J89" s="144">
        <f t="shared" si="114"/>
        <v>3</v>
      </c>
      <c r="K89" s="145">
        <f t="shared" si="115"/>
        <v>0.9</v>
      </c>
      <c r="L89" s="144">
        <f t="shared" si="116"/>
        <v>175</v>
      </c>
      <c r="M89" s="145">
        <f t="shared" si="117"/>
        <v>73.5</v>
      </c>
      <c r="N89" s="144">
        <f t="shared" si="118"/>
        <v>-172</v>
      </c>
      <c r="O89" s="145">
        <f t="shared" si="119"/>
        <v>-165.12</v>
      </c>
      <c r="P89" s="145">
        <f t="shared" si="120"/>
        <v>-88.56</v>
      </c>
      <c r="Q89" s="145">
        <v>-88.56</v>
      </c>
      <c r="R89" s="145"/>
      <c r="S89" s="113">
        <v>615009</v>
      </c>
    </row>
    <row r="90" ht="20.1" customHeight="1" spans="1:18">
      <c r="A90" s="104"/>
      <c r="B90" s="105" t="s">
        <v>131</v>
      </c>
      <c r="C90" s="133">
        <f t="shared" ref="C90:Q90" si="124">SUM(C91)</f>
        <v>28</v>
      </c>
      <c r="D90" s="133">
        <f t="shared" si="124"/>
        <v>53</v>
      </c>
      <c r="E90" s="134">
        <f t="shared" si="124"/>
        <v>775</v>
      </c>
      <c r="F90" s="135">
        <f t="shared" si="124"/>
        <v>28</v>
      </c>
      <c r="G90" s="136">
        <f t="shared" si="124"/>
        <v>20.16</v>
      </c>
      <c r="H90" s="135">
        <f t="shared" si="124"/>
        <v>53</v>
      </c>
      <c r="I90" s="136">
        <f t="shared" si="124"/>
        <v>38.16</v>
      </c>
      <c r="J90" s="98">
        <f t="shared" si="124"/>
        <v>53</v>
      </c>
      <c r="K90" s="99">
        <f t="shared" si="124"/>
        <v>15.9</v>
      </c>
      <c r="L90" s="98">
        <f t="shared" si="124"/>
        <v>828</v>
      </c>
      <c r="M90" s="99">
        <f t="shared" si="124"/>
        <v>347.76</v>
      </c>
      <c r="N90" s="98">
        <f t="shared" si="124"/>
        <v>-775</v>
      </c>
      <c r="O90" s="99">
        <f t="shared" si="124"/>
        <v>-744</v>
      </c>
      <c r="P90" s="99">
        <f t="shared" si="124"/>
        <v>-322.02</v>
      </c>
      <c r="Q90" s="99">
        <f t="shared" si="124"/>
        <v>-322.02</v>
      </c>
      <c r="R90" s="99"/>
    </row>
    <row r="91" ht="20.1" customHeight="1" spans="1:19">
      <c r="A91" s="137">
        <v>58</v>
      </c>
      <c r="B91" s="101" t="s">
        <v>383</v>
      </c>
      <c r="C91" s="138">
        <v>28</v>
      </c>
      <c r="D91" s="138">
        <v>53</v>
      </c>
      <c r="E91" s="139">
        <v>775</v>
      </c>
      <c r="F91" s="140">
        <f t="shared" ref="F91:F95" si="125">C91</f>
        <v>28</v>
      </c>
      <c r="G91" s="141">
        <f t="shared" ref="G91:G95" si="126">F91*1.2*0.6</f>
        <v>20.16</v>
      </c>
      <c r="H91" s="140">
        <f t="shared" ref="H91:H95" si="127">D91</f>
        <v>53</v>
      </c>
      <c r="I91" s="141">
        <f t="shared" ref="I91:I95" si="128">H91*1.2*0.6</f>
        <v>38.16</v>
      </c>
      <c r="J91" s="144">
        <f t="shared" ref="J91:J95" si="129">D91</f>
        <v>53</v>
      </c>
      <c r="K91" s="145">
        <f t="shared" ref="K91:K95" si="130">J91*0.5*0.6</f>
        <v>15.9</v>
      </c>
      <c r="L91" s="144">
        <f t="shared" ref="L91:L95" si="131">D91+E91</f>
        <v>828</v>
      </c>
      <c r="M91" s="145">
        <f t="shared" ref="M91:M95" si="132">L91*0.7*0.6</f>
        <v>347.76</v>
      </c>
      <c r="N91" s="144">
        <f t="shared" ref="N91:N95" si="133">-E91</f>
        <v>-775</v>
      </c>
      <c r="O91" s="145">
        <f t="shared" ref="O91:O95" si="134">N91*1.2*0.4*2</f>
        <v>-744</v>
      </c>
      <c r="P91" s="145">
        <f t="shared" ref="P91:P95" si="135">G91+I91+K91+M91+O91</f>
        <v>-322.02</v>
      </c>
      <c r="Q91" s="145">
        <v>-322.02</v>
      </c>
      <c r="R91" s="145"/>
      <c r="S91" s="113">
        <v>615006</v>
      </c>
    </row>
    <row r="92" ht="20.1" customHeight="1" spans="1:18">
      <c r="A92" s="104"/>
      <c r="B92" s="105" t="s">
        <v>132</v>
      </c>
      <c r="C92" s="133">
        <f t="shared" ref="C92:Q92" si="136">SUM(C93)</f>
        <v>10</v>
      </c>
      <c r="D92" s="133">
        <f t="shared" si="136"/>
        <v>33</v>
      </c>
      <c r="E92" s="134">
        <f t="shared" si="136"/>
        <v>178</v>
      </c>
      <c r="F92" s="135">
        <f t="shared" si="136"/>
        <v>10</v>
      </c>
      <c r="G92" s="136">
        <f t="shared" si="136"/>
        <v>7.2</v>
      </c>
      <c r="H92" s="135">
        <f t="shared" si="136"/>
        <v>33</v>
      </c>
      <c r="I92" s="136">
        <f t="shared" si="136"/>
        <v>23.76</v>
      </c>
      <c r="J92" s="98">
        <f t="shared" si="136"/>
        <v>33</v>
      </c>
      <c r="K92" s="99">
        <f t="shared" si="136"/>
        <v>9.9</v>
      </c>
      <c r="L92" s="98">
        <f t="shared" si="136"/>
        <v>211</v>
      </c>
      <c r="M92" s="99">
        <f t="shared" si="136"/>
        <v>88.62</v>
      </c>
      <c r="N92" s="98">
        <f t="shared" si="136"/>
        <v>-178</v>
      </c>
      <c r="O92" s="99">
        <f t="shared" si="136"/>
        <v>-170.88</v>
      </c>
      <c r="P92" s="99">
        <f t="shared" si="136"/>
        <v>-41.4</v>
      </c>
      <c r="Q92" s="99">
        <f t="shared" si="136"/>
        <v>-41.4</v>
      </c>
      <c r="R92" s="99"/>
    </row>
    <row r="93" ht="20.1" customHeight="1" spans="1:19">
      <c r="A93" s="137">
        <v>59</v>
      </c>
      <c r="B93" s="101" t="s">
        <v>384</v>
      </c>
      <c r="C93" s="138">
        <v>10</v>
      </c>
      <c r="D93" s="138">
        <v>33</v>
      </c>
      <c r="E93" s="139">
        <v>178</v>
      </c>
      <c r="F93" s="140">
        <f t="shared" si="125"/>
        <v>10</v>
      </c>
      <c r="G93" s="141">
        <f t="shared" si="126"/>
        <v>7.2</v>
      </c>
      <c r="H93" s="140">
        <f t="shared" si="127"/>
        <v>33</v>
      </c>
      <c r="I93" s="141">
        <f t="shared" si="128"/>
        <v>23.76</v>
      </c>
      <c r="J93" s="144">
        <f t="shared" si="129"/>
        <v>33</v>
      </c>
      <c r="K93" s="145">
        <f t="shared" si="130"/>
        <v>9.9</v>
      </c>
      <c r="L93" s="144">
        <f t="shared" si="131"/>
        <v>211</v>
      </c>
      <c r="M93" s="145">
        <f t="shared" si="132"/>
        <v>88.62</v>
      </c>
      <c r="N93" s="144">
        <f t="shared" si="133"/>
        <v>-178</v>
      </c>
      <c r="O93" s="145">
        <f t="shared" si="134"/>
        <v>-170.88</v>
      </c>
      <c r="P93" s="145">
        <f t="shared" si="135"/>
        <v>-41.4</v>
      </c>
      <c r="Q93" s="145">
        <v>-41.4</v>
      </c>
      <c r="R93" s="145"/>
      <c r="S93" s="113">
        <v>615007</v>
      </c>
    </row>
    <row r="94" ht="20.1" customHeight="1" spans="1:18">
      <c r="A94" s="104"/>
      <c r="B94" s="105" t="s">
        <v>133</v>
      </c>
      <c r="C94" s="133">
        <f t="shared" ref="C94:Q94" si="137">SUM(C95)</f>
        <v>15</v>
      </c>
      <c r="D94" s="133">
        <f t="shared" si="137"/>
        <v>25</v>
      </c>
      <c r="E94" s="134">
        <f t="shared" si="137"/>
        <v>240</v>
      </c>
      <c r="F94" s="135">
        <f t="shared" si="137"/>
        <v>15</v>
      </c>
      <c r="G94" s="136">
        <f t="shared" si="137"/>
        <v>10.8</v>
      </c>
      <c r="H94" s="135">
        <f t="shared" si="137"/>
        <v>25</v>
      </c>
      <c r="I94" s="136">
        <f t="shared" si="137"/>
        <v>18</v>
      </c>
      <c r="J94" s="98">
        <f t="shared" si="137"/>
        <v>25</v>
      </c>
      <c r="K94" s="99">
        <f t="shared" si="137"/>
        <v>7.5</v>
      </c>
      <c r="L94" s="98">
        <f t="shared" si="137"/>
        <v>265</v>
      </c>
      <c r="M94" s="99">
        <f t="shared" si="137"/>
        <v>111.3</v>
      </c>
      <c r="N94" s="98">
        <f t="shared" si="137"/>
        <v>-240</v>
      </c>
      <c r="O94" s="99">
        <f t="shared" si="137"/>
        <v>-230.4</v>
      </c>
      <c r="P94" s="99">
        <f t="shared" si="137"/>
        <v>-82.8</v>
      </c>
      <c r="Q94" s="99">
        <f t="shared" si="137"/>
        <v>-82.8</v>
      </c>
      <c r="R94" s="99"/>
    </row>
    <row r="95" ht="20.1" customHeight="1" spans="1:19">
      <c r="A95" s="137">
        <v>60</v>
      </c>
      <c r="B95" s="101" t="s">
        <v>385</v>
      </c>
      <c r="C95" s="138">
        <v>15</v>
      </c>
      <c r="D95" s="138">
        <v>25</v>
      </c>
      <c r="E95" s="139">
        <v>240</v>
      </c>
      <c r="F95" s="140">
        <f t="shared" si="125"/>
        <v>15</v>
      </c>
      <c r="G95" s="141">
        <f t="shared" si="126"/>
        <v>10.8</v>
      </c>
      <c r="H95" s="140">
        <f t="shared" si="127"/>
        <v>25</v>
      </c>
      <c r="I95" s="141">
        <f t="shared" si="128"/>
        <v>18</v>
      </c>
      <c r="J95" s="144">
        <f t="shared" si="129"/>
        <v>25</v>
      </c>
      <c r="K95" s="145">
        <f t="shared" si="130"/>
        <v>7.5</v>
      </c>
      <c r="L95" s="144">
        <f t="shared" si="131"/>
        <v>265</v>
      </c>
      <c r="M95" s="145">
        <f t="shared" si="132"/>
        <v>111.3</v>
      </c>
      <c r="N95" s="144">
        <f t="shared" si="133"/>
        <v>-240</v>
      </c>
      <c r="O95" s="145">
        <f t="shared" si="134"/>
        <v>-230.4</v>
      </c>
      <c r="P95" s="145">
        <f t="shared" si="135"/>
        <v>-82.8</v>
      </c>
      <c r="Q95" s="145">
        <v>-82.8</v>
      </c>
      <c r="R95" s="145"/>
      <c r="S95" s="113">
        <v>615010</v>
      </c>
    </row>
    <row r="96" ht="20.1" customHeight="1" spans="1:18">
      <c r="A96" s="104"/>
      <c r="B96" s="105" t="s">
        <v>134</v>
      </c>
      <c r="C96" s="133">
        <f t="shared" ref="C96:Q96" si="138">SUM(C97:C100)</f>
        <v>-4</v>
      </c>
      <c r="D96" s="133">
        <f t="shared" si="138"/>
        <v>29</v>
      </c>
      <c r="E96" s="134">
        <f t="shared" si="138"/>
        <v>764</v>
      </c>
      <c r="F96" s="135">
        <f t="shared" si="138"/>
        <v>-4</v>
      </c>
      <c r="G96" s="136">
        <f t="shared" si="138"/>
        <v>-2.88</v>
      </c>
      <c r="H96" s="135">
        <f t="shared" si="138"/>
        <v>29</v>
      </c>
      <c r="I96" s="136">
        <f t="shared" si="138"/>
        <v>20.88</v>
      </c>
      <c r="J96" s="98">
        <f t="shared" si="138"/>
        <v>29</v>
      </c>
      <c r="K96" s="99">
        <f t="shared" si="138"/>
        <v>8.7</v>
      </c>
      <c r="L96" s="98">
        <f t="shared" si="138"/>
        <v>793</v>
      </c>
      <c r="M96" s="99">
        <f t="shared" si="138"/>
        <v>333.06</v>
      </c>
      <c r="N96" s="98">
        <f t="shared" si="138"/>
        <v>-764</v>
      </c>
      <c r="O96" s="99">
        <f t="shared" si="138"/>
        <v>-733.44</v>
      </c>
      <c r="P96" s="99">
        <f t="shared" si="138"/>
        <v>-373.68</v>
      </c>
      <c r="Q96" s="99">
        <f t="shared" si="138"/>
        <v>-373.68</v>
      </c>
      <c r="R96" s="99"/>
    </row>
    <row r="97" ht="20.1" customHeight="1" spans="1:19">
      <c r="A97" s="137">
        <v>61</v>
      </c>
      <c r="B97" s="101" t="s">
        <v>386</v>
      </c>
      <c r="C97" s="138"/>
      <c r="D97" s="138"/>
      <c r="E97" s="139">
        <v>4</v>
      </c>
      <c r="F97" s="140"/>
      <c r="G97" s="141"/>
      <c r="H97" s="140"/>
      <c r="I97" s="141"/>
      <c r="J97" s="144"/>
      <c r="K97" s="145"/>
      <c r="L97" s="144">
        <f t="shared" ref="L97:L100" si="139">D97+E97</f>
        <v>4</v>
      </c>
      <c r="M97" s="145">
        <f t="shared" ref="M97:M100" si="140">L97*0.7*0.6</f>
        <v>1.68</v>
      </c>
      <c r="N97" s="144">
        <f t="shared" ref="N97:N100" si="141">-E97</f>
        <v>-4</v>
      </c>
      <c r="O97" s="145">
        <f t="shared" ref="O97:O100" si="142">N97*1.2*0.4*2</f>
        <v>-3.84</v>
      </c>
      <c r="P97" s="145">
        <f t="shared" ref="P97:P100" si="143">G97+I97+K97+M97+O97</f>
        <v>-2.16</v>
      </c>
      <c r="Q97" s="145">
        <v>-2.16</v>
      </c>
      <c r="R97" s="145"/>
      <c r="S97" s="113">
        <v>616001</v>
      </c>
    </row>
    <row r="98" ht="20.1" customHeight="1" spans="1:19">
      <c r="A98" s="137">
        <v>62</v>
      </c>
      <c r="B98" s="101" t="s">
        <v>387</v>
      </c>
      <c r="C98" s="138"/>
      <c r="D98" s="138">
        <v>3</v>
      </c>
      <c r="E98" s="139">
        <v>134</v>
      </c>
      <c r="F98" s="140"/>
      <c r="G98" s="141"/>
      <c r="H98" s="140">
        <f t="shared" ref="H98:H100" si="144">D98</f>
        <v>3</v>
      </c>
      <c r="I98" s="141">
        <f t="shared" ref="I98:I100" si="145">H98*1.2*0.6</f>
        <v>2.16</v>
      </c>
      <c r="J98" s="144">
        <f t="shared" ref="J98:J100" si="146">D98</f>
        <v>3</v>
      </c>
      <c r="K98" s="145">
        <f t="shared" ref="K98:K100" si="147">J98*0.5*0.6</f>
        <v>0.9</v>
      </c>
      <c r="L98" s="144">
        <f t="shared" si="139"/>
        <v>137</v>
      </c>
      <c r="M98" s="145">
        <f t="shared" si="140"/>
        <v>57.54</v>
      </c>
      <c r="N98" s="144">
        <f t="shared" si="141"/>
        <v>-134</v>
      </c>
      <c r="O98" s="145">
        <f t="shared" si="142"/>
        <v>-128.64</v>
      </c>
      <c r="P98" s="145">
        <f t="shared" si="143"/>
        <v>-68.04</v>
      </c>
      <c r="Q98" s="145">
        <v>-68.04</v>
      </c>
      <c r="R98" s="145"/>
      <c r="S98" s="113">
        <v>616002</v>
      </c>
    </row>
    <row r="99" ht="20.1" customHeight="1" spans="1:19">
      <c r="A99" s="137">
        <v>63</v>
      </c>
      <c r="B99" s="101" t="s">
        <v>388</v>
      </c>
      <c r="C99" s="138">
        <v>-3</v>
      </c>
      <c r="D99" s="138">
        <v>22</v>
      </c>
      <c r="E99" s="139">
        <v>436</v>
      </c>
      <c r="F99" s="140">
        <f t="shared" ref="F99:F102" si="148">C99</f>
        <v>-3</v>
      </c>
      <c r="G99" s="141">
        <f t="shared" ref="G99:G102" si="149">F99*1.2*0.6</f>
        <v>-2.16</v>
      </c>
      <c r="H99" s="140">
        <f t="shared" si="144"/>
        <v>22</v>
      </c>
      <c r="I99" s="141">
        <f t="shared" si="145"/>
        <v>15.84</v>
      </c>
      <c r="J99" s="144">
        <f t="shared" si="146"/>
        <v>22</v>
      </c>
      <c r="K99" s="145">
        <f t="shared" si="147"/>
        <v>6.6</v>
      </c>
      <c r="L99" s="144">
        <f t="shared" si="139"/>
        <v>458</v>
      </c>
      <c r="M99" s="145">
        <f t="shared" si="140"/>
        <v>192.36</v>
      </c>
      <c r="N99" s="144">
        <f t="shared" si="141"/>
        <v>-436</v>
      </c>
      <c r="O99" s="145">
        <f t="shared" si="142"/>
        <v>-418.56</v>
      </c>
      <c r="P99" s="145">
        <f t="shared" si="143"/>
        <v>-205.92</v>
      </c>
      <c r="Q99" s="145">
        <v>-205.92</v>
      </c>
      <c r="R99" s="145"/>
      <c r="S99" s="113">
        <v>616004</v>
      </c>
    </row>
    <row r="100" ht="20.1" customHeight="1" spans="1:19">
      <c r="A100" s="137">
        <v>64</v>
      </c>
      <c r="B100" s="101" t="s">
        <v>389</v>
      </c>
      <c r="C100" s="138">
        <v>-1</v>
      </c>
      <c r="D100" s="138">
        <v>4</v>
      </c>
      <c r="E100" s="139">
        <v>190</v>
      </c>
      <c r="F100" s="140">
        <f t="shared" si="148"/>
        <v>-1</v>
      </c>
      <c r="G100" s="141">
        <f t="shared" si="149"/>
        <v>-0.72</v>
      </c>
      <c r="H100" s="140">
        <f t="shared" si="144"/>
        <v>4</v>
      </c>
      <c r="I100" s="141">
        <f t="shared" si="145"/>
        <v>2.88</v>
      </c>
      <c r="J100" s="144">
        <f t="shared" si="146"/>
        <v>4</v>
      </c>
      <c r="K100" s="145">
        <f t="shared" si="147"/>
        <v>1.2</v>
      </c>
      <c r="L100" s="144">
        <f t="shared" si="139"/>
        <v>194</v>
      </c>
      <c r="M100" s="145">
        <f t="shared" si="140"/>
        <v>81.48</v>
      </c>
      <c r="N100" s="144">
        <f t="shared" si="141"/>
        <v>-190</v>
      </c>
      <c r="O100" s="145">
        <f t="shared" si="142"/>
        <v>-182.4</v>
      </c>
      <c r="P100" s="145">
        <f t="shared" si="143"/>
        <v>-97.56</v>
      </c>
      <c r="Q100" s="145">
        <v>-97.56</v>
      </c>
      <c r="R100" s="145"/>
      <c r="S100" s="113">
        <v>616007</v>
      </c>
    </row>
    <row r="101" ht="20.1" customHeight="1" spans="1:18">
      <c r="A101" s="104"/>
      <c r="B101" s="105" t="s">
        <v>139</v>
      </c>
      <c r="C101" s="133">
        <f t="shared" ref="C101:Q101" si="150">SUM(C102)</f>
        <v>-2</v>
      </c>
      <c r="D101" s="133">
        <f t="shared" si="150"/>
        <v>8</v>
      </c>
      <c r="E101" s="134">
        <f t="shared" si="150"/>
        <v>246</v>
      </c>
      <c r="F101" s="135">
        <f t="shared" si="150"/>
        <v>-2</v>
      </c>
      <c r="G101" s="136">
        <f t="shared" si="150"/>
        <v>-1.44</v>
      </c>
      <c r="H101" s="135">
        <f t="shared" si="150"/>
        <v>8</v>
      </c>
      <c r="I101" s="136">
        <f t="shared" si="150"/>
        <v>5.76</v>
      </c>
      <c r="J101" s="98">
        <f t="shared" si="150"/>
        <v>8</v>
      </c>
      <c r="K101" s="99">
        <f t="shared" si="150"/>
        <v>2.4</v>
      </c>
      <c r="L101" s="98">
        <f t="shared" si="150"/>
        <v>254</v>
      </c>
      <c r="M101" s="99">
        <f t="shared" si="150"/>
        <v>106.68</v>
      </c>
      <c r="N101" s="98">
        <f t="shared" si="150"/>
        <v>-246</v>
      </c>
      <c r="O101" s="99">
        <f t="shared" si="150"/>
        <v>-236.16</v>
      </c>
      <c r="P101" s="99">
        <f t="shared" si="150"/>
        <v>-122.76</v>
      </c>
      <c r="Q101" s="99">
        <f t="shared" si="150"/>
        <v>-122.76</v>
      </c>
      <c r="R101" s="99"/>
    </row>
    <row r="102" ht="20.1" customHeight="1" spans="1:19">
      <c r="A102" s="137">
        <v>65</v>
      </c>
      <c r="B102" s="101" t="s">
        <v>390</v>
      </c>
      <c r="C102" s="138">
        <v>-2</v>
      </c>
      <c r="D102" s="138">
        <v>8</v>
      </c>
      <c r="E102" s="139">
        <v>246</v>
      </c>
      <c r="F102" s="140">
        <f t="shared" si="148"/>
        <v>-2</v>
      </c>
      <c r="G102" s="141">
        <f t="shared" si="149"/>
        <v>-1.44</v>
      </c>
      <c r="H102" s="140">
        <f>D102</f>
        <v>8</v>
      </c>
      <c r="I102" s="141">
        <f>H102*1.2*0.6</f>
        <v>5.76</v>
      </c>
      <c r="J102" s="144">
        <f>D102</f>
        <v>8</v>
      </c>
      <c r="K102" s="145">
        <f>J102*0.5*0.6</f>
        <v>2.4</v>
      </c>
      <c r="L102" s="144">
        <f t="shared" ref="L102:L108" si="151">D102+E102</f>
        <v>254</v>
      </c>
      <c r="M102" s="145">
        <f t="shared" ref="M102:M108" si="152">L102*0.7*0.6</f>
        <v>106.68</v>
      </c>
      <c r="N102" s="144">
        <f t="shared" ref="N102:N108" si="153">-E102</f>
        <v>-246</v>
      </c>
      <c r="O102" s="145">
        <f t="shared" ref="O102:O108" si="154">N102*1.2*0.4*2</f>
        <v>-236.16</v>
      </c>
      <c r="P102" s="145">
        <f t="shared" ref="P102:P108" si="155">G102+I102+K102+M102+O102</f>
        <v>-122.76</v>
      </c>
      <c r="Q102" s="145">
        <v>-122.76</v>
      </c>
      <c r="R102" s="145"/>
      <c r="S102" s="113">
        <v>616005</v>
      </c>
    </row>
    <row r="103" ht="20.1" customHeight="1" spans="1:18">
      <c r="A103" s="104"/>
      <c r="B103" s="105" t="s">
        <v>140</v>
      </c>
      <c r="C103" s="133">
        <f t="shared" ref="C103:Q103" si="156">SUM(C104)</f>
        <v>-3</v>
      </c>
      <c r="D103" s="133">
        <f t="shared" si="156"/>
        <v>21</v>
      </c>
      <c r="E103" s="134">
        <f t="shared" si="156"/>
        <v>179</v>
      </c>
      <c r="F103" s="135">
        <f t="shared" si="156"/>
        <v>-3</v>
      </c>
      <c r="G103" s="136">
        <f t="shared" si="156"/>
        <v>-2.16</v>
      </c>
      <c r="H103" s="135">
        <f t="shared" si="156"/>
        <v>21</v>
      </c>
      <c r="I103" s="136">
        <f t="shared" si="156"/>
        <v>15.12</v>
      </c>
      <c r="J103" s="98">
        <f t="shared" si="156"/>
        <v>21</v>
      </c>
      <c r="K103" s="99">
        <f t="shared" si="156"/>
        <v>6.3</v>
      </c>
      <c r="L103" s="98">
        <f t="shared" si="156"/>
        <v>200</v>
      </c>
      <c r="M103" s="99">
        <f t="shared" si="156"/>
        <v>84</v>
      </c>
      <c r="N103" s="98">
        <f t="shared" si="156"/>
        <v>-179</v>
      </c>
      <c r="O103" s="99">
        <f t="shared" si="156"/>
        <v>-171.84</v>
      </c>
      <c r="P103" s="99">
        <f t="shared" si="156"/>
        <v>-68.58</v>
      </c>
      <c r="Q103" s="99">
        <f t="shared" si="156"/>
        <v>-68.58</v>
      </c>
      <c r="R103" s="99"/>
    </row>
    <row r="104" ht="20.1" customHeight="1" spans="1:19">
      <c r="A104" s="137">
        <v>66</v>
      </c>
      <c r="B104" s="101" t="s">
        <v>391</v>
      </c>
      <c r="C104" s="138">
        <v>-3</v>
      </c>
      <c r="D104" s="138">
        <v>21</v>
      </c>
      <c r="E104" s="139">
        <v>179</v>
      </c>
      <c r="F104" s="140">
        <f>C104</f>
        <v>-3</v>
      </c>
      <c r="G104" s="141">
        <f>F104*1.2*0.6</f>
        <v>-2.16</v>
      </c>
      <c r="H104" s="140">
        <f>D104</f>
        <v>21</v>
      </c>
      <c r="I104" s="141">
        <f>H104*1.2*0.6</f>
        <v>15.12</v>
      </c>
      <c r="J104" s="144">
        <f>D104</f>
        <v>21</v>
      </c>
      <c r="K104" s="145">
        <f>J104*0.5*0.6</f>
        <v>6.3</v>
      </c>
      <c r="L104" s="144">
        <f t="shared" si="151"/>
        <v>200</v>
      </c>
      <c r="M104" s="145">
        <f t="shared" si="152"/>
        <v>84</v>
      </c>
      <c r="N104" s="144">
        <f t="shared" si="153"/>
        <v>-179</v>
      </c>
      <c r="O104" s="145">
        <f t="shared" si="154"/>
        <v>-171.84</v>
      </c>
      <c r="P104" s="145">
        <f t="shared" si="155"/>
        <v>-68.58</v>
      </c>
      <c r="Q104" s="145">
        <v>-68.58</v>
      </c>
      <c r="R104" s="145"/>
      <c r="S104" s="113">
        <v>616006</v>
      </c>
    </row>
    <row r="105" ht="20.1" customHeight="1" spans="1:18">
      <c r="A105" s="104"/>
      <c r="B105" s="105" t="s">
        <v>141</v>
      </c>
      <c r="C105" s="133"/>
      <c r="D105" s="133">
        <f t="shared" ref="D105:Q105" si="157">SUM(D106:D108)</f>
        <v>4</v>
      </c>
      <c r="E105" s="134">
        <f t="shared" si="157"/>
        <v>95</v>
      </c>
      <c r="F105" s="135"/>
      <c r="G105" s="136"/>
      <c r="H105" s="135">
        <f t="shared" si="157"/>
        <v>4</v>
      </c>
      <c r="I105" s="136">
        <f t="shared" si="157"/>
        <v>2.88</v>
      </c>
      <c r="J105" s="98">
        <f t="shared" si="157"/>
        <v>4</v>
      </c>
      <c r="K105" s="99">
        <f t="shared" si="157"/>
        <v>1.2</v>
      </c>
      <c r="L105" s="98">
        <f t="shared" si="157"/>
        <v>99</v>
      </c>
      <c r="M105" s="99">
        <f t="shared" si="157"/>
        <v>41.58</v>
      </c>
      <c r="N105" s="98">
        <f t="shared" si="157"/>
        <v>-95</v>
      </c>
      <c r="O105" s="99">
        <f t="shared" si="157"/>
        <v>-91.2</v>
      </c>
      <c r="P105" s="99">
        <f t="shared" si="157"/>
        <v>-45.54</v>
      </c>
      <c r="Q105" s="99">
        <f t="shared" si="157"/>
        <v>-45.54</v>
      </c>
      <c r="R105" s="99"/>
    </row>
    <row r="106" ht="20.1" customHeight="1" spans="1:19">
      <c r="A106" s="137">
        <v>67</v>
      </c>
      <c r="B106" s="101" t="s">
        <v>392</v>
      </c>
      <c r="C106" s="138"/>
      <c r="D106" s="138"/>
      <c r="E106" s="139">
        <v>10</v>
      </c>
      <c r="F106" s="140"/>
      <c r="G106" s="141"/>
      <c r="H106" s="140"/>
      <c r="I106" s="141"/>
      <c r="J106" s="144"/>
      <c r="K106" s="145"/>
      <c r="L106" s="144">
        <f t="shared" si="151"/>
        <v>10</v>
      </c>
      <c r="M106" s="145">
        <f t="shared" si="152"/>
        <v>4.2</v>
      </c>
      <c r="N106" s="144">
        <f t="shared" si="153"/>
        <v>-10</v>
      </c>
      <c r="O106" s="145">
        <f t="shared" si="154"/>
        <v>-9.6</v>
      </c>
      <c r="P106" s="145">
        <f t="shared" si="155"/>
        <v>-5.4</v>
      </c>
      <c r="Q106" s="145">
        <v>-5.4</v>
      </c>
      <c r="R106" s="145"/>
      <c r="S106" s="113">
        <v>617003</v>
      </c>
    </row>
    <row r="107" ht="20.1" customHeight="1" spans="1:19">
      <c r="A107" s="137">
        <v>68</v>
      </c>
      <c r="B107" s="101" t="s">
        <v>393</v>
      </c>
      <c r="C107" s="138"/>
      <c r="D107" s="138"/>
      <c r="E107" s="139">
        <v>29</v>
      </c>
      <c r="F107" s="140"/>
      <c r="G107" s="141"/>
      <c r="H107" s="140"/>
      <c r="I107" s="141"/>
      <c r="J107" s="144"/>
      <c r="K107" s="145"/>
      <c r="L107" s="144">
        <f t="shared" si="151"/>
        <v>29</v>
      </c>
      <c r="M107" s="145">
        <f t="shared" si="152"/>
        <v>12.18</v>
      </c>
      <c r="N107" s="144">
        <f t="shared" si="153"/>
        <v>-29</v>
      </c>
      <c r="O107" s="145">
        <f t="shared" si="154"/>
        <v>-27.84</v>
      </c>
      <c r="P107" s="145">
        <f t="shared" si="155"/>
        <v>-15.66</v>
      </c>
      <c r="Q107" s="145">
        <v>-15.66</v>
      </c>
      <c r="R107" s="145"/>
      <c r="S107" s="113">
        <v>617004</v>
      </c>
    </row>
    <row r="108" ht="20.1" customHeight="1" spans="1:19">
      <c r="A108" s="137">
        <v>69</v>
      </c>
      <c r="B108" s="101" t="s">
        <v>394</v>
      </c>
      <c r="C108" s="138"/>
      <c r="D108" s="138">
        <v>4</v>
      </c>
      <c r="E108" s="139">
        <v>56</v>
      </c>
      <c r="F108" s="140"/>
      <c r="G108" s="141"/>
      <c r="H108" s="140">
        <f>D108</f>
        <v>4</v>
      </c>
      <c r="I108" s="141">
        <f>H108*1.2*0.6</f>
        <v>2.88</v>
      </c>
      <c r="J108" s="144">
        <f>D108</f>
        <v>4</v>
      </c>
      <c r="K108" s="145">
        <f>J108*0.5*0.6</f>
        <v>1.2</v>
      </c>
      <c r="L108" s="144">
        <f t="shared" si="151"/>
        <v>60</v>
      </c>
      <c r="M108" s="145">
        <f t="shared" si="152"/>
        <v>25.2</v>
      </c>
      <c r="N108" s="144">
        <f t="shared" si="153"/>
        <v>-56</v>
      </c>
      <c r="O108" s="145">
        <f t="shared" si="154"/>
        <v>-53.76</v>
      </c>
      <c r="P108" s="145">
        <f t="shared" si="155"/>
        <v>-24.48</v>
      </c>
      <c r="Q108" s="145">
        <v>-24.48</v>
      </c>
      <c r="R108" s="145"/>
      <c r="S108" s="113">
        <v>617005</v>
      </c>
    </row>
    <row r="109" ht="20.1" customHeight="1" spans="1:18">
      <c r="A109" s="104"/>
      <c r="B109" s="105" t="s">
        <v>147</v>
      </c>
      <c r="C109" s="133"/>
      <c r="D109" s="133"/>
      <c r="E109" s="134">
        <f>SUM(E110)</f>
        <v>106</v>
      </c>
      <c r="F109" s="135"/>
      <c r="G109" s="136"/>
      <c r="H109" s="135"/>
      <c r="I109" s="136"/>
      <c r="J109" s="98"/>
      <c r="K109" s="99"/>
      <c r="L109" s="98">
        <f t="shared" ref="L109:Q109" si="158">SUM(L110)</f>
        <v>106</v>
      </c>
      <c r="M109" s="99">
        <f t="shared" si="158"/>
        <v>44.52</v>
      </c>
      <c r="N109" s="98">
        <f t="shared" si="158"/>
        <v>-106</v>
      </c>
      <c r="O109" s="99">
        <f t="shared" si="158"/>
        <v>-101.76</v>
      </c>
      <c r="P109" s="99">
        <f t="shared" si="158"/>
        <v>-57.24</v>
      </c>
      <c r="Q109" s="99">
        <f t="shared" si="158"/>
        <v>-57.24</v>
      </c>
      <c r="R109" s="99"/>
    </row>
    <row r="110" ht="20.1" customHeight="1" spans="1:19">
      <c r="A110" s="137">
        <v>70</v>
      </c>
      <c r="B110" s="101" t="s">
        <v>395</v>
      </c>
      <c r="C110" s="138"/>
      <c r="D110" s="138"/>
      <c r="E110" s="139">
        <v>106</v>
      </c>
      <c r="F110" s="140"/>
      <c r="G110" s="141"/>
      <c r="H110" s="140"/>
      <c r="I110" s="141"/>
      <c r="J110" s="144"/>
      <c r="K110" s="145"/>
      <c r="L110" s="144">
        <f t="shared" ref="L110:L114" si="159">D110+E110</f>
        <v>106</v>
      </c>
      <c r="M110" s="145">
        <f t="shared" ref="M110:M114" si="160">L110*0.7*0.6</f>
        <v>44.52</v>
      </c>
      <c r="N110" s="144">
        <f t="shared" ref="N110:N114" si="161">-E110</f>
        <v>-106</v>
      </c>
      <c r="O110" s="145">
        <f t="shared" ref="O110:O114" si="162">N110*1.2*0.4*2</f>
        <v>-101.76</v>
      </c>
      <c r="P110" s="145">
        <f t="shared" ref="P110:P114" si="163">G110+I110+K110+M110+O110</f>
        <v>-57.24</v>
      </c>
      <c r="Q110" s="145">
        <v>-57.24</v>
      </c>
      <c r="R110" s="145"/>
      <c r="S110" s="113">
        <v>617006</v>
      </c>
    </row>
    <row r="111" ht="20.1" customHeight="1" spans="1:18">
      <c r="A111" s="104"/>
      <c r="B111" s="105" t="s">
        <v>148</v>
      </c>
      <c r="C111" s="133"/>
      <c r="D111" s="133">
        <f t="shared" ref="D111:Q111" si="164">SUM(D112)</f>
        <v>6</v>
      </c>
      <c r="E111" s="134">
        <f t="shared" si="164"/>
        <v>79</v>
      </c>
      <c r="F111" s="135"/>
      <c r="G111" s="136"/>
      <c r="H111" s="135">
        <f t="shared" si="164"/>
        <v>6</v>
      </c>
      <c r="I111" s="136">
        <f t="shared" si="164"/>
        <v>4.32</v>
      </c>
      <c r="J111" s="98">
        <f t="shared" si="164"/>
        <v>6</v>
      </c>
      <c r="K111" s="99">
        <f t="shared" si="164"/>
        <v>1.8</v>
      </c>
      <c r="L111" s="98">
        <f t="shared" si="164"/>
        <v>85</v>
      </c>
      <c r="M111" s="99">
        <f t="shared" si="164"/>
        <v>35.7</v>
      </c>
      <c r="N111" s="98">
        <f t="shared" si="164"/>
        <v>-79</v>
      </c>
      <c r="O111" s="99">
        <f t="shared" si="164"/>
        <v>-75.84</v>
      </c>
      <c r="P111" s="99">
        <f t="shared" si="164"/>
        <v>-34.02</v>
      </c>
      <c r="Q111" s="99">
        <f t="shared" si="164"/>
        <v>-34.02</v>
      </c>
      <c r="R111" s="99"/>
    </row>
    <row r="112" ht="20.1" customHeight="1" spans="1:19">
      <c r="A112" s="137">
        <v>71</v>
      </c>
      <c r="B112" s="101" t="s">
        <v>396</v>
      </c>
      <c r="C112" s="138"/>
      <c r="D112" s="138">
        <v>6</v>
      </c>
      <c r="E112" s="139">
        <v>79</v>
      </c>
      <c r="F112" s="140"/>
      <c r="G112" s="141"/>
      <c r="H112" s="140">
        <f t="shared" ref="H112:H116" si="165">D112</f>
        <v>6</v>
      </c>
      <c r="I112" s="141">
        <f t="shared" ref="I112:I116" si="166">H112*1.2*0.6</f>
        <v>4.32</v>
      </c>
      <c r="J112" s="144">
        <f t="shared" ref="J112:J116" si="167">D112</f>
        <v>6</v>
      </c>
      <c r="K112" s="145">
        <f t="shared" ref="K112:K116" si="168">J112*0.5*0.6</f>
        <v>1.8</v>
      </c>
      <c r="L112" s="144">
        <f t="shared" si="159"/>
        <v>85</v>
      </c>
      <c r="M112" s="145">
        <f t="shared" si="160"/>
        <v>35.7</v>
      </c>
      <c r="N112" s="144">
        <f t="shared" si="161"/>
        <v>-79</v>
      </c>
      <c r="O112" s="145">
        <f t="shared" si="162"/>
        <v>-75.84</v>
      </c>
      <c r="P112" s="145">
        <f t="shared" si="163"/>
        <v>-34.02</v>
      </c>
      <c r="Q112" s="145">
        <v>-34.02</v>
      </c>
      <c r="R112" s="145"/>
      <c r="S112" s="113">
        <v>617007</v>
      </c>
    </row>
    <row r="113" ht="20.1" customHeight="1" spans="1:18">
      <c r="A113" s="104"/>
      <c r="B113" s="105" t="s">
        <v>149</v>
      </c>
      <c r="C113" s="133"/>
      <c r="D113" s="133">
        <f t="shared" ref="D113:Q113" si="169">SUM(D114)</f>
        <v>4</v>
      </c>
      <c r="E113" s="134">
        <f t="shared" si="169"/>
        <v>91</v>
      </c>
      <c r="F113" s="135"/>
      <c r="G113" s="136"/>
      <c r="H113" s="135">
        <f t="shared" si="169"/>
        <v>4</v>
      </c>
      <c r="I113" s="136">
        <f t="shared" si="169"/>
        <v>2.88</v>
      </c>
      <c r="J113" s="98">
        <f t="shared" si="169"/>
        <v>4</v>
      </c>
      <c r="K113" s="99">
        <f t="shared" si="169"/>
        <v>1.2</v>
      </c>
      <c r="L113" s="98">
        <f t="shared" si="169"/>
        <v>95</v>
      </c>
      <c r="M113" s="99">
        <f t="shared" si="169"/>
        <v>39.9</v>
      </c>
      <c r="N113" s="98">
        <f t="shared" si="169"/>
        <v>-91</v>
      </c>
      <c r="O113" s="99">
        <f t="shared" si="169"/>
        <v>-87.36</v>
      </c>
      <c r="P113" s="99">
        <f t="shared" si="169"/>
        <v>-43.38</v>
      </c>
      <c r="Q113" s="99">
        <f t="shared" si="169"/>
        <v>-43.38</v>
      </c>
      <c r="R113" s="99"/>
    </row>
    <row r="114" ht="20.1" customHeight="1" spans="1:19">
      <c r="A114" s="137">
        <v>72</v>
      </c>
      <c r="B114" s="101" t="s">
        <v>397</v>
      </c>
      <c r="C114" s="138"/>
      <c r="D114" s="138">
        <v>4</v>
      </c>
      <c r="E114" s="139">
        <v>91</v>
      </c>
      <c r="F114" s="140"/>
      <c r="G114" s="141"/>
      <c r="H114" s="140">
        <f t="shared" si="165"/>
        <v>4</v>
      </c>
      <c r="I114" s="141">
        <f t="shared" si="166"/>
        <v>2.88</v>
      </c>
      <c r="J114" s="144">
        <f t="shared" si="167"/>
        <v>4</v>
      </c>
      <c r="K114" s="145">
        <f t="shared" si="168"/>
        <v>1.2</v>
      </c>
      <c r="L114" s="144">
        <f t="shared" si="159"/>
        <v>95</v>
      </c>
      <c r="M114" s="145">
        <f t="shared" si="160"/>
        <v>39.9</v>
      </c>
      <c r="N114" s="144">
        <f t="shared" si="161"/>
        <v>-91</v>
      </c>
      <c r="O114" s="145">
        <f t="shared" si="162"/>
        <v>-87.36</v>
      </c>
      <c r="P114" s="145">
        <f t="shared" si="163"/>
        <v>-43.38</v>
      </c>
      <c r="Q114" s="145">
        <v>-43.38</v>
      </c>
      <c r="R114" s="145"/>
      <c r="S114" s="113">
        <v>617008</v>
      </c>
    </row>
    <row r="115" ht="20.1" customHeight="1" spans="1:18">
      <c r="A115" s="104"/>
      <c r="B115" s="105" t="s">
        <v>150</v>
      </c>
      <c r="C115" s="133">
        <f t="shared" ref="C115:Q115" si="170">SUM(C116)</f>
        <v>3</v>
      </c>
      <c r="D115" s="133">
        <f t="shared" si="170"/>
        <v>7</v>
      </c>
      <c r="E115" s="134">
        <f t="shared" si="170"/>
        <v>139</v>
      </c>
      <c r="F115" s="135">
        <f t="shared" si="170"/>
        <v>3</v>
      </c>
      <c r="G115" s="136">
        <f t="shared" si="170"/>
        <v>2.16</v>
      </c>
      <c r="H115" s="135">
        <f t="shared" si="170"/>
        <v>7</v>
      </c>
      <c r="I115" s="136">
        <f t="shared" si="170"/>
        <v>5.04</v>
      </c>
      <c r="J115" s="98">
        <f t="shared" si="170"/>
        <v>7</v>
      </c>
      <c r="K115" s="99">
        <f t="shared" si="170"/>
        <v>2.1</v>
      </c>
      <c r="L115" s="98">
        <f t="shared" si="170"/>
        <v>146</v>
      </c>
      <c r="M115" s="99">
        <f t="shared" si="170"/>
        <v>61.32</v>
      </c>
      <c r="N115" s="98">
        <f t="shared" si="170"/>
        <v>-139</v>
      </c>
      <c r="O115" s="99">
        <f t="shared" si="170"/>
        <v>-133.44</v>
      </c>
      <c r="P115" s="99">
        <f t="shared" si="170"/>
        <v>-62.82</v>
      </c>
      <c r="Q115" s="99">
        <f t="shared" si="170"/>
        <v>-62.82</v>
      </c>
      <c r="R115" s="99"/>
    </row>
    <row r="116" ht="20.1" customHeight="1" spans="1:19">
      <c r="A116" s="137">
        <v>73</v>
      </c>
      <c r="B116" s="101" t="s">
        <v>398</v>
      </c>
      <c r="C116" s="138">
        <v>3</v>
      </c>
      <c r="D116" s="138">
        <v>7</v>
      </c>
      <c r="E116" s="139">
        <v>139</v>
      </c>
      <c r="F116" s="140">
        <f>C116</f>
        <v>3</v>
      </c>
      <c r="G116" s="141">
        <f>F116*1.2*0.6</f>
        <v>2.16</v>
      </c>
      <c r="H116" s="140">
        <f t="shared" si="165"/>
        <v>7</v>
      </c>
      <c r="I116" s="141">
        <f t="shared" si="166"/>
        <v>5.04</v>
      </c>
      <c r="J116" s="144">
        <f t="shared" si="167"/>
        <v>7</v>
      </c>
      <c r="K116" s="145">
        <f t="shared" si="168"/>
        <v>2.1</v>
      </c>
      <c r="L116" s="144">
        <f t="shared" ref="L116:L123" si="171">D116+E116</f>
        <v>146</v>
      </c>
      <c r="M116" s="145">
        <f t="shared" ref="M116:M123" si="172">L116*0.7*0.6</f>
        <v>61.32</v>
      </c>
      <c r="N116" s="144">
        <f t="shared" ref="N116:N123" si="173">-E116</f>
        <v>-139</v>
      </c>
      <c r="O116" s="145">
        <f t="shared" ref="O116:O123" si="174">N116*1.2*0.4*2</f>
        <v>-133.44</v>
      </c>
      <c r="P116" s="145">
        <f t="shared" ref="P116:P123" si="175">G116+I116+K116+M116+O116</f>
        <v>-62.82</v>
      </c>
      <c r="Q116" s="145">
        <v>-62.82</v>
      </c>
      <c r="R116" s="145"/>
      <c r="S116" s="113">
        <v>617009</v>
      </c>
    </row>
    <row r="117" ht="20.1" customHeight="1" spans="1:18">
      <c r="A117" s="104"/>
      <c r="B117" s="105" t="s">
        <v>151</v>
      </c>
      <c r="C117" s="133"/>
      <c r="D117" s="133">
        <f t="shared" ref="D117:Q117" si="176">SUM(D118:D123)</f>
        <v>26</v>
      </c>
      <c r="E117" s="134">
        <f t="shared" si="176"/>
        <v>507</v>
      </c>
      <c r="F117" s="135"/>
      <c r="G117" s="136"/>
      <c r="H117" s="135">
        <f t="shared" si="176"/>
        <v>26</v>
      </c>
      <c r="I117" s="136">
        <f t="shared" si="176"/>
        <v>18.72</v>
      </c>
      <c r="J117" s="98">
        <f t="shared" si="176"/>
        <v>26</v>
      </c>
      <c r="K117" s="99">
        <f t="shared" si="176"/>
        <v>7.8</v>
      </c>
      <c r="L117" s="98">
        <f t="shared" si="176"/>
        <v>533</v>
      </c>
      <c r="M117" s="99">
        <f t="shared" si="176"/>
        <v>223.86</v>
      </c>
      <c r="N117" s="98">
        <f t="shared" si="176"/>
        <v>-507</v>
      </c>
      <c r="O117" s="99">
        <f t="shared" si="176"/>
        <v>-486.72</v>
      </c>
      <c r="P117" s="99">
        <f t="shared" si="176"/>
        <v>-236.34</v>
      </c>
      <c r="Q117" s="99">
        <f t="shared" si="176"/>
        <v>-236.34</v>
      </c>
      <c r="R117" s="99"/>
    </row>
    <row r="118" ht="20.1" customHeight="1" spans="1:19">
      <c r="A118" s="137">
        <v>74</v>
      </c>
      <c r="B118" s="101" t="s">
        <v>399</v>
      </c>
      <c r="C118" s="138"/>
      <c r="D118" s="138"/>
      <c r="E118" s="139">
        <v>2</v>
      </c>
      <c r="F118" s="140"/>
      <c r="G118" s="141"/>
      <c r="H118" s="140"/>
      <c r="I118" s="141"/>
      <c r="J118" s="144"/>
      <c r="K118" s="145"/>
      <c r="L118" s="144">
        <f t="shared" si="171"/>
        <v>2</v>
      </c>
      <c r="M118" s="145">
        <f t="shared" si="172"/>
        <v>0.84</v>
      </c>
      <c r="N118" s="144">
        <f t="shared" si="173"/>
        <v>-2</v>
      </c>
      <c r="O118" s="145">
        <f t="shared" si="174"/>
        <v>-1.92</v>
      </c>
      <c r="P118" s="145">
        <f t="shared" si="175"/>
        <v>-1.08</v>
      </c>
      <c r="Q118" s="145">
        <v>-1.08</v>
      </c>
      <c r="R118" s="145"/>
      <c r="S118" s="113">
        <v>618001</v>
      </c>
    </row>
    <row r="119" ht="20.1" customHeight="1" spans="1:19">
      <c r="A119" s="137">
        <v>75</v>
      </c>
      <c r="B119" s="101" t="s">
        <v>400</v>
      </c>
      <c r="C119" s="138"/>
      <c r="D119" s="138"/>
      <c r="E119" s="139">
        <v>52</v>
      </c>
      <c r="F119" s="140"/>
      <c r="G119" s="141"/>
      <c r="H119" s="140"/>
      <c r="I119" s="141"/>
      <c r="J119" s="144"/>
      <c r="K119" s="145"/>
      <c r="L119" s="144">
        <f t="shared" si="171"/>
        <v>52</v>
      </c>
      <c r="M119" s="145">
        <f t="shared" si="172"/>
        <v>21.84</v>
      </c>
      <c r="N119" s="144">
        <f t="shared" si="173"/>
        <v>-52</v>
      </c>
      <c r="O119" s="145">
        <f t="shared" si="174"/>
        <v>-49.92</v>
      </c>
      <c r="P119" s="145">
        <f t="shared" si="175"/>
        <v>-28.08</v>
      </c>
      <c r="Q119" s="145">
        <v>-28.08</v>
      </c>
      <c r="R119" s="145"/>
      <c r="S119" s="113">
        <v>618002</v>
      </c>
    </row>
    <row r="120" ht="20.1" customHeight="1" spans="1:19">
      <c r="A120" s="137">
        <v>76</v>
      </c>
      <c r="B120" s="101" t="s">
        <v>401</v>
      </c>
      <c r="C120" s="138"/>
      <c r="D120" s="138">
        <v>11</v>
      </c>
      <c r="E120" s="139">
        <v>161</v>
      </c>
      <c r="F120" s="140"/>
      <c r="G120" s="141"/>
      <c r="H120" s="140">
        <f>D120</f>
        <v>11</v>
      </c>
      <c r="I120" s="141">
        <f>H120*1.2*0.6</f>
        <v>7.92</v>
      </c>
      <c r="J120" s="144">
        <f>D120</f>
        <v>11</v>
      </c>
      <c r="K120" s="145">
        <f>J120*0.5*0.6</f>
        <v>3.3</v>
      </c>
      <c r="L120" s="144">
        <f t="shared" si="171"/>
        <v>172</v>
      </c>
      <c r="M120" s="145">
        <f t="shared" si="172"/>
        <v>72.24</v>
      </c>
      <c r="N120" s="144">
        <f t="shared" si="173"/>
        <v>-161</v>
      </c>
      <c r="O120" s="145">
        <f t="shared" si="174"/>
        <v>-154.56</v>
      </c>
      <c r="P120" s="145">
        <f t="shared" si="175"/>
        <v>-71.1</v>
      </c>
      <c r="Q120" s="145">
        <v>-71.1</v>
      </c>
      <c r="R120" s="145"/>
      <c r="S120" s="113">
        <v>618003</v>
      </c>
    </row>
    <row r="121" ht="20.1" customHeight="1" spans="1:19">
      <c r="A121" s="137">
        <v>77</v>
      </c>
      <c r="B121" s="101" t="s">
        <v>402</v>
      </c>
      <c r="C121" s="138"/>
      <c r="D121" s="138">
        <v>15</v>
      </c>
      <c r="E121" s="139">
        <v>96</v>
      </c>
      <c r="F121" s="140"/>
      <c r="G121" s="141"/>
      <c r="H121" s="140">
        <f>D121</f>
        <v>15</v>
      </c>
      <c r="I121" s="141">
        <f>H121*1.2*0.6</f>
        <v>10.8</v>
      </c>
      <c r="J121" s="144">
        <f>D121</f>
        <v>15</v>
      </c>
      <c r="K121" s="145">
        <f>J121*0.5*0.6</f>
        <v>4.5</v>
      </c>
      <c r="L121" s="144">
        <f t="shared" si="171"/>
        <v>111</v>
      </c>
      <c r="M121" s="145">
        <f t="shared" si="172"/>
        <v>46.62</v>
      </c>
      <c r="N121" s="144">
        <f t="shared" si="173"/>
        <v>-96</v>
      </c>
      <c r="O121" s="145">
        <f t="shared" si="174"/>
        <v>-92.16</v>
      </c>
      <c r="P121" s="145">
        <f t="shared" si="175"/>
        <v>-30.24</v>
      </c>
      <c r="Q121" s="145">
        <v>-30.24</v>
      </c>
      <c r="R121" s="145"/>
      <c r="S121" s="113">
        <v>618005</v>
      </c>
    </row>
    <row r="122" ht="20.1" customHeight="1" spans="1:19">
      <c r="A122" s="137">
        <v>78</v>
      </c>
      <c r="B122" s="101" t="s">
        <v>403</v>
      </c>
      <c r="C122" s="138"/>
      <c r="D122" s="138"/>
      <c r="E122" s="139">
        <v>109</v>
      </c>
      <c r="F122" s="140"/>
      <c r="G122" s="141"/>
      <c r="H122" s="140"/>
      <c r="I122" s="141"/>
      <c r="J122" s="144"/>
      <c r="K122" s="145"/>
      <c r="L122" s="144">
        <f t="shared" si="171"/>
        <v>109</v>
      </c>
      <c r="M122" s="145">
        <f t="shared" si="172"/>
        <v>45.78</v>
      </c>
      <c r="N122" s="144">
        <f t="shared" si="173"/>
        <v>-109</v>
      </c>
      <c r="O122" s="145">
        <f t="shared" si="174"/>
        <v>-104.64</v>
      </c>
      <c r="P122" s="145">
        <f t="shared" si="175"/>
        <v>-58.86</v>
      </c>
      <c r="Q122" s="145">
        <v>-58.86</v>
      </c>
      <c r="R122" s="145"/>
      <c r="S122" s="113">
        <v>618006</v>
      </c>
    </row>
    <row r="123" ht="20.1" customHeight="1" spans="1:19">
      <c r="A123" s="137">
        <v>79</v>
      </c>
      <c r="B123" s="101" t="s">
        <v>404</v>
      </c>
      <c r="C123" s="138"/>
      <c r="D123" s="138"/>
      <c r="E123" s="139">
        <v>87</v>
      </c>
      <c r="F123" s="140"/>
      <c r="G123" s="141"/>
      <c r="H123" s="140"/>
      <c r="I123" s="141"/>
      <c r="J123" s="144"/>
      <c r="K123" s="145"/>
      <c r="L123" s="144">
        <f t="shared" si="171"/>
        <v>87</v>
      </c>
      <c r="M123" s="145">
        <f t="shared" si="172"/>
        <v>36.54</v>
      </c>
      <c r="N123" s="144">
        <f t="shared" si="173"/>
        <v>-87</v>
      </c>
      <c r="O123" s="145">
        <f t="shared" si="174"/>
        <v>-83.52</v>
      </c>
      <c r="P123" s="145">
        <f t="shared" si="175"/>
        <v>-46.98</v>
      </c>
      <c r="Q123" s="145">
        <v>-46.98</v>
      </c>
      <c r="R123" s="145"/>
      <c r="S123" s="113">
        <v>618009</v>
      </c>
    </row>
    <row r="124" ht="20.1" customHeight="1" spans="1:18">
      <c r="A124" s="104"/>
      <c r="B124" s="105" t="s">
        <v>405</v>
      </c>
      <c r="C124" s="133"/>
      <c r="D124" s="133"/>
      <c r="E124" s="134">
        <f t="shared" ref="E124:E128" si="177">SUM(E125)</f>
        <v>26</v>
      </c>
      <c r="F124" s="135"/>
      <c r="G124" s="136"/>
      <c r="H124" s="135"/>
      <c r="I124" s="136"/>
      <c r="J124" s="98"/>
      <c r="K124" s="99"/>
      <c r="L124" s="98">
        <f t="shared" ref="L124:Q124" si="178">SUM(L125)</f>
        <v>26</v>
      </c>
      <c r="M124" s="99">
        <f t="shared" si="178"/>
        <v>10.92</v>
      </c>
      <c r="N124" s="98">
        <f t="shared" si="178"/>
        <v>-26</v>
      </c>
      <c r="O124" s="99">
        <f t="shared" si="178"/>
        <v>-24.96</v>
      </c>
      <c r="P124" s="99">
        <f t="shared" si="178"/>
        <v>-14.04</v>
      </c>
      <c r="Q124" s="99">
        <f t="shared" si="178"/>
        <v>-14.04</v>
      </c>
      <c r="R124" s="99"/>
    </row>
    <row r="125" ht="20.1" customHeight="1" spans="1:19">
      <c r="A125" s="137">
        <v>80</v>
      </c>
      <c r="B125" s="101" t="s">
        <v>406</v>
      </c>
      <c r="C125" s="138"/>
      <c r="D125" s="138"/>
      <c r="E125" s="139">
        <v>26</v>
      </c>
      <c r="F125" s="140"/>
      <c r="G125" s="141"/>
      <c r="H125" s="140"/>
      <c r="I125" s="141"/>
      <c r="J125" s="144"/>
      <c r="K125" s="145"/>
      <c r="L125" s="144">
        <f t="shared" ref="L125:L129" si="179">D125+E125</f>
        <v>26</v>
      </c>
      <c r="M125" s="145">
        <f t="shared" ref="M125:M129" si="180">L125*0.7*0.6</f>
        <v>10.92</v>
      </c>
      <c r="N125" s="144">
        <f t="shared" ref="N125:N129" si="181">-E125</f>
        <v>-26</v>
      </c>
      <c r="O125" s="145">
        <f t="shared" ref="O125:O129" si="182">N125*1.2*0.4*2</f>
        <v>-24.96</v>
      </c>
      <c r="P125" s="145">
        <f t="shared" ref="P125:P129" si="183">G125+I125+K125+M125+O125</f>
        <v>-14.04</v>
      </c>
      <c r="Q125" s="145">
        <v>-14.04</v>
      </c>
      <c r="R125" s="145"/>
      <c r="S125" s="113">
        <v>618007</v>
      </c>
    </row>
    <row r="126" ht="20.1" customHeight="1" spans="1:18">
      <c r="A126" s="104"/>
      <c r="B126" s="105" t="s">
        <v>407</v>
      </c>
      <c r="C126" s="133"/>
      <c r="D126" s="133"/>
      <c r="E126" s="134">
        <f t="shared" si="177"/>
        <v>40</v>
      </c>
      <c r="F126" s="135"/>
      <c r="G126" s="136"/>
      <c r="H126" s="135"/>
      <c r="I126" s="136"/>
      <c r="J126" s="98"/>
      <c r="K126" s="99"/>
      <c r="L126" s="98">
        <f t="shared" ref="L126:Q126" si="184">SUM(L127)</f>
        <v>40</v>
      </c>
      <c r="M126" s="99">
        <f t="shared" si="184"/>
        <v>16.8</v>
      </c>
      <c r="N126" s="98">
        <f t="shared" si="184"/>
        <v>-40</v>
      </c>
      <c r="O126" s="99">
        <f t="shared" si="184"/>
        <v>-38.4</v>
      </c>
      <c r="P126" s="99">
        <f t="shared" si="184"/>
        <v>-21.6</v>
      </c>
      <c r="Q126" s="99">
        <f t="shared" si="184"/>
        <v>-21.6</v>
      </c>
      <c r="R126" s="99"/>
    </row>
    <row r="127" ht="20.1" customHeight="1" spans="1:19">
      <c r="A127" s="137">
        <v>81</v>
      </c>
      <c r="B127" s="101" t="s">
        <v>408</v>
      </c>
      <c r="C127" s="138"/>
      <c r="D127" s="138"/>
      <c r="E127" s="139">
        <v>40</v>
      </c>
      <c r="F127" s="140"/>
      <c r="G127" s="141"/>
      <c r="H127" s="140"/>
      <c r="I127" s="141"/>
      <c r="J127" s="144"/>
      <c r="K127" s="145"/>
      <c r="L127" s="144">
        <f t="shared" si="179"/>
        <v>40</v>
      </c>
      <c r="M127" s="145">
        <f t="shared" si="180"/>
        <v>16.8</v>
      </c>
      <c r="N127" s="144">
        <f t="shared" si="181"/>
        <v>-40</v>
      </c>
      <c r="O127" s="145">
        <f t="shared" si="182"/>
        <v>-38.4</v>
      </c>
      <c r="P127" s="145">
        <f t="shared" si="183"/>
        <v>-21.6</v>
      </c>
      <c r="Q127" s="145">
        <v>-21.6</v>
      </c>
      <c r="R127" s="145"/>
      <c r="S127" s="113">
        <v>618008</v>
      </c>
    </row>
    <row r="128" ht="20.1" customHeight="1" spans="1:18">
      <c r="A128" s="104"/>
      <c r="B128" s="105" t="s">
        <v>160</v>
      </c>
      <c r="C128" s="133">
        <f t="shared" ref="C128:Q128" si="185">SUM(C129)</f>
        <v>25</v>
      </c>
      <c r="D128" s="133">
        <f t="shared" si="185"/>
        <v>25</v>
      </c>
      <c r="E128" s="134">
        <f t="shared" si="177"/>
        <v>309</v>
      </c>
      <c r="F128" s="135">
        <f t="shared" si="185"/>
        <v>25</v>
      </c>
      <c r="G128" s="136">
        <f t="shared" si="185"/>
        <v>18</v>
      </c>
      <c r="H128" s="135">
        <f t="shared" si="185"/>
        <v>25</v>
      </c>
      <c r="I128" s="136">
        <f t="shared" si="185"/>
        <v>18</v>
      </c>
      <c r="J128" s="98">
        <f t="shared" si="185"/>
        <v>25</v>
      </c>
      <c r="K128" s="99">
        <f t="shared" si="185"/>
        <v>7.5</v>
      </c>
      <c r="L128" s="98">
        <f t="shared" si="185"/>
        <v>334</v>
      </c>
      <c r="M128" s="99">
        <f t="shared" si="185"/>
        <v>140.28</v>
      </c>
      <c r="N128" s="98">
        <f t="shared" si="185"/>
        <v>-309</v>
      </c>
      <c r="O128" s="99">
        <f t="shared" si="185"/>
        <v>-296.64</v>
      </c>
      <c r="P128" s="99">
        <f t="shared" si="185"/>
        <v>-112.86</v>
      </c>
      <c r="Q128" s="99">
        <f t="shared" si="185"/>
        <v>-112.86</v>
      </c>
      <c r="R128" s="99"/>
    </row>
    <row r="129" ht="20.1" customHeight="1" spans="1:19">
      <c r="A129" s="137">
        <v>82</v>
      </c>
      <c r="B129" s="101" t="s">
        <v>409</v>
      </c>
      <c r="C129" s="138">
        <v>25</v>
      </c>
      <c r="D129" s="138">
        <v>25</v>
      </c>
      <c r="E129" s="139">
        <v>309</v>
      </c>
      <c r="F129" s="140">
        <f>C129</f>
        <v>25</v>
      </c>
      <c r="G129" s="141">
        <f>F129*1.2*0.6</f>
        <v>18</v>
      </c>
      <c r="H129" s="140">
        <f>D129</f>
        <v>25</v>
      </c>
      <c r="I129" s="141">
        <f>H129*1.2*0.6</f>
        <v>18</v>
      </c>
      <c r="J129" s="144">
        <f>D129</f>
        <v>25</v>
      </c>
      <c r="K129" s="145">
        <f>J129*0.5*0.6</f>
        <v>7.5</v>
      </c>
      <c r="L129" s="144">
        <f t="shared" si="179"/>
        <v>334</v>
      </c>
      <c r="M129" s="145">
        <f t="shared" si="180"/>
        <v>140.28</v>
      </c>
      <c r="N129" s="144">
        <f t="shared" si="181"/>
        <v>-309</v>
      </c>
      <c r="O129" s="145">
        <f t="shared" si="182"/>
        <v>-296.64</v>
      </c>
      <c r="P129" s="145">
        <f t="shared" si="183"/>
        <v>-112.86</v>
      </c>
      <c r="Q129" s="145">
        <v>-112.86</v>
      </c>
      <c r="R129" s="145"/>
      <c r="S129" s="113">
        <v>618004</v>
      </c>
    </row>
    <row r="130" ht="20.1" customHeight="1" spans="1:18">
      <c r="A130" s="104"/>
      <c r="B130" s="105" t="s">
        <v>161</v>
      </c>
      <c r="C130" s="133">
        <f t="shared" ref="C130:Q130" si="186">SUM(C131:C134)</f>
        <v>4</v>
      </c>
      <c r="D130" s="133">
        <f t="shared" si="186"/>
        <v>18</v>
      </c>
      <c r="E130" s="134">
        <f t="shared" si="186"/>
        <v>163</v>
      </c>
      <c r="F130" s="135">
        <f t="shared" si="186"/>
        <v>4</v>
      </c>
      <c r="G130" s="136">
        <f t="shared" si="186"/>
        <v>2.88</v>
      </c>
      <c r="H130" s="135">
        <f t="shared" si="186"/>
        <v>18</v>
      </c>
      <c r="I130" s="136">
        <f t="shared" si="186"/>
        <v>12.96</v>
      </c>
      <c r="J130" s="98">
        <f t="shared" si="186"/>
        <v>18</v>
      </c>
      <c r="K130" s="99">
        <f t="shared" si="186"/>
        <v>5.4</v>
      </c>
      <c r="L130" s="98">
        <f t="shared" si="186"/>
        <v>181</v>
      </c>
      <c r="M130" s="99">
        <f t="shared" si="186"/>
        <v>76.02</v>
      </c>
      <c r="N130" s="98">
        <f t="shared" si="186"/>
        <v>-163</v>
      </c>
      <c r="O130" s="99">
        <f t="shared" si="186"/>
        <v>-156.48</v>
      </c>
      <c r="P130" s="99">
        <f t="shared" si="186"/>
        <v>-59.22</v>
      </c>
      <c r="Q130" s="99">
        <f t="shared" si="186"/>
        <v>-59.22</v>
      </c>
      <c r="R130" s="99"/>
    </row>
    <row r="131" ht="20.1" customHeight="1" spans="1:19">
      <c r="A131" s="137">
        <v>83</v>
      </c>
      <c r="B131" s="101" t="s">
        <v>410</v>
      </c>
      <c r="C131" s="138"/>
      <c r="D131" s="138"/>
      <c r="E131" s="139">
        <v>2</v>
      </c>
      <c r="F131" s="140"/>
      <c r="G131" s="141"/>
      <c r="H131" s="140"/>
      <c r="I131" s="141"/>
      <c r="J131" s="144"/>
      <c r="K131" s="145"/>
      <c r="L131" s="144">
        <f t="shared" ref="L131:L134" si="187">D131+E131</f>
        <v>2</v>
      </c>
      <c r="M131" s="145">
        <f t="shared" ref="M131:M134" si="188">L131*0.7*0.6</f>
        <v>0.84</v>
      </c>
      <c r="N131" s="144">
        <f t="shared" ref="N131:N134" si="189">-E131</f>
        <v>-2</v>
      </c>
      <c r="O131" s="145">
        <f t="shared" ref="O131:O134" si="190">N131*1.2*0.4*2</f>
        <v>-1.92</v>
      </c>
      <c r="P131" s="145">
        <f t="shared" ref="P131:P134" si="191">G131+I131+K131+M131+O131</f>
        <v>-1.08</v>
      </c>
      <c r="Q131" s="145">
        <v>-1.08</v>
      </c>
      <c r="R131" s="145"/>
      <c r="S131" s="113">
        <v>619001</v>
      </c>
    </row>
    <row r="132" ht="20.1" customHeight="1" spans="1:19">
      <c r="A132" s="137">
        <v>84</v>
      </c>
      <c r="B132" s="101" t="s">
        <v>411</v>
      </c>
      <c r="C132" s="138"/>
      <c r="D132" s="138"/>
      <c r="E132" s="139">
        <v>25</v>
      </c>
      <c r="F132" s="140"/>
      <c r="G132" s="141"/>
      <c r="H132" s="140"/>
      <c r="I132" s="141"/>
      <c r="J132" s="144"/>
      <c r="K132" s="145"/>
      <c r="L132" s="144">
        <f t="shared" si="187"/>
        <v>25</v>
      </c>
      <c r="M132" s="145">
        <f t="shared" si="188"/>
        <v>10.5</v>
      </c>
      <c r="N132" s="144">
        <f t="shared" si="189"/>
        <v>-25</v>
      </c>
      <c r="O132" s="145">
        <f t="shared" si="190"/>
        <v>-24</v>
      </c>
      <c r="P132" s="145">
        <f t="shared" si="191"/>
        <v>-13.5</v>
      </c>
      <c r="Q132" s="145">
        <v>-13.5</v>
      </c>
      <c r="R132" s="145"/>
      <c r="S132" s="113">
        <v>619002</v>
      </c>
    </row>
    <row r="133" ht="20.1" customHeight="1" spans="1:19">
      <c r="A133" s="137">
        <v>85</v>
      </c>
      <c r="B133" s="101" t="s">
        <v>412</v>
      </c>
      <c r="C133" s="138">
        <v>4</v>
      </c>
      <c r="D133" s="138">
        <v>18</v>
      </c>
      <c r="E133" s="139">
        <v>133</v>
      </c>
      <c r="F133" s="140">
        <f>C133</f>
        <v>4</v>
      </c>
      <c r="G133" s="141">
        <f>F133*1.2*0.6</f>
        <v>2.88</v>
      </c>
      <c r="H133" s="140">
        <f>D133</f>
        <v>18</v>
      </c>
      <c r="I133" s="141">
        <f>H133*1.2*0.6</f>
        <v>12.96</v>
      </c>
      <c r="J133" s="144">
        <f>D133</f>
        <v>18</v>
      </c>
      <c r="K133" s="145">
        <f>J133*0.5*0.6</f>
        <v>5.4</v>
      </c>
      <c r="L133" s="144">
        <f t="shared" si="187"/>
        <v>151</v>
      </c>
      <c r="M133" s="145">
        <f t="shared" si="188"/>
        <v>63.42</v>
      </c>
      <c r="N133" s="144">
        <f t="shared" si="189"/>
        <v>-133</v>
      </c>
      <c r="O133" s="145">
        <f t="shared" si="190"/>
        <v>-127.68</v>
      </c>
      <c r="P133" s="145">
        <f t="shared" si="191"/>
        <v>-43.02</v>
      </c>
      <c r="Q133" s="145">
        <v>-43.02</v>
      </c>
      <c r="R133" s="145"/>
      <c r="S133" s="113">
        <v>619004</v>
      </c>
    </row>
    <row r="134" ht="20.1" customHeight="1" spans="1:19">
      <c r="A134" s="137">
        <v>86</v>
      </c>
      <c r="B134" s="106" t="s">
        <v>413</v>
      </c>
      <c r="C134" s="147"/>
      <c r="D134" s="147"/>
      <c r="E134" s="139">
        <v>3</v>
      </c>
      <c r="F134" s="140"/>
      <c r="G134" s="141"/>
      <c r="H134" s="140"/>
      <c r="I134" s="141"/>
      <c r="J134" s="144"/>
      <c r="K134" s="145"/>
      <c r="L134" s="144">
        <f t="shared" si="187"/>
        <v>3</v>
      </c>
      <c r="M134" s="145">
        <f t="shared" si="188"/>
        <v>1.26</v>
      </c>
      <c r="N134" s="144">
        <f t="shared" si="189"/>
        <v>-3</v>
      </c>
      <c r="O134" s="145">
        <f t="shared" si="190"/>
        <v>-2.88</v>
      </c>
      <c r="P134" s="145">
        <f t="shared" si="191"/>
        <v>-1.62</v>
      </c>
      <c r="Q134" s="145">
        <v>-1.62</v>
      </c>
      <c r="R134" s="145"/>
      <c r="S134" s="113">
        <v>619004</v>
      </c>
    </row>
    <row r="135" ht="20.1" customHeight="1" spans="1:18">
      <c r="A135" s="104"/>
      <c r="B135" s="105" t="s">
        <v>165</v>
      </c>
      <c r="C135" s="133"/>
      <c r="D135" s="133">
        <f t="shared" ref="D135:Q135" si="192">SUM(D136)</f>
        <v>6</v>
      </c>
      <c r="E135" s="134">
        <f t="shared" si="192"/>
        <v>167</v>
      </c>
      <c r="F135" s="135"/>
      <c r="G135" s="136"/>
      <c r="H135" s="135">
        <f t="shared" si="192"/>
        <v>6</v>
      </c>
      <c r="I135" s="136">
        <f t="shared" si="192"/>
        <v>4.32</v>
      </c>
      <c r="J135" s="98">
        <f t="shared" si="192"/>
        <v>6</v>
      </c>
      <c r="K135" s="99">
        <f t="shared" si="192"/>
        <v>1.8</v>
      </c>
      <c r="L135" s="98">
        <f t="shared" si="192"/>
        <v>173</v>
      </c>
      <c r="M135" s="99">
        <f t="shared" si="192"/>
        <v>72.66</v>
      </c>
      <c r="N135" s="98">
        <f t="shared" si="192"/>
        <v>-167</v>
      </c>
      <c r="O135" s="99">
        <f t="shared" si="192"/>
        <v>-160.32</v>
      </c>
      <c r="P135" s="99">
        <f t="shared" si="192"/>
        <v>-81.54</v>
      </c>
      <c r="Q135" s="99">
        <f t="shared" si="192"/>
        <v>-81.54</v>
      </c>
      <c r="R135" s="99"/>
    </row>
    <row r="136" ht="20.1" customHeight="1" spans="1:19">
      <c r="A136" s="137">
        <v>87</v>
      </c>
      <c r="B136" s="101" t="s">
        <v>414</v>
      </c>
      <c r="C136" s="138"/>
      <c r="D136" s="138">
        <v>6</v>
      </c>
      <c r="E136" s="139">
        <v>167</v>
      </c>
      <c r="F136" s="140"/>
      <c r="G136" s="141"/>
      <c r="H136" s="140">
        <f t="shared" ref="H136:H140" si="193">D136</f>
        <v>6</v>
      </c>
      <c r="I136" s="141">
        <f t="shared" ref="I136:I140" si="194">H136*1.2*0.6</f>
        <v>4.32</v>
      </c>
      <c r="J136" s="144">
        <f t="shared" ref="J136:J140" si="195">D136</f>
        <v>6</v>
      </c>
      <c r="K136" s="145">
        <f t="shared" ref="K136:K140" si="196">J136*0.5*0.6</f>
        <v>1.8</v>
      </c>
      <c r="L136" s="144">
        <f t="shared" ref="L136:L140" si="197">D136+E136</f>
        <v>173</v>
      </c>
      <c r="M136" s="145">
        <f t="shared" ref="M136:M140" si="198">L136*0.7*0.6</f>
        <v>72.66</v>
      </c>
      <c r="N136" s="144">
        <f t="shared" ref="N136:N140" si="199">-E136</f>
        <v>-167</v>
      </c>
      <c r="O136" s="145">
        <f t="shared" ref="O136:O140" si="200">N136*1.2*0.4*2</f>
        <v>-160.32</v>
      </c>
      <c r="P136" s="145">
        <f t="shared" ref="P136:P140" si="201">G136+I136+K136+M136+O136</f>
        <v>-81.54</v>
      </c>
      <c r="Q136" s="145">
        <v>-81.54</v>
      </c>
      <c r="R136" s="145"/>
      <c r="S136" s="113">
        <v>619003</v>
      </c>
    </row>
    <row r="137" ht="20.1" customHeight="1" spans="1:18">
      <c r="A137" s="104"/>
      <c r="B137" s="105" t="s">
        <v>166</v>
      </c>
      <c r="C137" s="133">
        <f t="shared" ref="C137:Q137" si="202">SUM(C138:C140)</f>
        <v>2</v>
      </c>
      <c r="D137" s="133">
        <f t="shared" si="202"/>
        <v>8</v>
      </c>
      <c r="E137" s="134">
        <f t="shared" si="202"/>
        <v>192</v>
      </c>
      <c r="F137" s="135">
        <f t="shared" si="202"/>
        <v>2</v>
      </c>
      <c r="G137" s="136">
        <f t="shared" si="202"/>
        <v>1.44</v>
      </c>
      <c r="H137" s="135">
        <f t="shared" si="202"/>
        <v>8</v>
      </c>
      <c r="I137" s="136">
        <f t="shared" si="202"/>
        <v>5.76</v>
      </c>
      <c r="J137" s="98">
        <f t="shared" si="202"/>
        <v>8</v>
      </c>
      <c r="K137" s="99">
        <f t="shared" si="202"/>
        <v>2.4</v>
      </c>
      <c r="L137" s="98">
        <f t="shared" si="202"/>
        <v>200</v>
      </c>
      <c r="M137" s="99">
        <f t="shared" si="202"/>
        <v>84</v>
      </c>
      <c r="N137" s="98">
        <f t="shared" si="202"/>
        <v>-192</v>
      </c>
      <c r="O137" s="99">
        <f t="shared" si="202"/>
        <v>-184.32</v>
      </c>
      <c r="P137" s="99">
        <f t="shared" si="202"/>
        <v>-90.72</v>
      </c>
      <c r="Q137" s="99">
        <f t="shared" si="202"/>
        <v>-90.72</v>
      </c>
      <c r="R137" s="99"/>
    </row>
    <row r="138" ht="20.1" customHeight="1" spans="1:19">
      <c r="A138" s="137">
        <v>88</v>
      </c>
      <c r="B138" s="101" t="s">
        <v>415</v>
      </c>
      <c r="C138" s="138"/>
      <c r="D138" s="138"/>
      <c r="E138" s="139">
        <v>3</v>
      </c>
      <c r="F138" s="140"/>
      <c r="G138" s="141"/>
      <c r="H138" s="140"/>
      <c r="I138" s="141"/>
      <c r="J138" s="144"/>
      <c r="K138" s="145"/>
      <c r="L138" s="144">
        <f t="shared" si="197"/>
        <v>3</v>
      </c>
      <c r="M138" s="145">
        <f t="shared" si="198"/>
        <v>1.26</v>
      </c>
      <c r="N138" s="144">
        <f t="shared" si="199"/>
        <v>-3</v>
      </c>
      <c r="O138" s="145">
        <f t="shared" si="200"/>
        <v>-2.88</v>
      </c>
      <c r="P138" s="145">
        <f t="shared" si="201"/>
        <v>-1.62</v>
      </c>
      <c r="Q138" s="145">
        <v>-1.62</v>
      </c>
      <c r="R138" s="145"/>
      <c r="S138" s="113">
        <v>620001</v>
      </c>
    </row>
    <row r="139" ht="20.1" customHeight="1" spans="1:19">
      <c r="A139" s="137">
        <v>89</v>
      </c>
      <c r="B139" s="101" t="s">
        <v>416</v>
      </c>
      <c r="C139" s="138">
        <v>2</v>
      </c>
      <c r="D139" s="138">
        <v>7</v>
      </c>
      <c r="E139" s="139">
        <v>69</v>
      </c>
      <c r="F139" s="140">
        <f>C139</f>
        <v>2</v>
      </c>
      <c r="G139" s="141">
        <f>F139*1.2*0.6</f>
        <v>1.44</v>
      </c>
      <c r="H139" s="140">
        <f t="shared" si="193"/>
        <v>7</v>
      </c>
      <c r="I139" s="141">
        <f t="shared" si="194"/>
        <v>5.04</v>
      </c>
      <c r="J139" s="144">
        <f t="shared" si="195"/>
        <v>7</v>
      </c>
      <c r="K139" s="145">
        <f t="shared" si="196"/>
        <v>2.1</v>
      </c>
      <c r="L139" s="144">
        <f t="shared" si="197"/>
        <v>76</v>
      </c>
      <c r="M139" s="145">
        <f t="shared" si="198"/>
        <v>31.92</v>
      </c>
      <c r="N139" s="144">
        <f t="shared" si="199"/>
        <v>-69</v>
      </c>
      <c r="O139" s="145">
        <f t="shared" si="200"/>
        <v>-66.24</v>
      </c>
      <c r="P139" s="145">
        <f t="shared" si="201"/>
        <v>-25.74</v>
      </c>
      <c r="Q139" s="145">
        <v>-25.74</v>
      </c>
      <c r="R139" s="145"/>
      <c r="S139" s="113">
        <v>620002</v>
      </c>
    </row>
    <row r="140" ht="20.1" customHeight="1" spans="1:19">
      <c r="A140" s="137">
        <v>90</v>
      </c>
      <c r="B140" s="101" t="s">
        <v>417</v>
      </c>
      <c r="C140" s="138"/>
      <c r="D140" s="138">
        <v>1</v>
      </c>
      <c r="E140" s="139">
        <v>120</v>
      </c>
      <c r="F140" s="140"/>
      <c r="G140" s="141"/>
      <c r="H140" s="140">
        <f t="shared" si="193"/>
        <v>1</v>
      </c>
      <c r="I140" s="141">
        <f t="shared" si="194"/>
        <v>0.72</v>
      </c>
      <c r="J140" s="144">
        <f t="shared" si="195"/>
        <v>1</v>
      </c>
      <c r="K140" s="145">
        <f t="shared" si="196"/>
        <v>0.3</v>
      </c>
      <c r="L140" s="144">
        <f t="shared" si="197"/>
        <v>121</v>
      </c>
      <c r="M140" s="145">
        <f t="shared" si="198"/>
        <v>50.82</v>
      </c>
      <c r="N140" s="144">
        <f t="shared" si="199"/>
        <v>-120</v>
      </c>
      <c r="O140" s="145">
        <f t="shared" si="200"/>
        <v>-115.2</v>
      </c>
      <c r="P140" s="145">
        <f t="shared" si="201"/>
        <v>-63.36</v>
      </c>
      <c r="Q140" s="145">
        <v>-63.36</v>
      </c>
      <c r="R140" s="145"/>
      <c r="S140" s="113">
        <v>620003</v>
      </c>
    </row>
    <row r="141" ht="20.1" customHeight="1" spans="1:18">
      <c r="A141" s="104"/>
      <c r="B141" s="105" t="s">
        <v>170</v>
      </c>
      <c r="C141" s="133"/>
      <c r="D141" s="133"/>
      <c r="E141" s="134">
        <f>SUM(E142)</f>
        <v>25</v>
      </c>
      <c r="F141" s="135"/>
      <c r="G141" s="136"/>
      <c r="H141" s="135"/>
      <c r="I141" s="136"/>
      <c r="J141" s="98"/>
      <c r="K141" s="99"/>
      <c r="L141" s="98">
        <f t="shared" ref="L141:Q141" si="203">SUM(L142)</f>
        <v>25</v>
      </c>
      <c r="M141" s="99">
        <f t="shared" si="203"/>
        <v>10.5</v>
      </c>
      <c r="N141" s="98">
        <f t="shared" si="203"/>
        <v>-25</v>
      </c>
      <c r="O141" s="99">
        <f t="shared" si="203"/>
        <v>-24</v>
      </c>
      <c r="P141" s="99">
        <f t="shared" si="203"/>
        <v>-13.5</v>
      </c>
      <c r="Q141" s="99">
        <f t="shared" si="203"/>
        <v>-13.5</v>
      </c>
      <c r="R141" s="99"/>
    </row>
    <row r="142" ht="20.1" customHeight="1" spans="1:19">
      <c r="A142" s="137">
        <v>91</v>
      </c>
      <c r="B142" s="101" t="s">
        <v>418</v>
      </c>
      <c r="C142" s="138"/>
      <c r="D142" s="138"/>
      <c r="E142" s="139">
        <v>25</v>
      </c>
      <c r="F142" s="140"/>
      <c r="G142" s="141"/>
      <c r="H142" s="140"/>
      <c r="I142" s="141"/>
      <c r="J142" s="144"/>
      <c r="K142" s="145"/>
      <c r="L142" s="144">
        <f t="shared" ref="L142:L146" si="204">D142+E142</f>
        <v>25</v>
      </c>
      <c r="M142" s="145">
        <f t="shared" ref="M142:M146" si="205">L142*0.7*0.6</f>
        <v>10.5</v>
      </c>
      <c r="N142" s="144">
        <f t="shared" ref="N142:N146" si="206">-E142</f>
        <v>-25</v>
      </c>
      <c r="O142" s="145">
        <f t="shared" ref="O142:O146" si="207">N142*1.2*0.4*2</f>
        <v>-24</v>
      </c>
      <c r="P142" s="145">
        <f t="shared" ref="P142:P146" si="208">G142+I142+K142+M142+O142</f>
        <v>-13.5</v>
      </c>
      <c r="Q142" s="145">
        <v>-13.5</v>
      </c>
      <c r="R142" s="145"/>
      <c r="S142" s="113">
        <v>620004</v>
      </c>
    </row>
    <row r="143" ht="20.1" customHeight="1" spans="1:18">
      <c r="A143" s="104"/>
      <c r="B143" s="105" t="s">
        <v>172</v>
      </c>
      <c r="C143" s="133">
        <f t="shared" ref="C143:Q143" si="209">SUM(C144)</f>
        <v>3</v>
      </c>
      <c r="D143" s="133">
        <f t="shared" si="209"/>
        <v>7</v>
      </c>
      <c r="E143" s="134">
        <f t="shared" si="209"/>
        <v>221</v>
      </c>
      <c r="F143" s="135">
        <f t="shared" si="209"/>
        <v>3</v>
      </c>
      <c r="G143" s="136">
        <f t="shared" si="209"/>
        <v>2.16</v>
      </c>
      <c r="H143" s="135">
        <f t="shared" si="209"/>
        <v>7</v>
      </c>
      <c r="I143" s="136">
        <f t="shared" si="209"/>
        <v>5.04</v>
      </c>
      <c r="J143" s="98">
        <f t="shared" si="209"/>
        <v>7</v>
      </c>
      <c r="K143" s="99">
        <f t="shared" si="209"/>
        <v>2.1</v>
      </c>
      <c r="L143" s="98">
        <f t="shared" si="209"/>
        <v>228</v>
      </c>
      <c r="M143" s="99">
        <f t="shared" si="209"/>
        <v>95.76</v>
      </c>
      <c r="N143" s="98">
        <f t="shared" si="209"/>
        <v>-221</v>
      </c>
      <c r="O143" s="99">
        <f t="shared" si="209"/>
        <v>-212.16</v>
      </c>
      <c r="P143" s="99">
        <f t="shared" si="209"/>
        <v>-107.1</v>
      </c>
      <c r="Q143" s="99">
        <f t="shared" si="209"/>
        <v>-107.1</v>
      </c>
      <c r="R143" s="99"/>
    </row>
    <row r="144" ht="20.1" customHeight="1" spans="1:19">
      <c r="A144" s="137">
        <v>92</v>
      </c>
      <c r="B144" s="101" t="s">
        <v>419</v>
      </c>
      <c r="C144" s="138">
        <v>3</v>
      </c>
      <c r="D144" s="138">
        <v>7</v>
      </c>
      <c r="E144" s="139">
        <v>221</v>
      </c>
      <c r="F144" s="140">
        <f>C144</f>
        <v>3</v>
      </c>
      <c r="G144" s="141">
        <f>F144*1.2*0.6</f>
        <v>2.16</v>
      </c>
      <c r="H144" s="140">
        <f t="shared" ref="H144:H151" si="210">D144</f>
        <v>7</v>
      </c>
      <c r="I144" s="141">
        <f t="shared" ref="I144:I151" si="211">H144*1.2*0.6</f>
        <v>5.04</v>
      </c>
      <c r="J144" s="144">
        <f t="shared" ref="J144:J151" si="212">D144</f>
        <v>7</v>
      </c>
      <c r="K144" s="145">
        <f t="shared" ref="K144:K151" si="213">J144*0.5*0.6</f>
        <v>2.1</v>
      </c>
      <c r="L144" s="144">
        <f t="shared" si="204"/>
        <v>228</v>
      </c>
      <c r="M144" s="145">
        <f t="shared" si="205"/>
        <v>95.76</v>
      </c>
      <c r="N144" s="144">
        <f t="shared" si="206"/>
        <v>-221</v>
      </c>
      <c r="O144" s="145">
        <f t="shared" si="207"/>
        <v>-212.16</v>
      </c>
      <c r="P144" s="145">
        <f t="shared" si="208"/>
        <v>-107.1</v>
      </c>
      <c r="Q144" s="145">
        <v>-107.1</v>
      </c>
      <c r="R144" s="145"/>
      <c r="S144" s="113">
        <v>620005</v>
      </c>
    </row>
    <row r="145" ht="20.1" customHeight="1" spans="1:18">
      <c r="A145" s="104"/>
      <c r="B145" s="105" t="s">
        <v>173</v>
      </c>
      <c r="C145" s="133">
        <f t="shared" ref="C145:Q145" si="214">SUM(C146)</f>
        <v>2</v>
      </c>
      <c r="D145" s="133">
        <f t="shared" si="214"/>
        <v>7</v>
      </c>
      <c r="E145" s="134">
        <f t="shared" si="214"/>
        <v>150</v>
      </c>
      <c r="F145" s="135">
        <f t="shared" si="214"/>
        <v>2</v>
      </c>
      <c r="G145" s="136">
        <f t="shared" si="214"/>
        <v>1.44</v>
      </c>
      <c r="H145" s="135">
        <f t="shared" si="214"/>
        <v>7</v>
      </c>
      <c r="I145" s="136">
        <f t="shared" si="214"/>
        <v>5.04</v>
      </c>
      <c r="J145" s="98">
        <f t="shared" si="214"/>
        <v>7</v>
      </c>
      <c r="K145" s="99">
        <f t="shared" si="214"/>
        <v>2.1</v>
      </c>
      <c r="L145" s="98">
        <f t="shared" si="214"/>
        <v>157</v>
      </c>
      <c r="M145" s="99">
        <f t="shared" si="214"/>
        <v>65.94</v>
      </c>
      <c r="N145" s="98">
        <f t="shared" si="214"/>
        <v>-150</v>
      </c>
      <c r="O145" s="99">
        <f t="shared" si="214"/>
        <v>-144</v>
      </c>
      <c r="P145" s="99">
        <f t="shared" si="214"/>
        <v>-69.48</v>
      </c>
      <c r="Q145" s="99">
        <f t="shared" si="214"/>
        <v>-69.48</v>
      </c>
      <c r="R145" s="99"/>
    </row>
    <row r="146" ht="20.1" customHeight="1" spans="1:19">
      <c r="A146" s="137">
        <v>93</v>
      </c>
      <c r="B146" s="101" t="s">
        <v>420</v>
      </c>
      <c r="C146" s="138">
        <v>2</v>
      </c>
      <c r="D146" s="138">
        <v>7</v>
      </c>
      <c r="E146" s="139">
        <v>150</v>
      </c>
      <c r="F146" s="140">
        <f>C146</f>
        <v>2</v>
      </c>
      <c r="G146" s="141">
        <f>F146*1.2*0.6</f>
        <v>1.44</v>
      </c>
      <c r="H146" s="140">
        <f t="shared" si="210"/>
        <v>7</v>
      </c>
      <c r="I146" s="141">
        <f t="shared" si="211"/>
        <v>5.04</v>
      </c>
      <c r="J146" s="144">
        <f t="shared" si="212"/>
        <v>7</v>
      </c>
      <c r="K146" s="145">
        <f t="shared" si="213"/>
        <v>2.1</v>
      </c>
      <c r="L146" s="144">
        <f t="shared" si="204"/>
        <v>157</v>
      </c>
      <c r="M146" s="145">
        <f t="shared" si="205"/>
        <v>65.94</v>
      </c>
      <c r="N146" s="144">
        <f t="shared" si="206"/>
        <v>-150</v>
      </c>
      <c r="O146" s="145">
        <f t="shared" si="207"/>
        <v>-144</v>
      </c>
      <c r="P146" s="145">
        <f t="shared" si="208"/>
        <v>-69.48</v>
      </c>
      <c r="Q146" s="145">
        <v>-69.48</v>
      </c>
      <c r="R146" s="145"/>
      <c r="S146" s="113">
        <v>620006</v>
      </c>
    </row>
    <row r="147" ht="20.1" customHeight="1" spans="1:18">
      <c r="A147" s="104"/>
      <c r="B147" s="105" t="s">
        <v>175</v>
      </c>
      <c r="C147" s="133"/>
      <c r="D147" s="133">
        <f t="shared" ref="D147:Q147" si="215">SUM(D148:D151)</f>
        <v>11</v>
      </c>
      <c r="E147" s="134">
        <f t="shared" si="215"/>
        <v>260</v>
      </c>
      <c r="F147" s="135"/>
      <c r="G147" s="136"/>
      <c r="H147" s="135">
        <f t="shared" si="215"/>
        <v>11</v>
      </c>
      <c r="I147" s="136">
        <f t="shared" si="215"/>
        <v>7.92</v>
      </c>
      <c r="J147" s="98">
        <f t="shared" si="215"/>
        <v>11</v>
      </c>
      <c r="K147" s="99">
        <f t="shared" si="215"/>
        <v>3.3</v>
      </c>
      <c r="L147" s="98">
        <f t="shared" si="215"/>
        <v>271</v>
      </c>
      <c r="M147" s="99">
        <f t="shared" si="215"/>
        <v>113.82</v>
      </c>
      <c r="N147" s="98">
        <f t="shared" si="215"/>
        <v>-260</v>
      </c>
      <c r="O147" s="99">
        <f t="shared" si="215"/>
        <v>-249.6</v>
      </c>
      <c r="P147" s="99">
        <f t="shared" si="215"/>
        <v>-124.56</v>
      </c>
      <c r="Q147" s="99">
        <f t="shared" si="215"/>
        <v>-124.56</v>
      </c>
      <c r="R147" s="99"/>
    </row>
    <row r="148" ht="20.1" customHeight="1" spans="1:19">
      <c r="A148" s="137">
        <v>94</v>
      </c>
      <c r="B148" s="101" t="s">
        <v>421</v>
      </c>
      <c r="C148" s="138"/>
      <c r="D148" s="138"/>
      <c r="E148" s="139">
        <v>6</v>
      </c>
      <c r="F148" s="140"/>
      <c r="G148" s="141"/>
      <c r="H148" s="140"/>
      <c r="I148" s="141"/>
      <c r="J148" s="144"/>
      <c r="K148" s="145"/>
      <c r="L148" s="144">
        <f t="shared" ref="L148:L151" si="216">D148+E148</f>
        <v>6</v>
      </c>
      <c r="M148" s="145">
        <f t="shared" ref="M148:M151" si="217">L148*0.7*0.6</f>
        <v>2.52</v>
      </c>
      <c r="N148" s="144">
        <f t="shared" ref="N148:N151" si="218">-E148</f>
        <v>-6</v>
      </c>
      <c r="O148" s="145">
        <f t="shared" ref="O148:O151" si="219">N148*1.2*0.4*2</f>
        <v>-5.76</v>
      </c>
      <c r="P148" s="145">
        <f t="shared" ref="P148:P151" si="220">G148+I148+K148+M148+O148</f>
        <v>-3.24</v>
      </c>
      <c r="Q148" s="145">
        <v>-3.24</v>
      </c>
      <c r="R148" s="145"/>
      <c r="S148" s="113">
        <v>621001</v>
      </c>
    </row>
    <row r="149" ht="20.1" customHeight="1" spans="1:19">
      <c r="A149" s="137">
        <v>95</v>
      </c>
      <c r="B149" s="101" t="s">
        <v>422</v>
      </c>
      <c r="C149" s="138"/>
      <c r="D149" s="138">
        <v>3</v>
      </c>
      <c r="E149" s="139">
        <v>41</v>
      </c>
      <c r="F149" s="140"/>
      <c r="G149" s="141"/>
      <c r="H149" s="140">
        <f t="shared" si="210"/>
        <v>3</v>
      </c>
      <c r="I149" s="141">
        <f t="shared" si="211"/>
        <v>2.16</v>
      </c>
      <c r="J149" s="144">
        <f t="shared" si="212"/>
        <v>3</v>
      </c>
      <c r="K149" s="145">
        <f t="shared" si="213"/>
        <v>0.9</v>
      </c>
      <c r="L149" s="144">
        <f t="shared" si="216"/>
        <v>44</v>
      </c>
      <c r="M149" s="145">
        <f t="shared" si="217"/>
        <v>18.48</v>
      </c>
      <c r="N149" s="144">
        <f t="shared" si="218"/>
        <v>-41</v>
      </c>
      <c r="O149" s="145">
        <f t="shared" si="219"/>
        <v>-39.36</v>
      </c>
      <c r="P149" s="145">
        <f t="shared" si="220"/>
        <v>-17.82</v>
      </c>
      <c r="Q149" s="145">
        <v>-17.82</v>
      </c>
      <c r="R149" s="145"/>
      <c r="S149" s="113">
        <v>621002</v>
      </c>
    </row>
    <row r="150" ht="20.1" customHeight="1" spans="1:19">
      <c r="A150" s="137">
        <v>96</v>
      </c>
      <c r="B150" s="101" t="s">
        <v>423</v>
      </c>
      <c r="C150" s="138"/>
      <c r="D150" s="138">
        <v>1</v>
      </c>
      <c r="E150" s="139">
        <v>97</v>
      </c>
      <c r="F150" s="140"/>
      <c r="G150" s="141"/>
      <c r="H150" s="140">
        <f t="shared" si="210"/>
        <v>1</v>
      </c>
      <c r="I150" s="141">
        <f t="shared" si="211"/>
        <v>0.72</v>
      </c>
      <c r="J150" s="144">
        <f t="shared" si="212"/>
        <v>1</v>
      </c>
      <c r="K150" s="145">
        <f t="shared" si="213"/>
        <v>0.3</v>
      </c>
      <c r="L150" s="144">
        <f t="shared" si="216"/>
        <v>98</v>
      </c>
      <c r="M150" s="145">
        <f t="shared" si="217"/>
        <v>41.16</v>
      </c>
      <c r="N150" s="144">
        <f t="shared" si="218"/>
        <v>-97</v>
      </c>
      <c r="O150" s="145">
        <f t="shared" si="219"/>
        <v>-93.12</v>
      </c>
      <c r="P150" s="145">
        <f t="shared" si="220"/>
        <v>-50.94</v>
      </c>
      <c r="Q150" s="145">
        <v>-50.94</v>
      </c>
      <c r="R150" s="145"/>
      <c r="S150" s="113">
        <v>621005</v>
      </c>
    </row>
    <row r="151" ht="20.1" customHeight="1" spans="1:19">
      <c r="A151" s="137">
        <v>97</v>
      </c>
      <c r="B151" s="101" t="s">
        <v>424</v>
      </c>
      <c r="C151" s="138"/>
      <c r="D151" s="138">
        <v>7</v>
      </c>
      <c r="E151" s="139">
        <v>116</v>
      </c>
      <c r="F151" s="140"/>
      <c r="G151" s="141"/>
      <c r="H151" s="140">
        <f t="shared" si="210"/>
        <v>7</v>
      </c>
      <c r="I151" s="141">
        <f t="shared" si="211"/>
        <v>5.04</v>
      </c>
      <c r="J151" s="144">
        <f t="shared" si="212"/>
        <v>7</v>
      </c>
      <c r="K151" s="145">
        <f t="shared" si="213"/>
        <v>2.1</v>
      </c>
      <c r="L151" s="144">
        <f t="shared" si="216"/>
        <v>123</v>
      </c>
      <c r="M151" s="145">
        <f t="shared" si="217"/>
        <v>51.66</v>
      </c>
      <c r="N151" s="144">
        <f t="shared" si="218"/>
        <v>-116</v>
      </c>
      <c r="O151" s="145">
        <f t="shared" si="219"/>
        <v>-111.36</v>
      </c>
      <c r="P151" s="145">
        <f t="shared" si="220"/>
        <v>-52.56</v>
      </c>
      <c r="Q151" s="145">
        <v>-52.56</v>
      </c>
      <c r="R151" s="145"/>
      <c r="S151" s="113">
        <v>621006</v>
      </c>
    </row>
    <row r="152" ht="20.1" customHeight="1" spans="1:18">
      <c r="A152" s="104"/>
      <c r="B152" s="105" t="s">
        <v>181</v>
      </c>
      <c r="C152" s="133"/>
      <c r="D152" s="133">
        <f t="shared" ref="D152:Q152" si="221">SUM(D153)</f>
        <v>7</v>
      </c>
      <c r="E152" s="134">
        <f t="shared" si="221"/>
        <v>379</v>
      </c>
      <c r="F152" s="135"/>
      <c r="G152" s="136"/>
      <c r="H152" s="135">
        <f t="shared" si="221"/>
        <v>7</v>
      </c>
      <c r="I152" s="136">
        <f t="shared" si="221"/>
        <v>5.04</v>
      </c>
      <c r="J152" s="98">
        <f t="shared" si="221"/>
        <v>7</v>
      </c>
      <c r="K152" s="99">
        <f t="shared" si="221"/>
        <v>2.1</v>
      </c>
      <c r="L152" s="98">
        <f t="shared" si="221"/>
        <v>386</v>
      </c>
      <c r="M152" s="99">
        <f t="shared" si="221"/>
        <v>162.12</v>
      </c>
      <c r="N152" s="98">
        <f t="shared" si="221"/>
        <v>-379</v>
      </c>
      <c r="O152" s="99">
        <f t="shared" si="221"/>
        <v>-363.84</v>
      </c>
      <c r="P152" s="99">
        <f t="shared" si="221"/>
        <v>-194.58</v>
      </c>
      <c r="Q152" s="99">
        <f t="shared" si="221"/>
        <v>-194.58</v>
      </c>
      <c r="R152" s="99"/>
    </row>
    <row r="153" ht="20.1" customHeight="1" spans="1:19">
      <c r="A153" s="137">
        <v>98</v>
      </c>
      <c r="B153" s="101" t="s">
        <v>425</v>
      </c>
      <c r="C153" s="138"/>
      <c r="D153" s="138">
        <v>7</v>
      </c>
      <c r="E153" s="139">
        <v>379</v>
      </c>
      <c r="F153" s="140"/>
      <c r="G153" s="141"/>
      <c r="H153" s="140">
        <f>D153</f>
        <v>7</v>
      </c>
      <c r="I153" s="141">
        <f>H153*1.2*0.6</f>
        <v>5.04</v>
      </c>
      <c r="J153" s="144">
        <f>D153</f>
        <v>7</v>
      </c>
      <c r="K153" s="145">
        <f>J153*0.5*0.6</f>
        <v>2.1</v>
      </c>
      <c r="L153" s="144">
        <f>D153+E153</f>
        <v>386</v>
      </c>
      <c r="M153" s="145">
        <f>L153*0.7*0.6</f>
        <v>162.12</v>
      </c>
      <c r="N153" s="144">
        <f>-E153</f>
        <v>-379</v>
      </c>
      <c r="O153" s="145">
        <f>N153*1.2*0.4*2</f>
        <v>-363.84</v>
      </c>
      <c r="P153" s="145">
        <f>G153+I153+K153+M153+O153</f>
        <v>-194.58</v>
      </c>
      <c r="Q153" s="145">
        <v>-194.58</v>
      </c>
      <c r="R153" s="145"/>
      <c r="S153" s="113">
        <v>621003</v>
      </c>
    </row>
    <row r="154" ht="20.1" customHeight="1" spans="1:18">
      <c r="A154" s="104"/>
      <c r="B154" s="105" t="s">
        <v>180</v>
      </c>
      <c r="C154" s="133"/>
      <c r="D154" s="133"/>
      <c r="E154" s="134">
        <f>SUM(E155)</f>
        <v>120</v>
      </c>
      <c r="F154" s="135"/>
      <c r="G154" s="136"/>
      <c r="H154" s="135"/>
      <c r="I154" s="136"/>
      <c r="J154" s="98"/>
      <c r="K154" s="99"/>
      <c r="L154" s="98">
        <f t="shared" ref="L154:Q154" si="222">SUM(L155)</f>
        <v>120</v>
      </c>
      <c r="M154" s="99">
        <f t="shared" si="222"/>
        <v>50.4</v>
      </c>
      <c r="N154" s="98">
        <f t="shared" si="222"/>
        <v>-120</v>
      </c>
      <c r="O154" s="99">
        <f t="shared" si="222"/>
        <v>-115.2</v>
      </c>
      <c r="P154" s="99">
        <f t="shared" si="222"/>
        <v>-64.8</v>
      </c>
      <c r="Q154" s="99">
        <f t="shared" si="222"/>
        <v>-64.8</v>
      </c>
      <c r="R154" s="99"/>
    </row>
    <row r="155" ht="20.1" customHeight="1" spans="1:19">
      <c r="A155" s="137">
        <v>99</v>
      </c>
      <c r="B155" s="101" t="s">
        <v>426</v>
      </c>
      <c r="C155" s="138"/>
      <c r="D155" s="138"/>
      <c r="E155" s="139">
        <v>120</v>
      </c>
      <c r="F155" s="140"/>
      <c r="G155" s="141"/>
      <c r="H155" s="140"/>
      <c r="I155" s="141"/>
      <c r="J155" s="144"/>
      <c r="K155" s="145"/>
      <c r="L155" s="144">
        <f>D155+E155</f>
        <v>120</v>
      </c>
      <c r="M155" s="145">
        <f>L155*0.7*0.6</f>
        <v>50.4</v>
      </c>
      <c r="N155" s="144">
        <f>-E155</f>
        <v>-120</v>
      </c>
      <c r="O155" s="145">
        <f>N155*1.2*0.4*2</f>
        <v>-115.2</v>
      </c>
      <c r="P155" s="145">
        <f>G155+I155+K155+M155+O155</f>
        <v>-64.8</v>
      </c>
      <c r="Q155" s="145">
        <v>-64.8</v>
      </c>
      <c r="R155" s="145"/>
      <c r="S155" s="113">
        <v>621004</v>
      </c>
    </row>
  </sheetData>
  <autoFilter ref="A6:S155"/>
  <mergeCells count="12">
    <mergeCell ref="A1:B1"/>
    <mergeCell ref="A2:R2"/>
    <mergeCell ref="C4:E4"/>
    <mergeCell ref="F4:G4"/>
    <mergeCell ref="H4:I4"/>
    <mergeCell ref="J4:K4"/>
    <mergeCell ref="L4:M4"/>
    <mergeCell ref="N4:O4"/>
    <mergeCell ref="Q4:R4"/>
    <mergeCell ref="A4:A6"/>
    <mergeCell ref="B4:B6"/>
    <mergeCell ref="P4:P5"/>
  </mergeCells>
  <printOptions horizontalCentered="1"/>
  <pageMargins left="0.118055555555556" right="0.196527777777778" top="0.313888888888889" bottom="0.313888888888889" header="0.118055555555556" footer="0.118055555555556"/>
  <pageSetup paperSize="9" scale="71" fitToHeight="9" orientation="landscape" horizontalDpi="6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60"/>
  <sheetViews>
    <sheetView view="pageBreakPreview" zoomScaleNormal="100" zoomScaleSheetLayoutView="100" workbookViewId="0">
      <pane xSplit="2" ySplit="7" topLeftCell="E38" activePane="bottomRight" state="frozen"/>
      <selection/>
      <selection pane="topRight"/>
      <selection pane="bottomLeft"/>
      <selection pane="bottomRight" activeCell="A1" sqref="A1:B1"/>
    </sheetView>
  </sheetViews>
  <sheetFormatPr defaultColWidth="9" defaultRowHeight="13.5"/>
  <cols>
    <col min="1" max="1" width="6.125" style="28" customWidth="1"/>
    <col min="2" max="2" width="29.625" style="94" customWidth="1"/>
    <col min="3" max="3" width="8.75" style="28" customWidth="1"/>
    <col min="4" max="4" width="8.25" style="28" customWidth="1"/>
    <col min="5" max="5" width="10.75" style="28" customWidth="1"/>
    <col min="6" max="6" width="10.875" style="28" customWidth="1"/>
    <col min="7" max="7" width="11.25" style="28" customWidth="1"/>
    <col min="8" max="8" width="10.5" style="28" customWidth="1"/>
    <col min="9" max="9" width="9.125" style="28" customWidth="1"/>
    <col min="10" max="11" width="10.5" style="28" customWidth="1"/>
    <col min="12" max="12" width="12.25" style="28" customWidth="1"/>
    <col min="13" max="13" width="11.625" style="28" customWidth="1"/>
    <col min="14" max="14" width="8.75" style="28" customWidth="1"/>
    <col min="15" max="15" width="10.5" style="28" customWidth="1"/>
    <col min="16" max="16" width="12.875" style="28" customWidth="1"/>
    <col min="17" max="18" width="10.25" style="28" customWidth="1"/>
    <col min="19" max="16384" width="9" style="28"/>
  </cols>
  <sheetData>
    <row r="1" ht="24" customHeight="1" spans="1:2">
      <c r="A1" s="95" t="s">
        <v>427</v>
      </c>
      <c r="B1" s="95"/>
    </row>
    <row r="2" ht="47.25" customHeight="1" spans="1:18">
      <c r="A2" s="96" t="s">
        <v>428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</row>
    <row r="3" ht="25.5" customHeight="1" spans="18:18">
      <c r="R3" s="108" t="s">
        <v>2</v>
      </c>
    </row>
    <row r="4" s="91" customFormat="1" ht="50.25" customHeight="1" spans="1:18">
      <c r="A4" s="66" t="s">
        <v>3</v>
      </c>
      <c r="B4" s="67" t="s">
        <v>429</v>
      </c>
      <c r="C4" s="68" t="s">
        <v>430</v>
      </c>
      <c r="D4" s="68"/>
      <c r="E4" s="68"/>
      <c r="F4" s="68"/>
      <c r="G4" s="68"/>
      <c r="H4" s="68"/>
      <c r="I4" s="68" t="s">
        <v>431</v>
      </c>
      <c r="J4" s="68"/>
      <c r="K4" s="68"/>
      <c r="L4" s="68"/>
      <c r="M4" s="68"/>
      <c r="N4" s="68" t="s">
        <v>308</v>
      </c>
      <c r="O4" s="68"/>
      <c r="P4" s="75" t="s">
        <v>311</v>
      </c>
      <c r="Q4" s="84" t="s">
        <v>192</v>
      </c>
      <c r="R4" s="85"/>
    </row>
    <row r="5" s="91" customFormat="1" ht="60" customHeight="1" spans="1:18">
      <c r="A5" s="69"/>
      <c r="B5" s="70"/>
      <c r="C5" s="72" t="s">
        <v>432</v>
      </c>
      <c r="D5" s="72" t="s">
        <v>433</v>
      </c>
      <c r="E5" s="72" t="s">
        <v>434</v>
      </c>
      <c r="F5" s="72" t="s">
        <v>435</v>
      </c>
      <c r="G5" s="72" t="s">
        <v>436</v>
      </c>
      <c r="H5" s="72" t="s">
        <v>437</v>
      </c>
      <c r="I5" s="72" t="s">
        <v>438</v>
      </c>
      <c r="J5" s="72" t="s">
        <v>434</v>
      </c>
      <c r="K5" s="72" t="s">
        <v>435</v>
      </c>
      <c r="L5" s="72" t="s">
        <v>202</v>
      </c>
      <c r="M5" s="72" t="s">
        <v>437</v>
      </c>
      <c r="N5" s="72" t="s">
        <v>199</v>
      </c>
      <c r="O5" s="72" t="s">
        <v>200</v>
      </c>
      <c r="P5" s="75"/>
      <c r="Q5" s="66" t="s">
        <v>13</v>
      </c>
      <c r="R5" s="66" t="s">
        <v>14</v>
      </c>
    </row>
    <row r="6" s="91" customFormat="1" ht="40.5" customHeight="1" spans="1:18">
      <c r="A6" s="73"/>
      <c r="B6" s="74"/>
      <c r="C6" s="75" t="s">
        <v>206</v>
      </c>
      <c r="D6" s="75" t="s">
        <v>207</v>
      </c>
      <c r="E6" s="75" t="s">
        <v>439</v>
      </c>
      <c r="F6" s="75" t="s">
        <v>440</v>
      </c>
      <c r="G6" s="75" t="s">
        <v>210</v>
      </c>
      <c r="H6" s="75" t="s">
        <v>441</v>
      </c>
      <c r="I6" s="75" t="s">
        <v>212</v>
      </c>
      <c r="J6" s="75" t="s">
        <v>442</v>
      </c>
      <c r="K6" s="75" t="s">
        <v>443</v>
      </c>
      <c r="L6" s="75" t="s">
        <v>259</v>
      </c>
      <c r="M6" s="75" t="s">
        <v>444</v>
      </c>
      <c r="N6" s="75" t="s">
        <v>445</v>
      </c>
      <c r="O6" s="75" t="s">
        <v>446</v>
      </c>
      <c r="P6" s="107" t="s">
        <v>447</v>
      </c>
      <c r="Q6" s="107" t="s">
        <v>263</v>
      </c>
      <c r="R6" s="107" t="s">
        <v>264</v>
      </c>
    </row>
    <row r="7" s="93" customFormat="1" ht="20.1" customHeight="1" spans="1:18">
      <c r="A7" s="104"/>
      <c r="B7" s="105" t="s">
        <v>448</v>
      </c>
      <c r="C7" s="98">
        <f t="shared" ref="C7:P7" si="0">C8+C18+C21+C23+C25+C27+C29+C32+C35+C37+C39+C41+C45+C47+C49+C53+C55+C57+C59</f>
        <v>101</v>
      </c>
      <c r="D7" s="98">
        <f t="shared" si="0"/>
        <v>3842</v>
      </c>
      <c r="E7" s="99">
        <f t="shared" si="0"/>
        <v>1971.5</v>
      </c>
      <c r="F7" s="99">
        <f t="shared" si="0"/>
        <v>2760.1</v>
      </c>
      <c r="G7" s="99">
        <f t="shared" si="0"/>
        <v>2770.56</v>
      </c>
      <c r="H7" s="99">
        <f t="shared" si="0"/>
        <v>1961.04</v>
      </c>
      <c r="I7" s="98">
        <f t="shared" si="0"/>
        <v>4303</v>
      </c>
      <c r="J7" s="99">
        <f t="shared" si="0"/>
        <v>2151.5</v>
      </c>
      <c r="K7" s="99">
        <f t="shared" si="0"/>
        <v>3012.1</v>
      </c>
      <c r="L7" s="99">
        <f t="shared" si="0"/>
        <v>1634.4</v>
      </c>
      <c r="M7" s="99">
        <f t="shared" si="0"/>
        <v>3529.2</v>
      </c>
      <c r="N7" s="98">
        <f t="shared" si="0"/>
        <v>4303</v>
      </c>
      <c r="O7" s="99">
        <f t="shared" si="0"/>
        <v>2151.5</v>
      </c>
      <c r="P7" s="99">
        <f t="shared" si="0"/>
        <v>7641.74</v>
      </c>
      <c r="Q7" s="105"/>
      <c r="R7" s="105">
        <f>R8+R18+R21+R23+R25+R27+R29+R32+R35+R37+R39+R41+R45+R47+R49+R53+R55+R57+R59</f>
        <v>7641.74</v>
      </c>
    </row>
    <row r="8" s="93" customFormat="1" ht="20.1" customHeight="1" spans="1:18">
      <c r="A8" s="104"/>
      <c r="B8" s="110" t="s">
        <v>19</v>
      </c>
      <c r="C8" s="98">
        <f t="shared" ref="C8:P8" si="1">SUM(C9:C17)</f>
        <v>21</v>
      </c>
      <c r="D8" s="98">
        <f t="shared" si="1"/>
        <v>845</v>
      </c>
      <c r="E8" s="99">
        <f t="shared" si="1"/>
        <v>433</v>
      </c>
      <c r="F8" s="99">
        <f t="shared" si="1"/>
        <v>606.2</v>
      </c>
      <c r="G8" s="99">
        <f t="shared" si="1"/>
        <v>612.72</v>
      </c>
      <c r="H8" s="99">
        <f t="shared" si="1"/>
        <v>426.48</v>
      </c>
      <c r="I8" s="98">
        <f t="shared" si="1"/>
        <v>840</v>
      </c>
      <c r="J8" s="99">
        <f t="shared" si="1"/>
        <v>420</v>
      </c>
      <c r="K8" s="99">
        <f t="shared" si="1"/>
        <v>588</v>
      </c>
      <c r="L8" s="99">
        <f t="shared" si="1"/>
        <v>396.72</v>
      </c>
      <c r="M8" s="99">
        <f t="shared" si="1"/>
        <v>611.28</v>
      </c>
      <c r="N8" s="98">
        <f t="shared" si="1"/>
        <v>840</v>
      </c>
      <c r="O8" s="99">
        <f t="shared" si="1"/>
        <v>420</v>
      </c>
      <c r="P8" s="99">
        <f t="shared" si="1"/>
        <v>1457.76</v>
      </c>
      <c r="Q8" s="105"/>
      <c r="R8" s="105">
        <f>SUM(R9:R17)</f>
        <v>1457.76</v>
      </c>
    </row>
    <row r="9" s="93" customFormat="1" ht="20.1" customHeight="1" spans="1:18">
      <c r="A9" s="100">
        <v>1</v>
      </c>
      <c r="B9" s="101" t="s">
        <v>449</v>
      </c>
      <c r="C9" s="102">
        <v>1</v>
      </c>
      <c r="D9" s="102">
        <v>62</v>
      </c>
      <c r="E9" s="103">
        <f t="shared" ref="E9:E17" si="2">C9*0.5+D9*0.5</f>
        <v>31.5</v>
      </c>
      <c r="F9" s="103">
        <f t="shared" ref="F9:F17" si="3">C9*0.7+D9*0.7</f>
        <v>44.1</v>
      </c>
      <c r="G9" s="103">
        <v>46.08</v>
      </c>
      <c r="H9" s="103">
        <f t="shared" ref="H9:H17" si="4">E9+F9-G9</f>
        <v>29.52</v>
      </c>
      <c r="I9" s="102">
        <v>86</v>
      </c>
      <c r="J9" s="103">
        <f t="shared" ref="J9:J17" si="5">I9*0.5</f>
        <v>43</v>
      </c>
      <c r="K9" s="103">
        <f t="shared" ref="K9:K17" si="6">I9*0.7</f>
        <v>60.2</v>
      </c>
      <c r="L9" s="103">
        <v>46.08</v>
      </c>
      <c r="M9" s="103">
        <f t="shared" ref="M9:M17" si="7">J9+K9-L9</f>
        <v>57.12</v>
      </c>
      <c r="N9" s="102">
        <f t="shared" ref="N9:N17" si="8">I9</f>
        <v>86</v>
      </c>
      <c r="O9" s="103">
        <f t="shared" ref="O9:O17" si="9">N9*0.5</f>
        <v>43</v>
      </c>
      <c r="P9" s="103">
        <f t="shared" ref="P9:P17" si="10">H9+M9+O9</f>
        <v>129.64</v>
      </c>
      <c r="Q9" s="100"/>
      <c r="R9" s="100">
        <v>129.64</v>
      </c>
    </row>
    <row r="10" s="93" customFormat="1" ht="20.1" customHeight="1" spans="1:18">
      <c r="A10" s="100">
        <v>2</v>
      </c>
      <c r="B10" s="101" t="s">
        <v>450</v>
      </c>
      <c r="C10" s="102">
        <v>1</v>
      </c>
      <c r="D10" s="102">
        <v>92</v>
      </c>
      <c r="E10" s="103">
        <f t="shared" si="2"/>
        <v>46.5</v>
      </c>
      <c r="F10" s="103">
        <f t="shared" si="3"/>
        <v>65.1</v>
      </c>
      <c r="G10" s="103">
        <v>66.24</v>
      </c>
      <c r="H10" s="103">
        <f t="shared" si="4"/>
        <v>45.36</v>
      </c>
      <c r="I10" s="102">
        <v>49</v>
      </c>
      <c r="J10" s="103">
        <f t="shared" si="5"/>
        <v>24.5</v>
      </c>
      <c r="K10" s="103">
        <f t="shared" si="6"/>
        <v>34.3</v>
      </c>
      <c r="L10" s="103">
        <v>61.2</v>
      </c>
      <c r="M10" s="103">
        <f t="shared" si="7"/>
        <v>-2.40000000000001</v>
      </c>
      <c r="N10" s="102">
        <f t="shared" si="8"/>
        <v>49</v>
      </c>
      <c r="O10" s="103">
        <f t="shared" si="9"/>
        <v>24.5</v>
      </c>
      <c r="P10" s="103">
        <f t="shared" si="10"/>
        <v>67.46</v>
      </c>
      <c r="Q10" s="100"/>
      <c r="R10" s="100">
        <v>67.46</v>
      </c>
    </row>
    <row r="11" s="93" customFormat="1" ht="20.1" customHeight="1" spans="1:18">
      <c r="A11" s="100">
        <v>3</v>
      </c>
      <c r="B11" s="101" t="s">
        <v>451</v>
      </c>
      <c r="C11" s="102"/>
      <c r="D11" s="102">
        <v>139</v>
      </c>
      <c r="E11" s="103">
        <f t="shared" si="2"/>
        <v>69.5</v>
      </c>
      <c r="F11" s="103">
        <f t="shared" si="3"/>
        <v>97.3</v>
      </c>
      <c r="G11" s="103">
        <v>100.08</v>
      </c>
      <c r="H11" s="103">
        <f t="shared" si="4"/>
        <v>66.72</v>
      </c>
      <c r="I11" s="102">
        <v>117</v>
      </c>
      <c r="J11" s="103">
        <f t="shared" si="5"/>
        <v>58.5</v>
      </c>
      <c r="K11" s="103">
        <f t="shared" si="6"/>
        <v>81.9</v>
      </c>
      <c r="L11" s="103">
        <v>51.84</v>
      </c>
      <c r="M11" s="103">
        <f t="shared" si="7"/>
        <v>88.56</v>
      </c>
      <c r="N11" s="102">
        <f t="shared" si="8"/>
        <v>117</v>
      </c>
      <c r="O11" s="103">
        <f t="shared" si="9"/>
        <v>58.5</v>
      </c>
      <c r="P11" s="103">
        <f t="shared" si="10"/>
        <v>213.78</v>
      </c>
      <c r="Q11" s="100"/>
      <c r="R11" s="100">
        <v>213.78</v>
      </c>
    </row>
    <row r="12" s="93" customFormat="1" ht="20.1" customHeight="1" spans="1:18">
      <c r="A12" s="100">
        <v>4</v>
      </c>
      <c r="B12" s="101" t="s">
        <v>452</v>
      </c>
      <c r="C12" s="102"/>
      <c r="D12" s="102">
        <v>219</v>
      </c>
      <c r="E12" s="103">
        <f t="shared" si="2"/>
        <v>109.5</v>
      </c>
      <c r="F12" s="103">
        <f t="shared" si="3"/>
        <v>153.3</v>
      </c>
      <c r="G12" s="103">
        <v>157.68</v>
      </c>
      <c r="H12" s="103">
        <f t="shared" si="4"/>
        <v>105.12</v>
      </c>
      <c r="I12" s="102">
        <v>244</v>
      </c>
      <c r="J12" s="103">
        <f t="shared" si="5"/>
        <v>122</v>
      </c>
      <c r="K12" s="103">
        <f t="shared" si="6"/>
        <v>170.8</v>
      </c>
      <c r="L12" s="103">
        <v>90</v>
      </c>
      <c r="M12" s="103">
        <f t="shared" si="7"/>
        <v>202.8</v>
      </c>
      <c r="N12" s="102">
        <f t="shared" si="8"/>
        <v>244</v>
      </c>
      <c r="O12" s="103">
        <f t="shared" si="9"/>
        <v>122</v>
      </c>
      <c r="P12" s="103">
        <f t="shared" si="10"/>
        <v>429.92</v>
      </c>
      <c r="Q12" s="100"/>
      <c r="R12" s="100">
        <v>429.92</v>
      </c>
    </row>
    <row r="13" s="93" customFormat="1" ht="20.1" customHeight="1" spans="1:18">
      <c r="A13" s="100">
        <v>5</v>
      </c>
      <c r="B13" s="101" t="s">
        <v>453</v>
      </c>
      <c r="C13" s="102">
        <v>2</v>
      </c>
      <c r="D13" s="102">
        <v>21</v>
      </c>
      <c r="E13" s="103">
        <f t="shared" si="2"/>
        <v>11.5</v>
      </c>
      <c r="F13" s="103">
        <f t="shared" si="3"/>
        <v>16.1</v>
      </c>
      <c r="G13" s="103">
        <v>15.12</v>
      </c>
      <c r="H13" s="103">
        <f t="shared" si="4"/>
        <v>12.48</v>
      </c>
      <c r="I13" s="102">
        <v>21</v>
      </c>
      <c r="J13" s="103">
        <f t="shared" si="5"/>
        <v>10.5</v>
      </c>
      <c r="K13" s="103">
        <f t="shared" si="6"/>
        <v>14.7</v>
      </c>
      <c r="L13" s="103">
        <v>9.36</v>
      </c>
      <c r="M13" s="103">
        <f t="shared" si="7"/>
        <v>15.84</v>
      </c>
      <c r="N13" s="102">
        <f t="shared" si="8"/>
        <v>21</v>
      </c>
      <c r="O13" s="103">
        <f t="shared" si="9"/>
        <v>10.5</v>
      </c>
      <c r="P13" s="103">
        <f t="shared" si="10"/>
        <v>38.82</v>
      </c>
      <c r="Q13" s="100"/>
      <c r="R13" s="100">
        <v>38.82</v>
      </c>
    </row>
    <row r="14" s="93" customFormat="1" ht="20.1" customHeight="1" spans="1:18">
      <c r="A14" s="100">
        <v>6</v>
      </c>
      <c r="B14" s="101" t="s">
        <v>454</v>
      </c>
      <c r="C14" s="102">
        <v>3</v>
      </c>
      <c r="D14" s="102">
        <v>128</v>
      </c>
      <c r="E14" s="103">
        <f t="shared" si="2"/>
        <v>65.5</v>
      </c>
      <c r="F14" s="103">
        <f t="shared" si="3"/>
        <v>91.7</v>
      </c>
      <c r="G14" s="103">
        <v>92.16</v>
      </c>
      <c r="H14" s="103">
        <f t="shared" si="4"/>
        <v>65.04</v>
      </c>
      <c r="I14" s="102">
        <v>115</v>
      </c>
      <c r="J14" s="103">
        <f t="shared" si="5"/>
        <v>57.5</v>
      </c>
      <c r="K14" s="103">
        <f t="shared" si="6"/>
        <v>80.5</v>
      </c>
      <c r="L14" s="103">
        <v>63.36</v>
      </c>
      <c r="M14" s="103">
        <f t="shared" si="7"/>
        <v>74.64</v>
      </c>
      <c r="N14" s="102">
        <f t="shared" si="8"/>
        <v>115</v>
      </c>
      <c r="O14" s="103">
        <f t="shared" si="9"/>
        <v>57.5</v>
      </c>
      <c r="P14" s="103">
        <f t="shared" si="10"/>
        <v>197.18</v>
      </c>
      <c r="Q14" s="100"/>
      <c r="R14" s="100">
        <v>197.18</v>
      </c>
    </row>
    <row r="15" s="93" customFormat="1" ht="20.1" customHeight="1" spans="1:18">
      <c r="A15" s="100">
        <v>7</v>
      </c>
      <c r="B15" s="101" t="s">
        <v>455</v>
      </c>
      <c r="C15" s="102">
        <v>3</v>
      </c>
      <c r="D15" s="102">
        <v>107</v>
      </c>
      <c r="E15" s="103">
        <f t="shared" si="2"/>
        <v>55</v>
      </c>
      <c r="F15" s="103">
        <f t="shared" si="3"/>
        <v>77</v>
      </c>
      <c r="G15" s="103">
        <v>77.04</v>
      </c>
      <c r="H15" s="103">
        <f t="shared" si="4"/>
        <v>54.96</v>
      </c>
      <c r="I15" s="102">
        <v>103</v>
      </c>
      <c r="J15" s="103">
        <f t="shared" si="5"/>
        <v>51.5</v>
      </c>
      <c r="K15" s="103">
        <f t="shared" si="6"/>
        <v>72.1</v>
      </c>
      <c r="L15" s="103">
        <v>46.8</v>
      </c>
      <c r="M15" s="103">
        <f t="shared" si="7"/>
        <v>76.8</v>
      </c>
      <c r="N15" s="102">
        <f t="shared" si="8"/>
        <v>103</v>
      </c>
      <c r="O15" s="103">
        <f t="shared" si="9"/>
        <v>51.5</v>
      </c>
      <c r="P15" s="103">
        <f t="shared" si="10"/>
        <v>183.26</v>
      </c>
      <c r="Q15" s="100"/>
      <c r="R15" s="100">
        <v>183.26</v>
      </c>
    </row>
    <row r="16" s="93" customFormat="1" ht="20.1" customHeight="1" spans="1:18">
      <c r="A16" s="100">
        <v>8</v>
      </c>
      <c r="B16" s="101" t="s">
        <v>456</v>
      </c>
      <c r="C16" s="102">
        <v>11</v>
      </c>
      <c r="D16" s="102">
        <v>35</v>
      </c>
      <c r="E16" s="103">
        <f t="shared" si="2"/>
        <v>23</v>
      </c>
      <c r="F16" s="103">
        <f t="shared" si="3"/>
        <v>32.2</v>
      </c>
      <c r="G16" s="103">
        <v>28.08</v>
      </c>
      <c r="H16" s="103">
        <f t="shared" si="4"/>
        <v>27.12</v>
      </c>
      <c r="I16" s="102">
        <v>24</v>
      </c>
      <c r="J16" s="103">
        <f t="shared" si="5"/>
        <v>12</v>
      </c>
      <c r="K16" s="103">
        <f t="shared" si="6"/>
        <v>16.8</v>
      </c>
      <c r="L16" s="103">
        <v>28.08</v>
      </c>
      <c r="M16" s="103">
        <f t="shared" si="7"/>
        <v>0.719999999999999</v>
      </c>
      <c r="N16" s="102">
        <f t="shared" si="8"/>
        <v>24</v>
      </c>
      <c r="O16" s="103">
        <f t="shared" si="9"/>
        <v>12</v>
      </c>
      <c r="P16" s="103">
        <f t="shared" si="10"/>
        <v>39.84</v>
      </c>
      <c r="Q16" s="100"/>
      <c r="R16" s="100">
        <v>39.84</v>
      </c>
    </row>
    <row r="17" s="93" customFormat="1" ht="20.1" customHeight="1" spans="1:18">
      <c r="A17" s="100">
        <v>9</v>
      </c>
      <c r="B17" s="101" t="s">
        <v>457</v>
      </c>
      <c r="C17" s="102"/>
      <c r="D17" s="102">
        <v>42</v>
      </c>
      <c r="E17" s="103">
        <f t="shared" si="2"/>
        <v>21</v>
      </c>
      <c r="F17" s="103">
        <f t="shared" si="3"/>
        <v>29.4</v>
      </c>
      <c r="G17" s="103">
        <v>30.24</v>
      </c>
      <c r="H17" s="103">
        <f t="shared" si="4"/>
        <v>20.16</v>
      </c>
      <c r="I17" s="102">
        <v>81</v>
      </c>
      <c r="J17" s="103">
        <f t="shared" si="5"/>
        <v>40.5</v>
      </c>
      <c r="K17" s="103">
        <f t="shared" si="6"/>
        <v>56.7</v>
      </c>
      <c r="L17" s="103"/>
      <c r="M17" s="103">
        <f t="shared" si="7"/>
        <v>97.2</v>
      </c>
      <c r="N17" s="102">
        <f t="shared" si="8"/>
        <v>81</v>
      </c>
      <c r="O17" s="103">
        <f t="shared" si="9"/>
        <v>40.5</v>
      </c>
      <c r="P17" s="103">
        <f t="shared" si="10"/>
        <v>157.86</v>
      </c>
      <c r="Q17" s="100"/>
      <c r="R17" s="100">
        <v>157.86</v>
      </c>
    </row>
    <row r="18" s="93" customFormat="1" ht="20.1" customHeight="1" spans="1:18">
      <c r="A18" s="104"/>
      <c r="B18" s="105" t="s">
        <v>32</v>
      </c>
      <c r="C18" s="98">
        <f t="shared" ref="C18:P18" si="11">SUM(C19:C20)</f>
        <v>16</v>
      </c>
      <c r="D18" s="98">
        <f t="shared" si="11"/>
        <v>157</v>
      </c>
      <c r="E18" s="99">
        <f t="shared" si="11"/>
        <v>86.5</v>
      </c>
      <c r="F18" s="99">
        <f t="shared" si="11"/>
        <v>121.1</v>
      </c>
      <c r="G18" s="99">
        <f t="shared" si="11"/>
        <v>113.04</v>
      </c>
      <c r="H18" s="99">
        <f t="shared" si="11"/>
        <v>94.56</v>
      </c>
      <c r="I18" s="98">
        <f t="shared" si="11"/>
        <v>251</v>
      </c>
      <c r="J18" s="99">
        <f t="shared" si="11"/>
        <v>125.5</v>
      </c>
      <c r="K18" s="99">
        <f t="shared" si="11"/>
        <v>175.7</v>
      </c>
      <c r="L18" s="99">
        <f t="shared" si="11"/>
        <v>99.36</v>
      </c>
      <c r="M18" s="99">
        <f t="shared" si="11"/>
        <v>201.84</v>
      </c>
      <c r="N18" s="98">
        <f t="shared" si="11"/>
        <v>251</v>
      </c>
      <c r="O18" s="99">
        <f t="shared" si="11"/>
        <v>125.5</v>
      </c>
      <c r="P18" s="99">
        <f t="shared" si="11"/>
        <v>421.9</v>
      </c>
      <c r="Q18" s="105"/>
      <c r="R18" s="105">
        <f>SUM(R19:R20)</f>
        <v>421.9</v>
      </c>
    </row>
    <row r="19" s="93" customFormat="1" ht="20.1" customHeight="1" spans="1:18">
      <c r="A19" s="100">
        <v>10</v>
      </c>
      <c r="B19" s="101" t="s">
        <v>458</v>
      </c>
      <c r="C19" s="102">
        <v>16</v>
      </c>
      <c r="D19" s="102">
        <v>79</v>
      </c>
      <c r="E19" s="103">
        <f t="shared" ref="E19:E22" si="12">C19*0.5+D19*0.5</f>
        <v>47.5</v>
      </c>
      <c r="F19" s="103">
        <f t="shared" ref="F19:F22" si="13">C19*0.7+D19*0.7</f>
        <v>66.5</v>
      </c>
      <c r="G19" s="103">
        <v>56.88</v>
      </c>
      <c r="H19" s="103">
        <f t="shared" ref="H19:H22" si="14">E19+F19-G19</f>
        <v>57.12</v>
      </c>
      <c r="I19" s="102">
        <v>136</v>
      </c>
      <c r="J19" s="103">
        <f t="shared" ref="J19:J22" si="15">I19*0.5</f>
        <v>68</v>
      </c>
      <c r="K19" s="103">
        <f t="shared" ref="K19:K22" si="16">I19*0.7</f>
        <v>95.2</v>
      </c>
      <c r="L19" s="103">
        <v>47.52</v>
      </c>
      <c r="M19" s="103">
        <f t="shared" ref="M19:M22" si="17">J19+K19-L19</f>
        <v>115.68</v>
      </c>
      <c r="N19" s="102">
        <f t="shared" ref="N19:N22" si="18">I19</f>
        <v>136</v>
      </c>
      <c r="O19" s="103">
        <f t="shared" ref="O19:O22" si="19">N19*0.5</f>
        <v>68</v>
      </c>
      <c r="P19" s="103">
        <f t="shared" ref="P19:P22" si="20">H19+M19+O19</f>
        <v>240.8</v>
      </c>
      <c r="Q19" s="100"/>
      <c r="R19" s="100">
        <v>240.8</v>
      </c>
    </row>
    <row r="20" s="93" customFormat="1" ht="20.1" customHeight="1" spans="1:18">
      <c r="A20" s="100">
        <v>11</v>
      </c>
      <c r="B20" s="101" t="s">
        <v>459</v>
      </c>
      <c r="C20" s="102"/>
      <c r="D20" s="102">
        <v>78</v>
      </c>
      <c r="E20" s="103">
        <f t="shared" si="12"/>
        <v>39</v>
      </c>
      <c r="F20" s="103">
        <f t="shared" si="13"/>
        <v>54.6</v>
      </c>
      <c r="G20" s="103">
        <v>56.16</v>
      </c>
      <c r="H20" s="103">
        <f t="shared" si="14"/>
        <v>37.44</v>
      </c>
      <c r="I20" s="102">
        <v>115</v>
      </c>
      <c r="J20" s="103">
        <f t="shared" si="15"/>
        <v>57.5</v>
      </c>
      <c r="K20" s="103">
        <f t="shared" si="16"/>
        <v>80.5</v>
      </c>
      <c r="L20" s="103">
        <v>51.84</v>
      </c>
      <c r="M20" s="103">
        <f t="shared" si="17"/>
        <v>86.16</v>
      </c>
      <c r="N20" s="102">
        <f t="shared" si="18"/>
        <v>115</v>
      </c>
      <c r="O20" s="103">
        <f t="shared" si="19"/>
        <v>57.5</v>
      </c>
      <c r="P20" s="103">
        <f t="shared" si="20"/>
        <v>181.1</v>
      </c>
      <c r="Q20" s="100"/>
      <c r="R20" s="100">
        <v>181.1</v>
      </c>
    </row>
    <row r="21" s="93" customFormat="1" ht="20.1" customHeight="1" spans="1:18">
      <c r="A21" s="104"/>
      <c r="B21" s="105" t="s">
        <v>40</v>
      </c>
      <c r="C21" s="98">
        <f t="shared" ref="C21:P21" si="21">SUM(C22)</f>
        <v>4</v>
      </c>
      <c r="D21" s="98">
        <f t="shared" si="21"/>
        <v>37</v>
      </c>
      <c r="E21" s="99">
        <f t="shared" si="21"/>
        <v>20.5</v>
      </c>
      <c r="F21" s="99">
        <f t="shared" si="21"/>
        <v>28.7</v>
      </c>
      <c r="G21" s="99">
        <f t="shared" si="21"/>
        <v>26.64</v>
      </c>
      <c r="H21" s="99">
        <f t="shared" si="21"/>
        <v>22.56</v>
      </c>
      <c r="I21" s="98">
        <f t="shared" si="21"/>
        <v>44</v>
      </c>
      <c r="J21" s="99">
        <f t="shared" si="21"/>
        <v>22</v>
      </c>
      <c r="K21" s="99">
        <f t="shared" si="21"/>
        <v>30.8</v>
      </c>
      <c r="L21" s="99">
        <f t="shared" si="21"/>
        <v>13.68</v>
      </c>
      <c r="M21" s="99">
        <f t="shared" si="21"/>
        <v>39.12</v>
      </c>
      <c r="N21" s="98">
        <f t="shared" si="21"/>
        <v>44</v>
      </c>
      <c r="O21" s="99">
        <f t="shared" si="21"/>
        <v>22</v>
      </c>
      <c r="P21" s="99">
        <f t="shared" si="21"/>
        <v>83.68</v>
      </c>
      <c r="Q21" s="105"/>
      <c r="R21" s="105">
        <f t="shared" ref="R21:R25" si="22">SUM(R22)</f>
        <v>83.68</v>
      </c>
    </row>
    <row r="22" s="93" customFormat="1" ht="20.1" customHeight="1" spans="1:18">
      <c r="A22" s="100">
        <v>12</v>
      </c>
      <c r="B22" s="101" t="s">
        <v>460</v>
      </c>
      <c r="C22" s="102">
        <v>4</v>
      </c>
      <c r="D22" s="102">
        <v>37</v>
      </c>
      <c r="E22" s="103">
        <f t="shared" si="12"/>
        <v>20.5</v>
      </c>
      <c r="F22" s="103">
        <f t="shared" si="13"/>
        <v>28.7</v>
      </c>
      <c r="G22" s="103">
        <v>26.64</v>
      </c>
      <c r="H22" s="103">
        <f t="shared" si="14"/>
        <v>22.56</v>
      </c>
      <c r="I22" s="102">
        <v>44</v>
      </c>
      <c r="J22" s="103">
        <f t="shared" si="15"/>
        <v>22</v>
      </c>
      <c r="K22" s="103">
        <f t="shared" si="16"/>
        <v>30.8</v>
      </c>
      <c r="L22" s="103">
        <v>13.68</v>
      </c>
      <c r="M22" s="103">
        <f t="shared" si="17"/>
        <v>39.12</v>
      </c>
      <c r="N22" s="102">
        <f t="shared" si="18"/>
        <v>44</v>
      </c>
      <c r="O22" s="103">
        <f t="shared" si="19"/>
        <v>22</v>
      </c>
      <c r="P22" s="103">
        <f t="shared" si="20"/>
        <v>83.68</v>
      </c>
      <c r="Q22" s="100"/>
      <c r="R22" s="100">
        <v>83.68</v>
      </c>
    </row>
    <row r="23" s="93" customFormat="1" ht="20.1" customHeight="1" spans="1:18">
      <c r="A23" s="104"/>
      <c r="B23" s="105" t="s">
        <v>54</v>
      </c>
      <c r="C23" s="98">
        <f t="shared" ref="C23:P23" si="23">SUM(C24)</f>
        <v>0</v>
      </c>
      <c r="D23" s="98">
        <f t="shared" si="23"/>
        <v>73</v>
      </c>
      <c r="E23" s="99">
        <f t="shared" si="23"/>
        <v>36.5</v>
      </c>
      <c r="F23" s="99">
        <f t="shared" si="23"/>
        <v>51.1</v>
      </c>
      <c r="G23" s="99">
        <f t="shared" si="23"/>
        <v>52.56</v>
      </c>
      <c r="H23" s="99">
        <f t="shared" si="23"/>
        <v>35.04</v>
      </c>
      <c r="I23" s="98">
        <f t="shared" si="23"/>
        <v>77</v>
      </c>
      <c r="J23" s="99">
        <f t="shared" si="23"/>
        <v>38.5</v>
      </c>
      <c r="K23" s="99">
        <f t="shared" si="23"/>
        <v>53.9</v>
      </c>
      <c r="L23" s="99">
        <f t="shared" si="23"/>
        <v>44.64</v>
      </c>
      <c r="M23" s="99">
        <f t="shared" si="23"/>
        <v>47.76</v>
      </c>
      <c r="N23" s="98">
        <f t="shared" si="23"/>
        <v>77</v>
      </c>
      <c r="O23" s="99">
        <f t="shared" si="23"/>
        <v>38.5</v>
      </c>
      <c r="P23" s="99">
        <f t="shared" si="23"/>
        <v>121.3</v>
      </c>
      <c r="Q23" s="105"/>
      <c r="R23" s="105">
        <f t="shared" si="22"/>
        <v>121.3</v>
      </c>
    </row>
    <row r="24" s="93" customFormat="1" ht="20.1" customHeight="1" spans="1:18">
      <c r="A24" s="100">
        <v>13</v>
      </c>
      <c r="B24" s="101" t="s">
        <v>461</v>
      </c>
      <c r="C24" s="102"/>
      <c r="D24" s="102">
        <v>73</v>
      </c>
      <c r="E24" s="103">
        <f t="shared" ref="E24:E28" si="24">C24*0.5+D24*0.5</f>
        <v>36.5</v>
      </c>
      <c r="F24" s="103">
        <f t="shared" ref="F24:F28" si="25">C24*0.7+D24*0.7</f>
        <v>51.1</v>
      </c>
      <c r="G24" s="103">
        <v>52.56</v>
      </c>
      <c r="H24" s="103">
        <f t="shared" ref="H24:H28" si="26">E24+F24-G24</f>
        <v>35.04</v>
      </c>
      <c r="I24" s="102">
        <v>77</v>
      </c>
      <c r="J24" s="103">
        <f t="shared" ref="J24:J28" si="27">I24*0.5</f>
        <v>38.5</v>
      </c>
      <c r="K24" s="103">
        <f t="shared" ref="K24:K28" si="28">I24*0.7</f>
        <v>53.9</v>
      </c>
      <c r="L24" s="103">
        <v>44.64</v>
      </c>
      <c r="M24" s="103">
        <f t="shared" ref="M24:M28" si="29">J24+K24-L24</f>
        <v>47.76</v>
      </c>
      <c r="N24" s="102">
        <f t="shared" ref="N24:N28" si="30">I24</f>
        <v>77</v>
      </c>
      <c r="O24" s="103">
        <f t="shared" ref="O24:O28" si="31">N24*0.5</f>
        <v>38.5</v>
      </c>
      <c r="P24" s="103">
        <f t="shared" ref="P24:P28" si="32">H24+M24+O24</f>
        <v>121.3</v>
      </c>
      <c r="Q24" s="100"/>
      <c r="R24" s="100">
        <v>121.3</v>
      </c>
    </row>
    <row r="25" s="93" customFormat="1" ht="20.1" customHeight="1" spans="1:18">
      <c r="A25" s="104"/>
      <c r="B25" s="105" t="s">
        <v>60</v>
      </c>
      <c r="C25" s="98">
        <f t="shared" ref="C25:P25" si="33">SUM(C26)</f>
        <v>0</v>
      </c>
      <c r="D25" s="98">
        <f t="shared" si="33"/>
        <v>123</v>
      </c>
      <c r="E25" s="99">
        <f t="shared" si="33"/>
        <v>61.5</v>
      </c>
      <c r="F25" s="99">
        <f t="shared" si="33"/>
        <v>86.1</v>
      </c>
      <c r="G25" s="99">
        <f t="shared" si="33"/>
        <v>88.56</v>
      </c>
      <c r="H25" s="99">
        <f t="shared" si="33"/>
        <v>59.04</v>
      </c>
      <c r="I25" s="98">
        <f t="shared" si="33"/>
        <v>135</v>
      </c>
      <c r="J25" s="99">
        <f t="shared" si="33"/>
        <v>67.5</v>
      </c>
      <c r="K25" s="99">
        <f t="shared" si="33"/>
        <v>94.5</v>
      </c>
      <c r="L25" s="99">
        <f t="shared" si="33"/>
        <v>63.36</v>
      </c>
      <c r="M25" s="99">
        <f t="shared" si="33"/>
        <v>98.64</v>
      </c>
      <c r="N25" s="98">
        <f t="shared" si="33"/>
        <v>135</v>
      </c>
      <c r="O25" s="99">
        <f t="shared" si="33"/>
        <v>67.5</v>
      </c>
      <c r="P25" s="99">
        <f t="shared" si="33"/>
        <v>225.18</v>
      </c>
      <c r="Q25" s="105"/>
      <c r="R25" s="105">
        <f t="shared" si="22"/>
        <v>225.18</v>
      </c>
    </row>
    <row r="26" s="93" customFormat="1" ht="20.1" customHeight="1" spans="1:18">
      <c r="A26" s="100">
        <v>14</v>
      </c>
      <c r="B26" s="101" t="s">
        <v>462</v>
      </c>
      <c r="C26" s="102"/>
      <c r="D26" s="102">
        <v>123</v>
      </c>
      <c r="E26" s="103">
        <f t="shared" si="24"/>
        <v>61.5</v>
      </c>
      <c r="F26" s="103">
        <f t="shared" si="25"/>
        <v>86.1</v>
      </c>
      <c r="G26" s="103">
        <v>88.56</v>
      </c>
      <c r="H26" s="103">
        <f t="shared" si="26"/>
        <v>59.04</v>
      </c>
      <c r="I26" s="102">
        <v>135</v>
      </c>
      <c r="J26" s="103">
        <f t="shared" si="27"/>
        <v>67.5</v>
      </c>
      <c r="K26" s="103">
        <f t="shared" si="28"/>
        <v>94.5</v>
      </c>
      <c r="L26" s="103">
        <v>63.36</v>
      </c>
      <c r="M26" s="103">
        <f t="shared" si="29"/>
        <v>98.64</v>
      </c>
      <c r="N26" s="102">
        <f t="shared" si="30"/>
        <v>135</v>
      </c>
      <c r="O26" s="103">
        <f t="shared" si="31"/>
        <v>67.5</v>
      </c>
      <c r="P26" s="103">
        <f t="shared" si="32"/>
        <v>225.18</v>
      </c>
      <c r="Q26" s="100"/>
      <c r="R26" s="100">
        <v>225.18</v>
      </c>
    </row>
    <row r="27" s="93" customFormat="1" ht="20.1" customHeight="1" spans="1:18">
      <c r="A27" s="104"/>
      <c r="B27" s="105" t="s">
        <v>104</v>
      </c>
      <c r="C27" s="98">
        <f t="shared" ref="C27:P27" si="34">SUM(C28)</f>
        <v>2</v>
      </c>
      <c r="D27" s="98">
        <f t="shared" si="34"/>
        <v>49</v>
      </c>
      <c r="E27" s="99">
        <f t="shared" si="34"/>
        <v>25.5</v>
      </c>
      <c r="F27" s="99">
        <f t="shared" si="34"/>
        <v>35.7</v>
      </c>
      <c r="G27" s="99">
        <f t="shared" si="34"/>
        <v>35.28</v>
      </c>
      <c r="H27" s="99">
        <f t="shared" si="34"/>
        <v>25.92</v>
      </c>
      <c r="I27" s="98">
        <f t="shared" si="34"/>
        <v>51</v>
      </c>
      <c r="J27" s="99">
        <f t="shared" si="34"/>
        <v>25.5</v>
      </c>
      <c r="K27" s="99">
        <f t="shared" si="34"/>
        <v>35.7</v>
      </c>
      <c r="L27" s="99">
        <f t="shared" si="34"/>
        <v>20.16</v>
      </c>
      <c r="M27" s="99">
        <f t="shared" si="34"/>
        <v>41.04</v>
      </c>
      <c r="N27" s="98">
        <f t="shared" si="34"/>
        <v>51</v>
      </c>
      <c r="O27" s="99">
        <f t="shared" si="34"/>
        <v>25.5</v>
      </c>
      <c r="P27" s="99">
        <f t="shared" si="34"/>
        <v>92.46</v>
      </c>
      <c r="Q27" s="105"/>
      <c r="R27" s="105">
        <f>SUM(R28)</f>
        <v>92.46</v>
      </c>
    </row>
    <row r="28" s="93" customFormat="1" ht="20.1" customHeight="1" spans="1:18">
      <c r="A28" s="100">
        <v>15</v>
      </c>
      <c r="B28" s="101" t="s">
        <v>463</v>
      </c>
      <c r="C28" s="102">
        <v>2</v>
      </c>
      <c r="D28" s="102">
        <v>49</v>
      </c>
      <c r="E28" s="103">
        <f t="shared" si="24"/>
        <v>25.5</v>
      </c>
      <c r="F28" s="103">
        <f t="shared" si="25"/>
        <v>35.7</v>
      </c>
      <c r="G28" s="103">
        <v>35.28</v>
      </c>
      <c r="H28" s="103">
        <f t="shared" si="26"/>
        <v>25.92</v>
      </c>
      <c r="I28" s="102">
        <v>51</v>
      </c>
      <c r="J28" s="103">
        <f t="shared" si="27"/>
        <v>25.5</v>
      </c>
      <c r="K28" s="103">
        <f t="shared" si="28"/>
        <v>35.7</v>
      </c>
      <c r="L28" s="103">
        <v>20.16</v>
      </c>
      <c r="M28" s="103">
        <f t="shared" si="29"/>
        <v>41.04</v>
      </c>
      <c r="N28" s="102">
        <f t="shared" si="30"/>
        <v>51</v>
      </c>
      <c r="O28" s="103">
        <f t="shared" si="31"/>
        <v>25.5</v>
      </c>
      <c r="P28" s="103">
        <f t="shared" si="32"/>
        <v>92.46</v>
      </c>
      <c r="Q28" s="100"/>
      <c r="R28" s="100">
        <v>92.46</v>
      </c>
    </row>
    <row r="29" s="93" customFormat="1" ht="20.1" customHeight="1" spans="1:18">
      <c r="A29" s="104"/>
      <c r="B29" s="105" t="s">
        <v>106</v>
      </c>
      <c r="C29" s="98">
        <f t="shared" ref="C29:P29" si="35">SUM(C30:C31)</f>
        <v>0</v>
      </c>
      <c r="D29" s="98">
        <f t="shared" si="35"/>
        <v>149</v>
      </c>
      <c r="E29" s="99">
        <f t="shared" si="35"/>
        <v>74.5</v>
      </c>
      <c r="F29" s="99">
        <f t="shared" si="35"/>
        <v>104.3</v>
      </c>
      <c r="G29" s="99">
        <f t="shared" si="35"/>
        <v>107.28</v>
      </c>
      <c r="H29" s="99">
        <f t="shared" si="35"/>
        <v>71.52</v>
      </c>
      <c r="I29" s="98">
        <f t="shared" si="35"/>
        <v>145</v>
      </c>
      <c r="J29" s="99">
        <f t="shared" si="35"/>
        <v>72.5</v>
      </c>
      <c r="K29" s="99">
        <f t="shared" si="35"/>
        <v>101.5</v>
      </c>
      <c r="L29" s="99">
        <f t="shared" si="35"/>
        <v>64.8</v>
      </c>
      <c r="M29" s="99">
        <f t="shared" si="35"/>
        <v>109.2</v>
      </c>
      <c r="N29" s="98">
        <f t="shared" si="35"/>
        <v>145</v>
      </c>
      <c r="O29" s="99">
        <f t="shared" si="35"/>
        <v>72.5</v>
      </c>
      <c r="P29" s="99">
        <f t="shared" si="35"/>
        <v>253.22</v>
      </c>
      <c r="Q29" s="105"/>
      <c r="R29" s="105">
        <f>SUM(R30:R31)</f>
        <v>253.22</v>
      </c>
    </row>
    <row r="30" s="93" customFormat="1" ht="20.1" customHeight="1" spans="1:18">
      <c r="A30" s="100">
        <v>16</v>
      </c>
      <c r="B30" s="101" t="s">
        <v>464</v>
      </c>
      <c r="C30" s="102"/>
      <c r="D30" s="102">
        <v>87</v>
      </c>
      <c r="E30" s="103">
        <f t="shared" ref="E30:E33" si="36">C30*0.5+D30*0.5</f>
        <v>43.5</v>
      </c>
      <c r="F30" s="103">
        <f t="shared" ref="F30:F33" si="37">C30*0.7+D30*0.7</f>
        <v>60.9</v>
      </c>
      <c r="G30" s="103">
        <v>62.64</v>
      </c>
      <c r="H30" s="103">
        <f t="shared" ref="H30:H33" si="38">E30+F30-G30</f>
        <v>41.76</v>
      </c>
      <c r="I30" s="102">
        <v>84</v>
      </c>
      <c r="J30" s="103">
        <f t="shared" ref="J30:J34" si="39">I30*0.5</f>
        <v>42</v>
      </c>
      <c r="K30" s="103">
        <f t="shared" ref="K30:K34" si="40">I30*0.7</f>
        <v>58.8</v>
      </c>
      <c r="L30" s="103">
        <v>42.48</v>
      </c>
      <c r="M30" s="103">
        <f t="shared" ref="M30:M34" si="41">J30+K30-L30</f>
        <v>58.32</v>
      </c>
      <c r="N30" s="102">
        <f t="shared" ref="N30:N34" si="42">I30</f>
        <v>84</v>
      </c>
      <c r="O30" s="103">
        <f t="shared" ref="O30:O34" si="43">N30*0.5</f>
        <v>42</v>
      </c>
      <c r="P30" s="103">
        <f t="shared" ref="P30:P34" si="44">H30+M30+O30</f>
        <v>142.08</v>
      </c>
      <c r="Q30" s="100"/>
      <c r="R30" s="100">
        <v>142.08</v>
      </c>
    </row>
    <row r="31" s="93" customFormat="1" ht="20.1" customHeight="1" spans="1:18">
      <c r="A31" s="100">
        <v>17</v>
      </c>
      <c r="B31" s="101" t="s">
        <v>465</v>
      </c>
      <c r="C31" s="102"/>
      <c r="D31" s="102">
        <v>62</v>
      </c>
      <c r="E31" s="103">
        <f t="shared" si="36"/>
        <v>31</v>
      </c>
      <c r="F31" s="103">
        <f t="shared" si="37"/>
        <v>43.4</v>
      </c>
      <c r="G31" s="103">
        <v>44.64</v>
      </c>
      <c r="H31" s="103">
        <f t="shared" si="38"/>
        <v>29.76</v>
      </c>
      <c r="I31" s="102">
        <v>61</v>
      </c>
      <c r="J31" s="103">
        <f t="shared" si="39"/>
        <v>30.5</v>
      </c>
      <c r="K31" s="103">
        <f t="shared" si="40"/>
        <v>42.7</v>
      </c>
      <c r="L31" s="103">
        <v>22.32</v>
      </c>
      <c r="M31" s="103">
        <f t="shared" si="41"/>
        <v>50.88</v>
      </c>
      <c r="N31" s="102">
        <f t="shared" si="42"/>
        <v>61</v>
      </c>
      <c r="O31" s="103">
        <f t="shared" si="43"/>
        <v>30.5</v>
      </c>
      <c r="P31" s="103">
        <f t="shared" si="44"/>
        <v>111.14</v>
      </c>
      <c r="Q31" s="100"/>
      <c r="R31" s="100">
        <v>111.14</v>
      </c>
    </row>
    <row r="32" s="93" customFormat="1" ht="20.1" customHeight="1" spans="1:18">
      <c r="A32" s="104"/>
      <c r="B32" s="105" t="s">
        <v>108</v>
      </c>
      <c r="C32" s="98">
        <f t="shared" ref="C32:P32" si="45">SUM(C33:C34)</f>
        <v>5</v>
      </c>
      <c r="D32" s="98">
        <f t="shared" si="45"/>
        <v>136</v>
      </c>
      <c r="E32" s="99">
        <f t="shared" si="45"/>
        <v>70.5</v>
      </c>
      <c r="F32" s="99">
        <f t="shared" si="45"/>
        <v>98.7</v>
      </c>
      <c r="G32" s="99">
        <f t="shared" si="45"/>
        <v>97.92</v>
      </c>
      <c r="H32" s="99">
        <f t="shared" si="45"/>
        <v>71.28</v>
      </c>
      <c r="I32" s="98">
        <f t="shared" si="45"/>
        <v>173</v>
      </c>
      <c r="J32" s="99">
        <f t="shared" si="45"/>
        <v>86.5</v>
      </c>
      <c r="K32" s="99">
        <f t="shared" si="45"/>
        <v>121.1</v>
      </c>
      <c r="L32" s="99">
        <f t="shared" si="45"/>
        <v>64.8</v>
      </c>
      <c r="M32" s="99">
        <f t="shared" si="45"/>
        <v>142.8</v>
      </c>
      <c r="N32" s="98">
        <f t="shared" si="45"/>
        <v>173</v>
      </c>
      <c r="O32" s="99">
        <f t="shared" si="45"/>
        <v>86.5</v>
      </c>
      <c r="P32" s="99">
        <f t="shared" si="45"/>
        <v>300.58</v>
      </c>
      <c r="Q32" s="105"/>
      <c r="R32" s="105">
        <f>SUM(R33:R34)</f>
        <v>300.58</v>
      </c>
    </row>
    <row r="33" s="93" customFormat="1" ht="20.1" customHeight="1" spans="1:18">
      <c r="A33" s="100">
        <v>18</v>
      </c>
      <c r="B33" s="101" t="s">
        <v>466</v>
      </c>
      <c r="C33" s="102">
        <v>5</v>
      </c>
      <c r="D33" s="102">
        <v>136</v>
      </c>
      <c r="E33" s="103">
        <f t="shared" si="36"/>
        <v>70.5</v>
      </c>
      <c r="F33" s="103">
        <f t="shared" si="37"/>
        <v>98.7</v>
      </c>
      <c r="G33" s="103">
        <v>97.92</v>
      </c>
      <c r="H33" s="103">
        <f t="shared" si="38"/>
        <v>71.28</v>
      </c>
      <c r="I33" s="102">
        <v>165</v>
      </c>
      <c r="J33" s="103">
        <f t="shared" si="39"/>
        <v>82.5</v>
      </c>
      <c r="K33" s="103">
        <f t="shared" si="40"/>
        <v>115.5</v>
      </c>
      <c r="L33" s="103">
        <v>64.8</v>
      </c>
      <c r="M33" s="103">
        <f t="shared" si="41"/>
        <v>133.2</v>
      </c>
      <c r="N33" s="102">
        <f t="shared" si="42"/>
        <v>165</v>
      </c>
      <c r="O33" s="103">
        <f t="shared" si="43"/>
        <v>82.5</v>
      </c>
      <c r="P33" s="103">
        <f t="shared" si="44"/>
        <v>286.98</v>
      </c>
      <c r="Q33" s="100"/>
      <c r="R33" s="100">
        <v>286.98</v>
      </c>
    </row>
    <row r="34" s="93" customFormat="1" ht="20.1" customHeight="1" spans="1:18">
      <c r="A34" s="100">
        <v>19</v>
      </c>
      <c r="B34" s="101" t="s">
        <v>467</v>
      </c>
      <c r="C34" s="102"/>
      <c r="D34" s="102"/>
      <c r="E34" s="103"/>
      <c r="F34" s="103"/>
      <c r="G34" s="103"/>
      <c r="H34" s="103"/>
      <c r="I34" s="102">
        <v>8</v>
      </c>
      <c r="J34" s="103">
        <f t="shared" si="39"/>
        <v>4</v>
      </c>
      <c r="K34" s="103">
        <f t="shared" si="40"/>
        <v>5.6</v>
      </c>
      <c r="L34" s="103"/>
      <c r="M34" s="103">
        <f t="shared" si="41"/>
        <v>9.6</v>
      </c>
      <c r="N34" s="102">
        <f t="shared" si="42"/>
        <v>8</v>
      </c>
      <c r="O34" s="103">
        <f t="shared" si="43"/>
        <v>4</v>
      </c>
      <c r="P34" s="103">
        <f t="shared" si="44"/>
        <v>13.6</v>
      </c>
      <c r="Q34" s="100"/>
      <c r="R34" s="100">
        <v>13.6</v>
      </c>
    </row>
    <row r="35" s="93" customFormat="1" ht="20.1" customHeight="1" spans="1:18">
      <c r="A35" s="104"/>
      <c r="B35" s="105" t="s">
        <v>141</v>
      </c>
      <c r="C35" s="98">
        <f t="shared" ref="C35:P35" si="46">SUM(C36)</f>
        <v>8</v>
      </c>
      <c r="D35" s="98">
        <f t="shared" si="46"/>
        <v>220</v>
      </c>
      <c r="E35" s="99">
        <f t="shared" si="46"/>
        <v>114</v>
      </c>
      <c r="F35" s="99">
        <f t="shared" si="46"/>
        <v>159.6</v>
      </c>
      <c r="G35" s="99">
        <f t="shared" si="46"/>
        <v>158.4</v>
      </c>
      <c r="H35" s="99">
        <f t="shared" si="46"/>
        <v>115.2</v>
      </c>
      <c r="I35" s="98">
        <f t="shared" si="46"/>
        <v>204</v>
      </c>
      <c r="J35" s="99">
        <f t="shared" si="46"/>
        <v>102</v>
      </c>
      <c r="K35" s="99">
        <f t="shared" si="46"/>
        <v>142.8</v>
      </c>
      <c r="L35" s="99">
        <f t="shared" si="46"/>
        <v>97.92</v>
      </c>
      <c r="M35" s="99">
        <f t="shared" si="46"/>
        <v>146.88</v>
      </c>
      <c r="N35" s="98">
        <f t="shared" si="46"/>
        <v>204</v>
      </c>
      <c r="O35" s="99">
        <f t="shared" si="46"/>
        <v>102</v>
      </c>
      <c r="P35" s="99">
        <f t="shared" si="46"/>
        <v>364.08</v>
      </c>
      <c r="Q35" s="105"/>
      <c r="R35" s="105">
        <f t="shared" ref="R35:R39" si="47">SUM(R36)</f>
        <v>364.08</v>
      </c>
    </row>
    <row r="36" s="93" customFormat="1" ht="20.1" customHeight="1" spans="1:18">
      <c r="A36" s="100">
        <v>20</v>
      </c>
      <c r="B36" s="101" t="s">
        <v>468</v>
      </c>
      <c r="C36" s="102">
        <v>8</v>
      </c>
      <c r="D36" s="102">
        <v>220</v>
      </c>
      <c r="E36" s="103">
        <f t="shared" ref="E36:E40" si="48">C36*0.5+D36*0.5</f>
        <v>114</v>
      </c>
      <c r="F36" s="103">
        <f t="shared" ref="F36:F40" si="49">C36*0.7+D36*0.7</f>
        <v>159.6</v>
      </c>
      <c r="G36" s="103">
        <v>158.4</v>
      </c>
      <c r="H36" s="103">
        <f t="shared" ref="H36:H40" si="50">E36+F36-G36</f>
        <v>115.2</v>
      </c>
      <c r="I36" s="102">
        <v>204</v>
      </c>
      <c r="J36" s="103">
        <f t="shared" ref="J36:J40" si="51">I36*0.5</f>
        <v>102</v>
      </c>
      <c r="K36" s="103">
        <f t="shared" ref="K36:K40" si="52">I36*0.7</f>
        <v>142.8</v>
      </c>
      <c r="L36" s="103">
        <v>97.92</v>
      </c>
      <c r="M36" s="103">
        <f t="shared" ref="M36:M40" si="53">J36+K36-L36</f>
        <v>146.88</v>
      </c>
      <c r="N36" s="102">
        <f t="shared" ref="N36:N40" si="54">I36</f>
        <v>204</v>
      </c>
      <c r="O36" s="103">
        <f t="shared" ref="O36:O40" si="55">N36*0.5</f>
        <v>102</v>
      </c>
      <c r="P36" s="103">
        <f t="shared" ref="P36:P40" si="56">H36+M36+O36</f>
        <v>364.08</v>
      </c>
      <c r="Q36" s="100"/>
      <c r="R36" s="100">
        <v>364.08</v>
      </c>
    </row>
    <row r="37" s="93" customFormat="1" ht="20.1" customHeight="1" spans="1:18">
      <c r="A37" s="104"/>
      <c r="B37" s="105" t="s">
        <v>45</v>
      </c>
      <c r="C37" s="98">
        <f t="shared" ref="C37:P37" si="57">SUM(C38)</f>
        <v>2</v>
      </c>
      <c r="D37" s="98">
        <f t="shared" si="57"/>
        <v>226</v>
      </c>
      <c r="E37" s="99">
        <f t="shared" si="57"/>
        <v>114</v>
      </c>
      <c r="F37" s="99">
        <f t="shared" si="57"/>
        <v>159.6</v>
      </c>
      <c r="G37" s="99">
        <f t="shared" si="57"/>
        <v>162.72</v>
      </c>
      <c r="H37" s="99">
        <f t="shared" si="57"/>
        <v>110.88</v>
      </c>
      <c r="I37" s="98">
        <f t="shared" si="57"/>
        <v>226</v>
      </c>
      <c r="J37" s="99">
        <f t="shared" si="57"/>
        <v>113</v>
      </c>
      <c r="K37" s="99">
        <f t="shared" si="57"/>
        <v>158.2</v>
      </c>
      <c r="L37" s="99">
        <f t="shared" si="57"/>
        <v>89.28</v>
      </c>
      <c r="M37" s="99">
        <f t="shared" si="57"/>
        <v>181.92</v>
      </c>
      <c r="N37" s="98">
        <f t="shared" si="57"/>
        <v>226</v>
      </c>
      <c r="O37" s="99">
        <f t="shared" si="57"/>
        <v>113</v>
      </c>
      <c r="P37" s="99">
        <f t="shared" si="57"/>
        <v>405.8</v>
      </c>
      <c r="Q37" s="105"/>
      <c r="R37" s="105">
        <f t="shared" si="47"/>
        <v>405.8</v>
      </c>
    </row>
    <row r="38" s="93" customFormat="1" ht="20.1" customHeight="1" spans="1:18">
      <c r="A38" s="100">
        <v>21</v>
      </c>
      <c r="B38" s="101" t="s">
        <v>469</v>
      </c>
      <c r="C38" s="102">
        <v>2</v>
      </c>
      <c r="D38" s="102">
        <v>226</v>
      </c>
      <c r="E38" s="103">
        <f t="shared" si="48"/>
        <v>114</v>
      </c>
      <c r="F38" s="103">
        <f t="shared" si="49"/>
        <v>159.6</v>
      </c>
      <c r="G38" s="103">
        <v>162.72</v>
      </c>
      <c r="H38" s="103">
        <f t="shared" si="50"/>
        <v>110.88</v>
      </c>
      <c r="I38" s="102">
        <v>226</v>
      </c>
      <c r="J38" s="103">
        <f t="shared" si="51"/>
        <v>113</v>
      </c>
      <c r="K38" s="103">
        <f t="shared" si="52"/>
        <v>158.2</v>
      </c>
      <c r="L38" s="103">
        <v>89.28</v>
      </c>
      <c r="M38" s="103">
        <f t="shared" si="53"/>
        <v>181.92</v>
      </c>
      <c r="N38" s="102">
        <f t="shared" si="54"/>
        <v>226</v>
      </c>
      <c r="O38" s="103">
        <f t="shared" si="55"/>
        <v>113</v>
      </c>
      <c r="P38" s="103">
        <f t="shared" si="56"/>
        <v>405.8</v>
      </c>
      <c r="Q38" s="100"/>
      <c r="R38" s="100">
        <v>405.8</v>
      </c>
    </row>
    <row r="39" s="93" customFormat="1" ht="20.1" customHeight="1" spans="1:18">
      <c r="A39" s="104"/>
      <c r="B39" s="105" t="s">
        <v>73</v>
      </c>
      <c r="C39" s="98">
        <f t="shared" ref="C39:P39" si="58">SUM(C40)</f>
        <v>9</v>
      </c>
      <c r="D39" s="98">
        <f t="shared" si="58"/>
        <v>258</v>
      </c>
      <c r="E39" s="99">
        <f t="shared" si="58"/>
        <v>133.5</v>
      </c>
      <c r="F39" s="99">
        <f t="shared" si="58"/>
        <v>186.9</v>
      </c>
      <c r="G39" s="99">
        <f t="shared" si="58"/>
        <v>185.76</v>
      </c>
      <c r="H39" s="99">
        <f t="shared" si="58"/>
        <v>134.64</v>
      </c>
      <c r="I39" s="98">
        <f t="shared" si="58"/>
        <v>277</v>
      </c>
      <c r="J39" s="99">
        <f t="shared" si="58"/>
        <v>138.5</v>
      </c>
      <c r="K39" s="99">
        <f t="shared" si="58"/>
        <v>193.9</v>
      </c>
      <c r="L39" s="99">
        <f t="shared" si="58"/>
        <v>95.04</v>
      </c>
      <c r="M39" s="99">
        <f t="shared" si="58"/>
        <v>237.36</v>
      </c>
      <c r="N39" s="98">
        <f t="shared" si="58"/>
        <v>277</v>
      </c>
      <c r="O39" s="99">
        <f t="shared" si="58"/>
        <v>138.5</v>
      </c>
      <c r="P39" s="99">
        <f t="shared" si="58"/>
        <v>510.5</v>
      </c>
      <c r="Q39" s="105"/>
      <c r="R39" s="105">
        <f t="shared" si="47"/>
        <v>510.5</v>
      </c>
    </row>
    <row r="40" s="93" customFormat="1" ht="20.1" customHeight="1" spans="1:18">
      <c r="A40" s="100">
        <v>22</v>
      </c>
      <c r="B40" s="101" t="s">
        <v>470</v>
      </c>
      <c r="C40" s="102">
        <v>9</v>
      </c>
      <c r="D40" s="102">
        <v>258</v>
      </c>
      <c r="E40" s="103">
        <f t="shared" si="48"/>
        <v>133.5</v>
      </c>
      <c r="F40" s="103">
        <f t="shared" si="49"/>
        <v>186.9</v>
      </c>
      <c r="G40" s="103">
        <v>185.76</v>
      </c>
      <c r="H40" s="103">
        <f t="shared" si="50"/>
        <v>134.64</v>
      </c>
      <c r="I40" s="102">
        <v>277</v>
      </c>
      <c r="J40" s="103">
        <f t="shared" si="51"/>
        <v>138.5</v>
      </c>
      <c r="K40" s="103">
        <f t="shared" si="52"/>
        <v>193.9</v>
      </c>
      <c r="L40" s="103">
        <v>95.04</v>
      </c>
      <c r="M40" s="103">
        <f t="shared" si="53"/>
        <v>237.36</v>
      </c>
      <c r="N40" s="102">
        <f t="shared" si="54"/>
        <v>277</v>
      </c>
      <c r="O40" s="103">
        <f t="shared" si="55"/>
        <v>138.5</v>
      </c>
      <c r="P40" s="103">
        <f t="shared" si="56"/>
        <v>510.5</v>
      </c>
      <c r="Q40" s="100"/>
      <c r="R40" s="100">
        <v>510.5</v>
      </c>
    </row>
    <row r="41" s="93" customFormat="1" ht="20.1" customHeight="1" spans="1:18">
      <c r="A41" s="104"/>
      <c r="B41" s="105" t="s">
        <v>91</v>
      </c>
      <c r="C41" s="98">
        <f t="shared" ref="C41:P41" si="59">SUM(C42:C44)</f>
        <v>2</v>
      </c>
      <c r="D41" s="98">
        <f t="shared" si="59"/>
        <v>175</v>
      </c>
      <c r="E41" s="99">
        <f t="shared" si="59"/>
        <v>88.5</v>
      </c>
      <c r="F41" s="99">
        <f t="shared" si="59"/>
        <v>123.9</v>
      </c>
      <c r="G41" s="99">
        <f t="shared" si="59"/>
        <v>126</v>
      </c>
      <c r="H41" s="99">
        <f t="shared" si="59"/>
        <v>86.4</v>
      </c>
      <c r="I41" s="98">
        <f t="shared" si="59"/>
        <v>221</v>
      </c>
      <c r="J41" s="99">
        <f t="shared" si="59"/>
        <v>110.5</v>
      </c>
      <c r="K41" s="99">
        <f t="shared" si="59"/>
        <v>154.7</v>
      </c>
      <c r="L41" s="99">
        <f t="shared" si="59"/>
        <v>71.28</v>
      </c>
      <c r="M41" s="99">
        <f t="shared" si="59"/>
        <v>193.92</v>
      </c>
      <c r="N41" s="98">
        <f t="shared" si="59"/>
        <v>221</v>
      </c>
      <c r="O41" s="99">
        <f t="shared" si="59"/>
        <v>110.5</v>
      </c>
      <c r="P41" s="99">
        <f t="shared" si="59"/>
        <v>390.82</v>
      </c>
      <c r="Q41" s="105"/>
      <c r="R41" s="105">
        <f>SUM(R42:R44)</f>
        <v>390.82</v>
      </c>
    </row>
    <row r="42" s="93" customFormat="1" ht="20.1" customHeight="1" spans="1:18">
      <c r="A42" s="100">
        <v>23</v>
      </c>
      <c r="B42" s="101" t="s">
        <v>471</v>
      </c>
      <c r="C42" s="102"/>
      <c r="D42" s="102">
        <v>94</v>
      </c>
      <c r="E42" s="103">
        <f t="shared" ref="E42:E46" si="60">C42*0.5+D42*0.5</f>
        <v>47</v>
      </c>
      <c r="F42" s="103">
        <f t="shared" ref="F42:F46" si="61">C42*0.7+D42*0.7</f>
        <v>65.8</v>
      </c>
      <c r="G42" s="103">
        <v>67.68</v>
      </c>
      <c r="H42" s="103">
        <f t="shared" ref="H42:H46" si="62">E42+F42-G42</f>
        <v>45.12</v>
      </c>
      <c r="I42" s="102">
        <v>97</v>
      </c>
      <c r="J42" s="103">
        <f t="shared" ref="J42:J44" si="63">I42*0.5</f>
        <v>48.5</v>
      </c>
      <c r="K42" s="103">
        <f t="shared" ref="K42:K44" si="64">I42*0.7</f>
        <v>67.9</v>
      </c>
      <c r="L42" s="103">
        <v>45.36</v>
      </c>
      <c r="M42" s="103">
        <f t="shared" ref="M42:M44" si="65">J42+K42-L42</f>
        <v>71.04</v>
      </c>
      <c r="N42" s="102">
        <f t="shared" ref="N42:N44" si="66">I42</f>
        <v>97</v>
      </c>
      <c r="O42" s="103">
        <f t="shared" ref="O42:O44" si="67">N42*0.5</f>
        <v>48.5</v>
      </c>
      <c r="P42" s="103">
        <f t="shared" ref="P42:P44" si="68">H42+M42+O42</f>
        <v>164.66</v>
      </c>
      <c r="Q42" s="100"/>
      <c r="R42" s="100">
        <v>164.66</v>
      </c>
    </row>
    <row r="43" s="93" customFormat="1" ht="20.1" customHeight="1" spans="1:18">
      <c r="A43" s="100">
        <v>24</v>
      </c>
      <c r="B43" s="101" t="s">
        <v>472</v>
      </c>
      <c r="C43" s="102">
        <v>2</v>
      </c>
      <c r="D43" s="102">
        <v>81</v>
      </c>
      <c r="E43" s="103">
        <f t="shared" si="60"/>
        <v>41.5</v>
      </c>
      <c r="F43" s="103">
        <f t="shared" si="61"/>
        <v>58.1</v>
      </c>
      <c r="G43" s="103">
        <v>58.32</v>
      </c>
      <c r="H43" s="103">
        <f t="shared" si="62"/>
        <v>41.28</v>
      </c>
      <c r="I43" s="102">
        <v>107</v>
      </c>
      <c r="J43" s="103">
        <f t="shared" si="63"/>
        <v>53.5</v>
      </c>
      <c r="K43" s="103">
        <f t="shared" si="64"/>
        <v>74.9</v>
      </c>
      <c r="L43" s="103">
        <v>25.92</v>
      </c>
      <c r="M43" s="103">
        <f t="shared" si="65"/>
        <v>102.48</v>
      </c>
      <c r="N43" s="102">
        <f t="shared" si="66"/>
        <v>107</v>
      </c>
      <c r="O43" s="103">
        <f t="shared" si="67"/>
        <v>53.5</v>
      </c>
      <c r="P43" s="103">
        <f t="shared" si="68"/>
        <v>197.26</v>
      </c>
      <c r="Q43" s="100"/>
      <c r="R43" s="100">
        <v>197.26</v>
      </c>
    </row>
    <row r="44" s="93" customFormat="1" ht="20.1" customHeight="1" spans="1:18">
      <c r="A44" s="100">
        <v>25</v>
      </c>
      <c r="B44" s="101" t="s">
        <v>473</v>
      </c>
      <c r="C44" s="102"/>
      <c r="D44" s="102"/>
      <c r="E44" s="103"/>
      <c r="F44" s="103"/>
      <c r="G44" s="103"/>
      <c r="H44" s="103"/>
      <c r="I44" s="102">
        <v>17</v>
      </c>
      <c r="J44" s="103">
        <f t="shared" si="63"/>
        <v>8.5</v>
      </c>
      <c r="K44" s="103">
        <f t="shared" si="64"/>
        <v>11.9</v>
      </c>
      <c r="L44" s="103"/>
      <c r="M44" s="103">
        <f t="shared" si="65"/>
        <v>20.4</v>
      </c>
      <c r="N44" s="102">
        <f t="shared" si="66"/>
        <v>17</v>
      </c>
      <c r="O44" s="103">
        <f t="shared" si="67"/>
        <v>8.5</v>
      </c>
      <c r="P44" s="103">
        <f t="shared" si="68"/>
        <v>28.9</v>
      </c>
      <c r="Q44" s="100"/>
      <c r="R44" s="100">
        <v>28.9</v>
      </c>
    </row>
    <row r="45" s="93" customFormat="1" ht="20.1" customHeight="1" spans="1:18">
      <c r="A45" s="104"/>
      <c r="B45" s="105" t="s">
        <v>98</v>
      </c>
      <c r="C45" s="98">
        <f t="shared" ref="C45:P45" si="69">SUM(C46)</f>
        <v>1</v>
      </c>
      <c r="D45" s="98">
        <f t="shared" si="69"/>
        <v>171</v>
      </c>
      <c r="E45" s="99">
        <f t="shared" si="69"/>
        <v>86</v>
      </c>
      <c r="F45" s="99">
        <f t="shared" si="69"/>
        <v>120.4</v>
      </c>
      <c r="G45" s="99">
        <f t="shared" si="69"/>
        <v>123.12</v>
      </c>
      <c r="H45" s="99">
        <f t="shared" si="69"/>
        <v>83.28</v>
      </c>
      <c r="I45" s="98">
        <f t="shared" si="69"/>
        <v>181</v>
      </c>
      <c r="J45" s="99">
        <f t="shared" si="69"/>
        <v>90.5</v>
      </c>
      <c r="K45" s="99">
        <f t="shared" si="69"/>
        <v>126.7</v>
      </c>
      <c r="L45" s="99">
        <f t="shared" si="69"/>
        <v>60.48</v>
      </c>
      <c r="M45" s="99">
        <f t="shared" si="69"/>
        <v>156.72</v>
      </c>
      <c r="N45" s="98">
        <f t="shared" si="69"/>
        <v>181</v>
      </c>
      <c r="O45" s="99">
        <f t="shared" si="69"/>
        <v>90.5</v>
      </c>
      <c r="P45" s="99">
        <f t="shared" si="69"/>
        <v>330.5</v>
      </c>
      <c r="Q45" s="105"/>
      <c r="R45" s="105">
        <f>SUM(R46)</f>
        <v>330.5</v>
      </c>
    </row>
    <row r="46" s="93" customFormat="1" ht="20.1" customHeight="1" spans="1:18">
      <c r="A46" s="100">
        <v>26</v>
      </c>
      <c r="B46" s="101" t="s">
        <v>474</v>
      </c>
      <c r="C46" s="102">
        <v>1</v>
      </c>
      <c r="D46" s="102">
        <v>171</v>
      </c>
      <c r="E46" s="103">
        <f t="shared" si="60"/>
        <v>86</v>
      </c>
      <c r="F46" s="103">
        <f t="shared" si="61"/>
        <v>120.4</v>
      </c>
      <c r="G46" s="103">
        <v>123.12</v>
      </c>
      <c r="H46" s="103">
        <f t="shared" si="62"/>
        <v>83.28</v>
      </c>
      <c r="I46" s="102">
        <v>181</v>
      </c>
      <c r="J46" s="103">
        <f t="shared" ref="J46:J52" si="70">I46*0.5</f>
        <v>90.5</v>
      </c>
      <c r="K46" s="103">
        <f t="shared" ref="K46:K52" si="71">I46*0.7</f>
        <v>126.7</v>
      </c>
      <c r="L46" s="103">
        <v>60.48</v>
      </c>
      <c r="M46" s="103">
        <f t="shared" ref="M46:M52" si="72">J46+K46-L46</f>
        <v>156.72</v>
      </c>
      <c r="N46" s="102">
        <f t="shared" ref="N46:N52" si="73">I46</f>
        <v>181</v>
      </c>
      <c r="O46" s="103">
        <f t="shared" ref="O46:O52" si="74">N46*0.5</f>
        <v>90.5</v>
      </c>
      <c r="P46" s="103">
        <f t="shared" ref="P46:P52" si="75">H46+M46+O46</f>
        <v>330.5</v>
      </c>
      <c r="Q46" s="100"/>
      <c r="R46" s="100">
        <v>330.5</v>
      </c>
    </row>
    <row r="47" s="93" customFormat="1" ht="20.1" customHeight="1" spans="1:18">
      <c r="A47" s="104"/>
      <c r="B47" s="105" t="s">
        <v>117</v>
      </c>
      <c r="C47" s="98">
        <f t="shared" ref="C47:P47" si="76">SUM(C48)</f>
        <v>17</v>
      </c>
      <c r="D47" s="98">
        <f t="shared" si="76"/>
        <v>251</v>
      </c>
      <c r="E47" s="99">
        <f t="shared" si="76"/>
        <v>134</v>
      </c>
      <c r="F47" s="99">
        <f t="shared" si="76"/>
        <v>187.6</v>
      </c>
      <c r="G47" s="99">
        <f t="shared" si="76"/>
        <v>180.72</v>
      </c>
      <c r="H47" s="99">
        <f t="shared" si="76"/>
        <v>140.88</v>
      </c>
      <c r="I47" s="98">
        <f t="shared" si="76"/>
        <v>298</v>
      </c>
      <c r="J47" s="99">
        <f t="shared" si="76"/>
        <v>149</v>
      </c>
      <c r="K47" s="99">
        <f t="shared" si="76"/>
        <v>208.6</v>
      </c>
      <c r="L47" s="99">
        <f t="shared" si="76"/>
        <v>117.36</v>
      </c>
      <c r="M47" s="99">
        <f t="shared" si="76"/>
        <v>240.24</v>
      </c>
      <c r="N47" s="98">
        <f t="shared" si="76"/>
        <v>298</v>
      </c>
      <c r="O47" s="99">
        <f t="shared" si="76"/>
        <v>149</v>
      </c>
      <c r="P47" s="99">
        <f t="shared" si="76"/>
        <v>530.12</v>
      </c>
      <c r="Q47" s="105"/>
      <c r="R47" s="105">
        <f>SUM(R48)</f>
        <v>530.12</v>
      </c>
    </row>
    <row r="48" s="93" customFormat="1" ht="20.1" customHeight="1" spans="1:18">
      <c r="A48" s="100">
        <v>27</v>
      </c>
      <c r="B48" s="101" t="s">
        <v>475</v>
      </c>
      <c r="C48" s="102">
        <v>17</v>
      </c>
      <c r="D48" s="102">
        <v>251</v>
      </c>
      <c r="E48" s="103">
        <f t="shared" ref="E48:E52" si="77">C48*0.5+D48*0.5</f>
        <v>134</v>
      </c>
      <c r="F48" s="103">
        <f t="shared" ref="F48:F52" si="78">C48*0.7+D48*0.7</f>
        <v>187.6</v>
      </c>
      <c r="G48" s="103">
        <v>180.72</v>
      </c>
      <c r="H48" s="103">
        <f t="shared" ref="H48:H52" si="79">E48+F48-G48</f>
        <v>140.88</v>
      </c>
      <c r="I48" s="102">
        <v>298</v>
      </c>
      <c r="J48" s="103">
        <f t="shared" si="70"/>
        <v>149</v>
      </c>
      <c r="K48" s="103">
        <f t="shared" si="71"/>
        <v>208.6</v>
      </c>
      <c r="L48" s="103">
        <v>117.36</v>
      </c>
      <c r="M48" s="103">
        <f t="shared" si="72"/>
        <v>240.24</v>
      </c>
      <c r="N48" s="102">
        <f t="shared" si="73"/>
        <v>298</v>
      </c>
      <c r="O48" s="103">
        <f t="shared" si="74"/>
        <v>149</v>
      </c>
      <c r="P48" s="103">
        <f t="shared" si="75"/>
        <v>530.12</v>
      </c>
      <c r="Q48" s="100"/>
      <c r="R48" s="100">
        <v>530.12</v>
      </c>
    </row>
    <row r="49" s="93" customFormat="1" ht="20.1" customHeight="1" spans="1:18">
      <c r="A49" s="104"/>
      <c r="B49" s="105" t="s">
        <v>134</v>
      </c>
      <c r="C49" s="98">
        <f t="shared" ref="C49:P49" si="80">SUM(C50:C52)</f>
        <v>5</v>
      </c>
      <c r="D49" s="98">
        <f t="shared" si="80"/>
        <v>347</v>
      </c>
      <c r="E49" s="99">
        <f t="shared" si="80"/>
        <v>176</v>
      </c>
      <c r="F49" s="99">
        <f t="shared" si="80"/>
        <v>246.4</v>
      </c>
      <c r="G49" s="99">
        <f t="shared" si="80"/>
        <v>249.84</v>
      </c>
      <c r="H49" s="99">
        <f t="shared" si="80"/>
        <v>172.56</v>
      </c>
      <c r="I49" s="98">
        <f t="shared" si="80"/>
        <v>481</v>
      </c>
      <c r="J49" s="99">
        <f t="shared" si="80"/>
        <v>240.5</v>
      </c>
      <c r="K49" s="99">
        <f t="shared" si="80"/>
        <v>336.7</v>
      </c>
      <c r="L49" s="99">
        <f t="shared" si="80"/>
        <v>103.68</v>
      </c>
      <c r="M49" s="99">
        <f t="shared" si="80"/>
        <v>473.52</v>
      </c>
      <c r="N49" s="98">
        <f t="shared" si="80"/>
        <v>481</v>
      </c>
      <c r="O49" s="99">
        <f t="shared" si="80"/>
        <v>240.5</v>
      </c>
      <c r="P49" s="99">
        <f t="shared" si="80"/>
        <v>886.58</v>
      </c>
      <c r="Q49" s="105"/>
      <c r="R49" s="105">
        <f>SUM(R50:R52)</f>
        <v>886.58</v>
      </c>
    </row>
    <row r="50" s="93" customFormat="1" ht="20.1" customHeight="1" spans="1:18">
      <c r="A50" s="100">
        <v>28</v>
      </c>
      <c r="B50" s="101" t="s">
        <v>476</v>
      </c>
      <c r="C50" s="102">
        <v>5</v>
      </c>
      <c r="D50" s="102">
        <v>246</v>
      </c>
      <c r="E50" s="103">
        <f t="shared" si="77"/>
        <v>125.5</v>
      </c>
      <c r="F50" s="103">
        <f t="shared" si="78"/>
        <v>175.7</v>
      </c>
      <c r="G50" s="103">
        <v>177.12</v>
      </c>
      <c r="H50" s="103">
        <f t="shared" si="79"/>
        <v>124.08</v>
      </c>
      <c r="I50" s="102">
        <v>256</v>
      </c>
      <c r="J50" s="103">
        <f t="shared" si="70"/>
        <v>128</v>
      </c>
      <c r="K50" s="103">
        <f t="shared" si="71"/>
        <v>179.2</v>
      </c>
      <c r="L50" s="103">
        <v>94.32</v>
      </c>
      <c r="M50" s="103">
        <f t="shared" si="72"/>
        <v>212.88</v>
      </c>
      <c r="N50" s="102">
        <f t="shared" si="73"/>
        <v>256</v>
      </c>
      <c r="O50" s="103">
        <f t="shared" si="74"/>
        <v>128</v>
      </c>
      <c r="P50" s="103">
        <f t="shared" si="75"/>
        <v>464.96</v>
      </c>
      <c r="Q50" s="100"/>
      <c r="R50" s="100">
        <v>464.96</v>
      </c>
    </row>
    <row r="51" s="93" customFormat="1" ht="20.1" customHeight="1" spans="1:18">
      <c r="A51" s="100">
        <v>29</v>
      </c>
      <c r="B51" s="101" t="s">
        <v>477</v>
      </c>
      <c r="C51" s="102"/>
      <c r="D51" s="102">
        <v>58</v>
      </c>
      <c r="E51" s="103">
        <f t="shared" si="77"/>
        <v>29</v>
      </c>
      <c r="F51" s="103">
        <f t="shared" si="78"/>
        <v>40.6</v>
      </c>
      <c r="G51" s="103">
        <v>41.76</v>
      </c>
      <c r="H51" s="103">
        <f t="shared" si="79"/>
        <v>27.84</v>
      </c>
      <c r="I51" s="102">
        <v>113</v>
      </c>
      <c r="J51" s="103">
        <f t="shared" si="70"/>
        <v>56.5</v>
      </c>
      <c r="K51" s="103">
        <f t="shared" si="71"/>
        <v>79.1</v>
      </c>
      <c r="L51" s="103">
        <v>9.36</v>
      </c>
      <c r="M51" s="103">
        <f t="shared" si="72"/>
        <v>126.24</v>
      </c>
      <c r="N51" s="102">
        <f t="shared" si="73"/>
        <v>113</v>
      </c>
      <c r="O51" s="103">
        <f t="shared" si="74"/>
        <v>56.5</v>
      </c>
      <c r="P51" s="103">
        <f t="shared" si="75"/>
        <v>210.58</v>
      </c>
      <c r="Q51" s="100"/>
      <c r="R51" s="100">
        <v>210.58</v>
      </c>
    </row>
    <row r="52" s="93" customFormat="1" ht="20.1" customHeight="1" spans="1:18">
      <c r="A52" s="100">
        <v>30</v>
      </c>
      <c r="B52" s="101" t="s">
        <v>478</v>
      </c>
      <c r="C52" s="102"/>
      <c r="D52" s="102">
        <v>43</v>
      </c>
      <c r="E52" s="103">
        <f t="shared" si="77"/>
        <v>21.5</v>
      </c>
      <c r="F52" s="103">
        <f t="shared" si="78"/>
        <v>30.1</v>
      </c>
      <c r="G52" s="103">
        <v>30.96</v>
      </c>
      <c r="H52" s="103">
        <f t="shared" si="79"/>
        <v>20.64</v>
      </c>
      <c r="I52" s="102">
        <v>112</v>
      </c>
      <c r="J52" s="103">
        <f t="shared" si="70"/>
        <v>56</v>
      </c>
      <c r="K52" s="103">
        <f t="shared" si="71"/>
        <v>78.4</v>
      </c>
      <c r="L52" s="103"/>
      <c r="M52" s="103">
        <f t="shared" si="72"/>
        <v>134.4</v>
      </c>
      <c r="N52" s="102">
        <f t="shared" si="73"/>
        <v>112</v>
      </c>
      <c r="O52" s="103">
        <f t="shared" si="74"/>
        <v>56</v>
      </c>
      <c r="P52" s="103">
        <f t="shared" si="75"/>
        <v>211.04</v>
      </c>
      <c r="Q52" s="100"/>
      <c r="R52" s="100">
        <v>211.04</v>
      </c>
    </row>
    <row r="53" s="93" customFormat="1" ht="20.1" customHeight="1" spans="1:18">
      <c r="A53" s="104"/>
      <c r="B53" s="105" t="s">
        <v>151</v>
      </c>
      <c r="C53" s="98">
        <f t="shared" ref="C53:P53" si="81">SUM(C54)</f>
        <v>3</v>
      </c>
      <c r="D53" s="98">
        <f t="shared" si="81"/>
        <v>200</v>
      </c>
      <c r="E53" s="99">
        <f t="shared" si="81"/>
        <v>101.5</v>
      </c>
      <c r="F53" s="99">
        <f t="shared" si="81"/>
        <v>142.1</v>
      </c>
      <c r="G53" s="99">
        <f t="shared" si="81"/>
        <v>144</v>
      </c>
      <c r="H53" s="99">
        <f t="shared" si="81"/>
        <v>99.6</v>
      </c>
      <c r="I53" s="98">
        <f t="shared" si="81"/>
        <v>221</v>
      </c>
      <c r="J53" s="99">
        <f t="shared" si="81"/>
        <v>110.5</v>
      </c>
      <c r="K53" s="99">
        <f t="shared" si="81"/>
        <v>154.7</v>
      </c>
      <c r="L53" s="99">
        <f t="shared" si="81"/>
        <v>92.16</v>
      </c>
      <c r="M53" s="99">
        <f t="shared" si="81"/>
        <v>173.04</v>
      </c>
      <c r="N53" s="98">
        <f t="shared" si="81"/>
        <v>221</v>
      </c>
      <c r="O53" s="99">
        <f t="shared" si="81"/>
        <v>110.5</v>
      </c>
      <c r="P53" s="99">
        <f t="shared" si="81"/>
        <v>383.14</v>
      </c>
      <c r="Q53" s="105"/>
      <c r="R53" s="105">
        <f t="shared" ref="R53:R57" si="82">SUM(R54)</f>
        <v>383.14</v>
      </c>
    </row>
    <row r="54" s="93" customFormat="1" ht="20.1" customHeight="1" spans="1:18">
      <c r="A54" s="100">
        <v>31</v>
      </c>
      <c r="B54" s="101" t="s">
        <v>479</v>
      </c>
      <c r="C54" s="102">
        <v>3</v>
      </c>
      <c r="D54" s="102">
        <v>200</v>
      </c>
      <c r="E54" s="103">
        <f t="shared" ref="E54:E58" si="83">C54*0.5+D54*0.5</f>
        <v>101.5</v>
      </c>
      <c r="F54" s="103">
        <f t="shared" ref="F54:F58" si="84">C54*0.7+D54*0.7</f>
        <v>142.1</v>
      </c>
      <c r="G54" s="103">
        <v>144</v>
      </c>
      <c r="H54" s="103">
        <f t="shared" ref="H54:H58" si="85">E54+F54-G54</f>
        <v>99.6</v>
      </c>
      <c r="I54" s="102">
        <v>221</v>
      </c>
      <c r="J54" s="103">
        <f t="shared" ref="J54:J58" si="86">I54*0.5</f>
        <v>110.5</v>
      </c>
      <c r="K54" s="103">
        <f t="shared" ref="K54:K58" si="87">I54*0.7</f>
        <v>154.7</v>
      </c>
      <c r="L54" s="103">
        <v>92.16</v>
      </c>
      <c r="M54" s="103">
        <f t="shared" ref="M54:M58" si="88">J54+K54-L54</f>
        <v>173.04</v>
      </c>
      <c r="N54" s="102">
        <f t="shared" ref="N54:N58" si="89">I54</f>
        <v>221</v>
      </c>
      <c r="O54" s="103">
        <f t="shared" ref="O54:O58" si="90">N54*0.5</f>
        <v>110.5</v>
      </c>
      <c r="P54" s="103">
        <f t="shared" ref="P54:P58" si="91">H54+M54+O54</f>
        <v>383.14</v>
      </c>
      <c r="Q54" s="100"/>
      <c r="R54" s="100">
        <v>383.14</v>
      </c>
    </row>
    <row r="55" s="93" customFormat="1" ht="20.1" customHeight="1" spans="1:18">
      <c r="A55" s="104"/>
      <c r="B55" s="105" t="s">
        <v>166</v>
      </c>
      <c r="C55" s="98">
        <f t="shared" ref="C55:P55" si="92">SUM(C56)</f>
        <v>4</v>
      </c>
      <c r="D55" s="98">
        <f t="shared" si="92"/>
        <v>105</v>
      </c>
      <c r="E55" s="99">
        <f t="shared" si="92"/>
        <v>54.5</v>
      </c>
      <c r="F55" s="99">
        <f t="shared" si="92"/>
        <v>76.3</v>
      </c>
      <c r="G55" s="99">
        <f t="shared" si="92"/>
        <v>75.6</v>
      </c>
      <c r="H55" s="99">
        <f t="shared" si="92"/>
        <v>55.2</v>
      </c>
      <c r="I55" s="98">
        <f t="shared" si="92"/>
        <v>125</v>
      </c>
      <c r="J55" s="99">
        <f t="shared" si="92"/>
        <v>62.5</v>
      </c>
      <c r="K55" s="99">
        <f t="shared" si="92"/>
        <v>87.5</v>
      </c>
      <c r="L55" s="99">
        <f t="shared" si="92"/>
        <v>36.72</v>
      </c>
      <c r="M55" s="99">
        <f t="shared" si="92"/>
        <v>113.28</v>
      </c>
      <c r="N55" s="98">
        <f t="shared" si="92"/>
        <v>125</v>
      </c>
      <c r="O55" s="99">
        <f t="shared" si="92"/>
        <v>62.5</v>
      </c>
      <c r="P55" s="99">
        <f t="shared" si="92"/>
        <v>230.98</v>
      </c>
      <c r="Q55" s="105"/>
      <c r="R55" s="105">
        <f t="shared" si="82"/>
        <v>230.98</v>
      </c>
    </row>
    <row r="56" s="93" customFormat="1" ht="20.1" customHeight="1" spans="1:18">
      <c r="A56" s="100">
        <v>32</v>
      </c>
      <c r="B56" s="101" t="s">
        <v>480</v>
      </c>
      <c r="C56" s="102">
        <v>4</v>
      </c>
      <c r="D56" s="102">
        <v>105</v>
      </c>
      <c r="E56" s="103">
        <f t="shared" si="83"/>
        <v>54.5</v>
      </c>
      <c r="F56" s="103">
        <f t="shared" si="84"/>
        <v>76.3</v>
      </c>
      <c r="G56" s="103">
        <v>75.6</v>
      </c>
      <c r="H56" s="103">
        <f t="shared" si="85"/>
        <v>55.2</v>
      </c>
      <c r="I56" s="102">
        <v>125</v>
      </c>
      <c r="J56" s="103">
        <f t="shared" si="86"/>
        <v>62.5</v>
      </c>
      <c r="K56" s="103">
        <f t="shared" si="87"/>
        <v>87.5</v>
      </c>
      <c r="L56" s="103">
        <v>36.72</v>
      </c>
      <c r="M56" s="103">
        <f t="shared" si="88"/>
        <v>113.28</v>
      </c>
      <c r="N56" s="102">
        <f t="shared" si="89"/>
        <v>125</v>
      </c>
      <c r="O56" s="103">
        <f t="shared" si="90"/>
        <v>62.5</v>
      </c>
      <c r="P56" s="103">
        <f t="shared" si="91"/>
        <v>230.98</v>
      </c>
      <c r="Q56" s="100"/>
      <c r="R56" s="100">
        <v>230.98</v>
      </c>
    </row>
    <row r="57" s="93" customFormat="1" ht="20.1" customHeight="1" spans="1:18">
      <c r="A57" s="104"/>
      <c r="B57" s="105" t="s">
        <v>181</v>
      </c>
      <c r="C57" s="98"/>
      <c r="D57" s="98">
        <f t="shared" ref="D57:P57" si="93">SUM(D58)</f>
        <v>301</v>
      </c>
      <c r="E57" s="99">
        <f t="shared" si="93"/>
        <v>150.5</v>
      </c>
      <c r="F57" s="99">
        <f t="shared" si="93"/>
        <v>210.7</v>
      </c>
      <c r="G57" s="99">
        <f t="shared" si="93"/>
        <v>216.72</v>
      </c>
      <c r="H57" s="99">
        <f t="shared" si="93"/>
        <v>144.48</v>
      </c>
      <c r="I57" s="98">
        <f t="shared" si="93"/>
        <v>285</v>
      </c>
      <c r="J57" s="99">
        <f t="shared" si="93"/>
        <v>142.5</v>
      </c>
      <c r="K57" s="99">
        <f t="shared" si="93"/>
        <v>199.5</v>
      </c>
      <c r="L57" s="99">
        <f t="shared" si="93"/>
        <v>102.96</v>
      </c>
      <c r="M57" s="99">
        <f t="shared" si="93"/>
        <v>239.04</v>
      </c>
      <c r="N57" s="98">
        <f t="shared" si="93"/>
        <v>285</v>
      </c>
      <c r="O57" s="99">
        <f t="shared" si="93"/>
        <v>142.5</v>
      </c>
      <c r="P57" s="99">
        <f t="shared" si="93"/>
        <v>526.02</v>
      </c>
      <c r="Q57" s="105"/>
      <c r="R57" s="105">
        <f t="shared" si="82"/>
        <v>526.02</v>
      </c>
    </row>
    <row r="58" s="93" customFormat="1" ht="20.1" customHeight="1" spans="1:18">
      <c r="A58" s="100">
        <v>33</v>
      </c>
      <c r="B58" s="101" t="s">
        <v>481</v>
      </c>
      <c r="C58" s="102"/>
      <c r="D58" s="102">
        <v>301</v>
      </c>
      <c r="E58" s="103">
        <f t="shared" si="83"/>
        <v>150.5</v>
      </c>
      <c r="F58" s="103">
        <f t="shared" si="84"/>
        <v>210.7</v>
      </c>
      <c r="G58" s="103">
        <v>216.72</v>
      </c>
      <c r="H58" s="103">
        <f t="shared" si="85"/>
        <v>144.48</v>
      </c>
      <c r="I58" s="102">
        <v>285</v>
      </c>
      <c r="J58" s="103">
        <f t="shared" si="86"/>
        <v>142.5</v>
      </c>
      <c r="K58" s="103">
        <f t="shared" si="87"/>
        <v>199.5</v>
      </c>
      <c r="L58" s="103">
        <v>102.96</v>
      </c>
      <c r="M58" s="103">
        <f t="shared" si="88"/>
        <v>239.04</v>
      </c>
      <c r="N58" s="102">
        <f t="shared" si="89"/>
        <v>285</v>
      </c>
      <c r="O58" s="103">
        <f t="shared" si="90"/>
        <v>142.5</v>
      </c>
      <c r="P58" s="103">
        <f t="shared" si="91"/>
        <v>526.02</v>
      </c>
      <c r="Q58" s="100"/>
      <c r="R58" s="100">
        <v>526.02</v>
      </c>
    </row>
    <row r="59" s="93" customFormat="1" ht="20.1" customHeight="1" spans="1:18">
      <c r="A59" s="104"/>
      <c r="B59" s="105" t="s">
        <v>123</v>
      </c>
      <c r="C59" s="98">
        <f t="shared" ref="C59:P59" si="94">SUM(C60)</f>
        <v>2</v>
      </c>
      <c r="D59" s="98">
        <f t="shared" si="94"/>
        <v>19</v>
      </c>
      <c r="E59" s="99">
        <f t="shared" si="94"/>
        <v>10.5</v>
      </c>
      <c r="F59" s="99">
        <f t="shared" si="94"/>
        <v>14.7</v>
      </c>
      <c r="G59" s="99">
        <f t="shared" si="94"/>
        <v>13.68</v>
      </c>
      <c r="H59" s="99">
        <f t="shared" si="94"/>
        <v>11.52</v>
      </c>
      <c r="I59" s="98">
        <f t="shared" si="94"/>
        <v>68</v>
      </c>
      <c r="J59" s="99">
        <f t="shared" si="94"/>
        <v>34</v>
      </c>
      <c r="K59" s="99">
        <f t="shared" si="94"/>
        <v>47.6</v>
      </c>
      <c r="L59" s="99">
        <f t="shared" si="94"/>
        <v>0</v>
      </c>
      <c r="M59" s="99">
        <f t="shared" si="94"/>
        <v>81.6</v>
      </c>
      <c r="N59" s="98">
        <f t="shared" si="94"/>
        <v>68</v>
      </c>
      <c r="O59" s="99">
        <f t="shared" si="94"/>
        <v>34</v>
      </c>
      <c r="P59" s="99">
        <f t="shared" si="94"/>
        <v>127.12</v>
      </c>
      <c r="Q59" s="105"/>
      <c r="R59" s="105">
        <f>SUM(R60)</f>
        <v>127.12</v>
      </c>
    </row>
    <row r="60" s="93" customFormat="1" ht="20.1" customHeight="1" spans="1:18">
      <c r="A60" s="100">
        <v>34</v>
      </c>
      <c r="B60" s="101" t="s">
        <v>482</v>
      </c>
      <c r="C60" s="102">
        <v>2</v>
      </c>
      <c r="D60" s="102">
        <v>19</v>
      </c>
      <c r="E60" s="103">
        <f>C60*0.5+D60*0.5</f>
        <v>10.5</v>
      </c>
      <c r="F60" s="103">
        <f>C60*0.7+D60*0.7</f>
        <v>14.7</v>
      </c>
      <c r="G60" s="103">
        <v>13.68</v>
      </c>
      <c r="H60" s="103">
        <f>E60+F60-G60</f>
        <v>11.52</v>
      </c>
      <c r="I60" s="102">
        <v>68</v>
      </c>
      <c r="J60" s="103">
        <f>I60*0.5</f>
        <v>34</v>
      </c>
      <c r="K60" s="103">
        <f>I60*0.7</f>
        <v>47.6</v>
      </c>
      <c r="L60" s="103"/>
      <c r="M60" s="103">
        <f>J60+K60-L60</f>
        <v>81.6</v>
      </c>
      <c r="N60" s="102">
        <f>I60</f>
        <v>68</v>
      </c>
      <c r="O60" s="103">
        <f>N60*0.5</f>
        <v>34</v>
      </c>
      <c r="P60" s="103">
        <f>H60+M60+O60</f>
        <v>127.12</v>
      </c>
      <c r="Q60" s="100"/>
      <c r="R60" s="100">
        <v>127.12</v>
      </c>
    </row>
  </sheetData>
  <autoFilter ref="A6:R60"/>
  <mergeCells count="9">
    <mergeCell ref="A1:B1"/>
    <mergeCell ref="A2:R2"/>
    <mergeCell ref="C4:H4"/>
    <mergeCell ref="I4:M4"/>
    <mergeCell ref="N4:O4"/>
    <mergeCell ref="Q4:R4"/>
    <mergeCell ref="A4:A6"/>
    <mergeCell ref="B4:B6"/>
    <mergeCell ref="P4:P5"/>
  </mergeCells>
  <printOptions horizontalCentered="1"/>
  <pageMargins left="0.196527777777778" right="0.118055555555556" top="0.275" bottom="0.354166666666667" header="0.15625" footer="0.118055555555556"/>
  <pageSetup paperSize="9" scale="72" fitToHeight="11" orientation="landscape" horizontalDpi="600"/>
  <headerFooter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80"/>
  <sheetViews>
    <sheetView view="pageBreakPreview" zoomScaleNormal="100" zoomScaleSheetLayoutView="100" workbookViewId="0">
      <pane xSplit="2" ySplit="7" topLeftCell="E68" activePane="bottomRight" state="frozen"/>
      <selection/>
      <selection pane="topRight"/>
      <selection pane="bottomLeft"/>
      <selection pane="bottomRight" activeCell="R7" sqref="R7"/>
    </sheetView>
  </sheetViews>
  <sheetFormatPr defaultColWidth="9" defaultRowHeight="13.5"/>
  <cols>
    <col min="1" max="1" width="6.125" style="28" customWidth="1"/>
    <col min="2" max="2" width="29.625" style="94" customWidth="1"/>
    <col min="3" max="3" width="8.75" style="28" customWidth="1"/>
    <col min="4" max="4" width="8.25" style="28" customWidth="1"/>
    <col min="5" max="5" width="10.75" style="28" customWidth="1"/>
    <col min="6" max="6" width="10.875" style="28" customWidth="1"/>
    <col min="7" max="7" width="11.25" style="28" customWidth="1"/>
    <col min="8" max="8" width="10.5" style="28" customWidth="1"/>
    <col min="9" max="9" width="9.125" style="28" customWidth="1"/>
    <col min="10" max="11" width="10.5" style="28" customWidth="1"/>
    <col min="12" max="12" width="12.25" style="28" customWidth="1"/>
    <col min="13" max="13" width="11.625" style="28" customWidth="1"/>
    <col min="14" max="14" width="8.75" style="28" customWidth="1"/>
    <col min="15" max="15" width="10.5" style="28" customWidth="1"/>
    <col min="16" max="16" width="12.875" style="28" customWidth="1"/>
    <col min="17" max="18" width="10.25" style="28" customWidth="1"/>
    <col min="19" max="16384" width="9" style="28"/>
  </cols>
  <sheetData>
    <row r="1" ht="24" customHeight="1" spans="1:2">
      <c r="A1" s="95" t="s">
        <v>483</v>
      </c>
      <c r="B1" s="95"/>
    </row>
    <row r="2" ht="47.25" customHeight="1" spans="1:18">
      <c r="A2" s="96" t="s">
        <v>484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</row>
    <row r="3" ht="25.5" customHeight="1" spans="18:18">
      <c r="R3" s="108" t="s">
        <v>2</v>
      </c>
    </row>
    <row r="4" s="91" customFormat="1" ht="50.25" customHeight="1" spans="1:18">
      <c r="A4" s="66" t="s">
        <v>3</v>
      </c>
      <c r="B4" s="67" t="s">
        <v>429</v>
      </c>
      <c r="C4" s="68" t="s">
        <v>430</v>
      </c>
      <c r="D4" s="68"/>
      <c r="E4" s="68"/>
      <c r="F4" s="68"/>
      <c r="G4" s="68"/>
      <c r="H4" s="68"/>
      <c r="I4" s="68" t="s">
        <v>431</v>
      </c>
      <c r="J4" s="68"/>
      <c r="K4" s="68"/>
      <c r="L4" s="68"/>
      <c r="M4" s="68"/>
      <c r="N4" s="68" t="s">
        <v>308</v>
      </c>
      <c r="O4" s="68"/>
      <c r="P4" s="75" t="s">
        <v>311</v>
      </c>
      <c r="Q4" s="84" t="s">
        <v>12</v>
      </c>
      <c r="R4" s="85"/>
    </row>
    <row r="5" s="91" customFormat="1" ht="60" customHeight="1" spans="1:18">
      <c r="A5" s="69"/>
      <c r="B5" s="70"/>
      <c r="C5" s="72" t="s">
        <v>432</v>
      </c>
      <c r="D5" s="72" t="s">
        <v>433</v>
      </c>
      <c r="E5" s="72" t="s">
        <v>434</v>
      </c>
      <c r="F5" s="72" t="s">
        <v>435</v>
      </c>
      <c r="G5" s="72" t="s">
        <v>436</v>
      </c>
      <c r="H5" s="72" t="s">
        <v>437</v>
      </c>
      <c r="I5" s="72" t="s">
        <v>438</v>
      </c>
      <c r="J5" s="72" t="s">
        <v>434</v>
      </c>
      <c r="K5" s="72" t="s">
        <v>435</v>
      </c>
      <c r="L5" s="72" t="s">
        <v>202</v>
      </c>
      <c r="M5" s="72" t="s">
        <v>437</v>
      </c>
      <c r="N5" s="72" t="s">
        <v>199</v>
      </c>
      <c r="O5" s="72" t="s">
        <v>200</v>
      </c>
      <c r="P5" s="75"/>
      <c r="Q5" s="3" t="s">
        <v>16</v>
      </c>
      <c r="R5" s="3" t="s">
        <v>17</v>
      </c>
    </row>
    <row r="6" s="91" customFormat="1" ht="40.5" customHeight="1" spans="1:18">
      <c r="A6" s="73"/>
      <c r="B6" s="74"/>
      <c r="C6" s="75" t="s">
        <v>206</v>
      </c>
      <c r="D6" s="75" t="s">
        <v>207</v>
      </c>
      <c r="E6" s="75" t="s">
        <v>439</v>
      </c>
      <c r="F6" s="75" t="s">
        <v>440</v>
      </c>
      <c r="G6" s="75" t="s">
        <v>210</v>
      </c>
      <c r="H6" s="75" t="s">
        <v>441</v>
      </c>
      <c r="I6" s="75" t="s">
        <v>212</v>
      </c>
      <c r="J6" s="75" t="s">
        <v>442</v>
      </c>
      <c r="K6" s="75" t="s">
        <v>443</v>
      </c>
      <c r="L6" s="75" t="s">
        <v>259</v>
      </c>
      <c r="M6" s="75" t="s">
        <v>444</v>
      </c>
      <c r="N6" s="75" t="s">
        <v>445</v>
      </c>
      <c r="O6" s="75" t="s">
        <v>446</v>
      </c>
      <c r="P6" s="107" t="s">
        <v>447</v>
      </c>
      <c r="Q6" s="107" t="s">
        <v>263</v>
      </c>
      <c r="R6" s="107" t="s">
        <v>264</v>
      </c>
    </row>
    <row r="7" s="92" customFormat="1" ht="45" customHeight="1" spans="1:18">
      <c r="A7" s="97"/>
      <c r="B7" s="77" t="s">
        <v>485</v>
      </c>
      <c r="C7" s="98">
        <f t="shared" ref="C7:R7" si="0">C8+C11+C48</f>
        <v>275</v>
      </c>
      <c r="D7" s="98">
        <f t="shared" si="0"/>
        <v>6328</v>
      </c>
      <c r="E7" s="99">
        <f t="shared" si="0"/>
        <v>3301.5</v>
      </c>
      <c r="F7" s="99">
        <f t="shared" si="0"/>
        <v>4622.1</v>
      </c>
      <c r="G7" s="99">
        <f t="shared" si="0"/>
        <v>4608</v>
      </c>
      <c r="H7" s="99">
        <f t="shared" si="0"/>
        <v>3316.32</v>
      </c>
      <c r="I7" s="98">
        <f t="shared" si="0"/>
        <v>6284</v>
      </c>
      <c r="J7" s="99">
        <f t="shared" si="0"/>
        <v>3142</v>
      </c>
      <c r="K7" s="99">
        <f t="shared" si="0"/>
        <v>4398.8</v>
      </c>
      <c r="L7" s="99">
        <f t="shared" si="0"/>
        <v>2854.8</v>
      </c>
      <c r="M7" s="99">
        <f t="shared" si="0"/>
        <v>4686</v>
      </c>
      <c r="N7" s="98">
        <f t="shared" si="0"/>
        <v>6284</v>
      </c>
      <c r="O7" s="99">
        <f t="shared" si="0"/>
        <v>3142</v>
      </c>
      <c r="P7" s="99">
        <f t="shared" si="0"/>
        <v>11144.32</v>
      </c>
      <c r="Q7" s="109">
        <f t="shared" si="0"/>
        <v>-4.08</v>
      </c>
      <c r="R7" s="105">
        <f t="shared" si="0"/>
        <v>11148.4</v>
      </c>
    </row>
    <row r="8" s="92" customFormat="1" ht="20.1" customHeight="1" spans="1:18">
      <c r="A8" s="97"/>
      <c r="B8" s="77" t="s">
        <v>486</v>
      </c>
      <c r="C8" s="98">
        <f t="shared" ref="C8:P8" si="1">SUM(C9:C10)</f>
        <v>8</v>
      </c>
      <c r="D8" s="98">
        <f t="shared" si="1"/>
        <v>399</v>
      </c>
      <c r="E8" s="99">
        <f t="shared" si="1"/>
        <v>203.5</v>
      </c>
      <c r="F8" s="99">
        <f t="shared" si="1"/>
        <v>284.9</v>
      </c>
      <c r="G8" s="99">
        <f t="shared" si="1"/>
        <v>287.28</v>
      </c>
      <c r="H8" s="99">
        <f t="shared" si="1"/>
        <v>201.12</v>
      </c>
      <c r="I8" s="98">
        <f t="shared" si="1"/>
        <v>336</v>
      </c>
      <c r="J8" s="99">
        <f t="shared" si="1"/>
        <v>168</v>
      </c>
      <c r="K8" s="99">
        <f t="shared" si="1"/>
        <v>235.2</v>
      </c>
      <c r="L8" s="99">
        <f t="shared" si="1"/>
        <v>161.28</v>
      </c>
      <c r="M8" s="99">
        <f t="shared" si="1"/>
        <v>241.92</v>
      </c>
      <c r="N8" s="98">
        <f t="shared" si="1"/>
        <v>336</v>
      </c>
      <c r="O8" s="99">
        <f t="shared" si="1"/>
        <v>168</v>
      </c>
      <c r="P8" s="99">
        <f t="shared" si="1"/>
        <v>611.04</v>
      </c>
      <c r="Q8" s="105"/>
      <c r="R8" s="105">
        <f>SUM(R9:R10)</f>
        <v>611.04</v>
      </c>
    </row>
    <row r="9" s="93" customFormat="1" ht="20.1" customHeight="1" spans="1:18">
      <c r="A9" s="100">
        <v>1</v>
      </c>
      <c r="B9" s="101" t="s">
        <v>487</v>
      </c>
      <c r="C9" s="102">
        <v>2</v>
      </c>
      <c r="D9" s="102">
        <v>48</v>
      </c>
      <c r="E9" s="103">
        <f t="shared" ref="E9:E13" si="2">C9*0.5+D9*0.5</f>
        <v>25</v>
      </c>
      <c r="F9" s="103">
        <f t="shared" ref="F9:F13" si="3">C9*0.7+D9*0.7</f>
        <v>35</v>
      </c>
      <c r="G9" s="103">
        <v>34.56</v>
      </c>
      <c r="H9" s="103">
        <f t="shared" ref="H9:H13" si="4">E9+F9-G9</f>
        <v>25.44</v>
      </c>
      <c r="I9" s="102">
        <v>41</v>
      </c>
      <c r="J9" s="103">
        <f t="shared" ref="J9:J13" si="5">I9*0.5</f>
        <v>20.5</v>
      </c>
      <c r="K9" s="103">
        <f t="shared" ref="K9:K13" si="6">I9*0.7</f>
        <v>28.7</v>
      </c>
      <c r="L9" s="103">
        <v>17.28</v>
      </c>
      <c r="M9" s="103">
        <f t="shared" ref="M9:M47" si="7">J9+K9-L9</f>
        <v>31.92</v>
      </c>
      <c r="N9" s="102">
        <f t="shared" ref="N9:N13" si="8">I9</f>
        <v>41</v>
      </c>
      <c r="O9" s="103">
        <f t="shared" ref="O9:O13" si="9">N9*0.5</f>
        <v>20.5</v>
      </c>
      <c r="P9" s="103">
        <f t="shared" ref="P9:P47" si="10">H9+M9+O9</f>
        <v>77.86</v>
      </c>
      <c r="Q9" s="100"/>
      <c r="R9" s="100">
        <v>77.86</v>
      </c>
    </row>
    <row r="10" s="93" customFormat="1" ht="20.1" customHeight="1" spans="1:18">
      <c r="A10" s="100">
        <v>2</v>
      </c>
      <c r="B10" s="101" t="s">
        <v>488</v>
      </c>
      <c r="C10" s="102">
        <v>6</v>
      </c>
      <c r="D10" s="102">
        <v>351</v>
      </c>
      <c r="E10" s="103">
        <f t="shared" si="2"/>
        <v>178.5</v>
      </c>
      <c r="F10" s="103">
        <f t="shared" si="3"/>
        <v>249.9</v>
      </c>
      <c r="G10" s="103">
        <v>252.72</v>
      </c>
      <c r="H10" s="103">
        <f t="shared" si="4"/>
        <v>175.68</v>
      </c>
      <c r="I10" s="102">
        <v>295</v>
      </c>
      <c r="J10" s="103">
        <f t="shared" si="5"/>
        <v>147.5</v>
      </c>
      <c r="K10" s="103">
        <f t="shared" si="6"/>
        <v>206.5</v>
      </c>
      <c r="L10" s="103">
        <v>144</v>
      </c>
      <c r="M10" s="103">
        <f t="shared" si="7"/>
        <v>210</v>
      </c>
      <c r="N10" s="102">
        <f t="shared" si="8"/>
        <v>295</v>
      </c>
      <c r="O10" s="103">
        <f t="shared" si="9"/>
        <v>147.5</v>
      </c>
      <c r="P10" s="103">
        <f t="shared" si="10"/>
        <v>533.18</v>
      </c>
      <c r="Q10" s="100"/>
      <c r="R10" s="100">
        <v>533.18</v>
      </c>
    </row>
    <row r="11" s="93" customFormat="1" ht="20.1" customHeight="1" spans="1:18">
      <c r="A11" s="104"/>
      <c r="B11" s="105" t="s">
        <v>489</v>
      </c>
      <c r="C11" s="98">
        <f t="shared" ref="C11:R11" si="11">SUM(C12:C47)</f>
        <v>206</v>
      </c>
      <c r="D11" s="98">
        <f t="shared" si="11"/>
        <v>4254</v>
      </c>
      <c r="E11" s="98">
        <f t="shared" si="11"/>
        <v>2230</v>
      </c>
      <c r="F11" s="98">
        <f t="shared" si="11"/>
        <v>3122</v>
      </c>
      <c r="G11" s="98">
        <f t="shared" si="11"/>
        <v>3090.96</v>
      </c>
      <c r="H11" s="98">
        <f t="shared" si="11"/>
        <v>2261.76</v>
      </c>
      <c r="I11" s="98">
        <f t="shared" si="11"/>
        <v>4206</v>
      </c>
      <c r="J11" s="98">
        <f t="shared" si="11"/>
        <v>2103</v>
      </c>
      <c r="K11" s="98">
        <f t="shared" si="11"/>
        <v>2944.2</v>
      </c>
      <c r="L11" s="98">
        <f t="shared" si="11"/>
        <v>1954.08</v>
      </c>
      <c r="M11" s="98">
        <f t="shared" si="11"/>
        <v>3093.12</v>
      </c>
      <c r="N11" s="98">
        <f t="shared" si="11"/>
        <v>4206</v>
      </c>
      <c r="O11" s="98">
        <f t="shared" si="11"/>
        <v>2103</v>
      </c>
      <c r="P11" s="98">
        <f t="shared" si="11"/>
        <v>7457.88</v>
      </c>
      <c r="Q11" s="98">
        <f t="shared" si="11"/>
        <v>-3.36</v>
      </c>
      <c r="R11" s="98">
        <f t="shared" si="11"/>
        <v>7461.24</v>
      </c>
    </row>
    <row r="12" s="93" customFormat="1" ht="20.1" customHeight="1" spans="1:18">
      <c r="A12" s="100">
        <v>3</v>
      </c>
      <c r="B12" s="101" t="s">
        <v>490</v>
      </c>
      <c r="C12" s="102"/>
      <c r="D12" s="102">
        <v>7</v>
      </c>
      <c r="E12" s="103">
        <f t="shared" si="2"/>
        <v>3.5</v>
      </c>
      <c r="F12" s="103">
        <f t="shared" si="3"/>
        <v>4.9</v>
      </c>
      <c r="G12" s="103">
        <v>5.04</v>
      </c>
      <c r="H12" s="103">
        <f t="shared" si="4"/>
        <v>3.36</v>
      </c>
      <c r="I12" s="102">
        <v>2</v>
      </c>
      <c r="J12" s="103">
        <f t="shared" si="5"/>
        <v>1</v>
      </c>
      <c r="K12" s="103">
        <f t="shared" si="6"/>
        <v>1.4</v>
      </c>
      <c r="L12" s="103">
        <v>2.88</v>
      </c>
      <c r="M12" s="103">
        <f t="shared" si="7"/>
        <v>-0.48</v>
      </c>
      <c r="N12" s="102">
        <f t="shared" si="8"/>
        <v>2</v>
      </c>
      <c r="O12" s="103">
        <f t="shared" si="9"/>
        <v>1</v>
      </c>
      <c r="P12" s="103">
        <f t="shared" si="10"/>
        <v>3.88</v>
      </c>
      <c r="Q12" s="100"/>
      <c r="R12" s="100">
        <v>3.88</v>
      </c>
    </row>
    <row r="13" s="93" customFormat="1" ht="20.1" customHeight="1" spans="1:18">
      <c r="A13" s="100">
        <v>4</v>
      </c>
      <c r="B13" s="101" t="s">
        <v>491</v>
      </c>
      <c r="C13" s="102"/>
      <c r="D13" s="102">
        <v>21</v>
      </c>
      <c r="E13" s="103">
        <f t="shared" si="2"/>
        <v>10.5</v>
      </c>
      <c r="F13" s="103">
        <f t="shared" si="3"/>
        <v>14.7</v>
      </c>
      <c r="G13" s="103">
        <v>15.12</v>
      </c>
      <c r="H13" s="103">
        <f t="shared" si="4"/>
        <v>10.08</v>
      </c>
      <c r="I13" s="102">
        <v>20</v>
      </c>
      <c r="J13" s="103">
        <f t="shared" si="5"/>
        <v>10</v>
      </c>
      <c r="K13" s="103">
        <f t="shared" si="6"/>
        <v>14</v>
      </c>
      <c r="L13" s="103">
        <v>8.64</v>
      </c>
      <c r="M13" s="103">
        <f t="shared" si="7"/>
        <v>15.36</v>
      </c>
      <c r="N13" s="102">
        <f t="shared" si="8"/>
        <v>20</v>
      </c>
      <c r="O13" s="103">
        <f t="shared" si="9"/>
        <v>10</v>
      </c>
      <c r="P13" s="103">
        <f t="shared" si="10"/>
        <v>35.44</v>
      </c>
      <c r="Q13" s="100"/>
      <c r="R13" s="100">
        <v>35.44</v>
      </c>
    </row>
    <row r="14" s="93" customFormat="1" ht="20.1" customHeight="1" spans="1:18">
      <c r="A14" s="100">
        <v>5</v>
      </c>
      <c r="B14" s="101" t="s">
        <v>492</v>
      </c>
      <c r="C14" s="102"/>
      <c r="D14" s="102"/>
      <c r="E14" s="103"/>
      <c r="F14" s="103"/>
      <c r="G14" s="103">
        <v>0.72</v>
      </c>
      <c r="H14" s="103"/>
      <c r="I14" s="102"/>
      <c r="J14" s="103"/>
      <c r="K14" s="103"/>
      <c r="L14" s="103">
        <v>0.72</v>
      </c>
      <c r="M14" s="103">
        <f t="shared" si="7"/>
        <v>-0.72</v>
      </c>
      <c r="N14" s="102"/>
      <c r="O14" s="103"/>
      <c r="P14" s="103">
        <f t="shared" si="10"/>
        <v>-0.72</v>
      </c>
      <c r="Q14" s="100">
        <v>-0.72</v>
      </c>
      <c r="R14" s="100"/>
    </row>
    <row r="15" s="93" customFormat="1" ht="20.1" customHeight="1" spans="1:18">
      <c r="A15" s="100">
        <v>6</v>
      </c>
      <c r="B15" s="101" t="s">
        <v>493</v>
      </c>
      <c r="C15" s="102"/>
      <c r="D15" s="102"/>
      <c r="E15" s="103"/>
      <c r="F15" s="103"/>
      <c r="G15" s="103">
        <v>11.52</v>
      </c>
      <c r="H15" s="103">
        <f t="shared" ref="H15:H47" si="12">E15+F15-G15</f>
        <v>-11.52</v>
      </c>
      <c r="I15" s="102">
        <v>12</v>
      </c>
      <c r="J15" s="103">
        <f t="shared" ref="J15:J47" si="13">I15*0.5</f>
        <v>6</v>
      </c>
      <c r="K15" s="103">
        <f t="shared" ref="K15:K47" si="14">I15*0.7</f>
        <v>8.4</v>
      </c>
      <c r="L15" s="103">
        <v>11.52</v>
      </c>
      <c r="M15" s="103">
        <f t="shared" si="7"/>
        <v>2.88</v>
      </c>
      <c r="N15" s="102">
        <f t="shared" ref="N15:N47" si="15">I15</f>
        <v>12</v>
      </c>
      <c r="O15" s="103">
        <f t="shared" ref="O15:O47" si="16">N15*0.5</f>
        <v>6</v>
      </c>
      <c r="P15" s="103">
        <f t="shared" si="10"/>
        <v>-2.64</v>
      </c>
      <c r="Q15" s="100">
        <v>-2.64</v>
      </c>
      <c r="R15" s="100"/>
    </row>
    <row r="16" s="93" customFormat="1" ht="20.1" customHeight="1" spans="1:18">
      <c r="A16" s="100">
        <v>7</v>
      </c>
      <c r="B16" s="101" t="s">
        <v>494</v>
      </c>
      <c r="C16" s="102">
        <v>6</v>
      </c>
      <c r="D16" s="102">
        <v>205</v>
      </c>
      <c r="E16" s="103">
        <f t="shared" ref="E16:E47" si="17">C16*0.5+D16*0.5</f>
        <v>105.5</v>
      </c>
      <c r="F16" s="103">
        <f t="shared" ref="F16:F47" si="18">C16*0.7+D16*0.7</f>
        <v>147.7</v>
      </c>
      <c r="G16" s="103">
        <v>147.6</v>
      </c>
      <c r="H16" s="103">
        <f t="shared" si="12"/>
        <v>105.6</v>
      </c>
      <c r="I16" s="102">
        <v>169</v>
      </c>
      <c r="J16" s="103">
        <f t="shared" si="13"/>
        <v>84.5</v>
      </c>
      <c r="K16" s="103">
        <f t="shared" si="14"/>
        <v>118.3</v>
      </c>
      <c r="L16" s="103">
        <v>95.76</v>
      </c>
      <c r="M16" s="103">
        <f t="shared" si="7"/>
        <v>107.04</v>
      </c>
      <c r="N16" s="102">
        <f t="shared" si="15"/>
        <v>169</v>
      </c>
      <c r="O16" s="103">
        <f t="shared" si="16"/>
        <v>84.5</v>
      </c>
      <c r="P16" s="103">
        <f t="shared" si="10"/>
        <v>297.14</v>
      </c>
      <c r="Q16" s="100"/>
      <c r="R16" s="100">
        <v>297.14</v>
      </c>
    </row>
    <row r="17" s="93" customFormat="1" ht="20.1" customHeight="1" spans="1:18">
      <c r="A17" s="100">
        <v>8</v>
      </c>
      <c r="B17" s="101" t="s">
        <v>495</v>
      </c>
      <c r="C17" s="102">
        <v>4</v>
      </c>
      <c r="D17" s="102">
        <v>82</v>
      </c>
      <c r="E17" s="103">
        <f t="shared" si="17"/>
        <v>43</v>
      </c>
      <c r="F17" s="103">
        <f t="shared" si="18"/>
        <v>60.2</v>
      </c>
      <c r="G17" s="103">
        <v>59.04</v>
      </c>
      <c r="H17" s="103">
        <f t="shared" si="12"/>
        <v>44.16</v>
      </c>
      <c r="I17" s="102">
        <v>81</v>
      </c>
      <c r="J17" s="103">
        <f t="shared" si="13"/>
        <v>40.5</v>
      </c>
      <c r="K17" s="103">
        <f t="shared" si="14"/>
        <v>56.7</v>
      </c>
      <c r="L17" s="103">
        <v>37.44</v>
      </c>
      <c r="M17" s="103">
        <f t="shared" si="7"/>
        <v>59.76</v>
      </c>
      <c r="N17" s="102">
        <f t="shared" si="15"/>
        <v>81</v>
      </c>
      <c r="O17" s="103">
        <f t="shared" si="16"/>
        <v>40.5</v>
      </c>
      <c r="P17" s="103">
        <f t="shared" si="10"/>
        <v>144.42</v>
      </c>
      <c r="Q17" s="100"/>
      <c r="R17" s="100">
        <v>144.42</v>
      </c>
    </row>
    <row r="18" s="93" customFormat="1" ht="20.1" customHeight="1" spans="1:18">
      <c r="A18" s="100">
        <v>9</v>
      </c>
      <c r="B18" s="101" t="s">
        <v>496</v>
      </c>
      <c r="C18" s="102">
        <v>5</v>
      </c>
      <c r="D18" s="102">
        <v>143</v>
      </c>
      <c r="E18" s="103">
        <f t="shared" si="17"/>
        <v>74</v>
      </c>
      <c r="F18" s="103">
        <f t="shared" si="18"/>
        <v>103.6</v>
      </c>
      <c r="G18" s="103">
        <v>102.96</v>
      </c>
      <c r="H18" s="103">
        <f t="shared" si="12"/>
        <v>74.64</v>
      </c>
      <c r="I18" s="102">
        <v>100</v>
      </c>
      <c r="J18" s="103">
        <f t="shared" si="13"/>
        <v>50</v>
      </c>
      <c r="K18" s="103">
        <f t="shared" si="14"/>
        <v>70</v>
      </c>
      <c r="L18" s="103">
        <v>71.28</v>
      </c>
      <c r="M18" s="103">
        <f t="shared" si="7"/>
        <v>48.72</v>
      </c>
      <c r="N18" s="102">
        <f t="shared" si="15"/>
        <v>100</v>
      </c>
      <c r="O18" s="103">
        <f t="shared" si="16"/>
        <v>50</v>
      </c>
      <c r="P18" s="103">
        <f t="shared" si="10"/>
        <v>173.36</v>
      </c>
      <c r="Q18" s="100"/>
      <c r="R18" s="100">
        <v>173.36</v>
      </c>
    </row>
    <row r="19" s="93" customFormat="1" ht="20.1" customHeight="1" spans="1:18">
      <c r="A19" s="100">
        <v>10</v>
      </c>
      <c r="B19" s="101" t="s">
        <v>497</v>
      </c>
      <c r="C19" s="102"/>
      <c r="D19" s="102">
        <v>95</v>
      </c>
      <c r="E19" s="103">
        <f t="shared" si="17"/>
        <v>47.5</v>
      </c>
      <c r="F19" s="103">
        <f t="shared" si="18"/>
        <v>66.5</v>
      </c>
      <c r="G19" s="103">
        <v>68.4</v>
      </c>
      <c r="H19" s="103">
        <f t="shared" si="12"/>
        <v>45.6</v>
      </c>
      <c r="I19" s="102">
        <v>59</v>
      </c>
      <c r="J19" s="103">
        <f t="shared" si="13"/>
        <v>29.5</v>
      </c>
      <c r="K19" s="103">
        <f t="shared" si="14"/>
        <v>41.3</v>
      </c>
      <c r="L19" s="103">
        <v>34.56</v>
      </c>
      <c r="M19" s="103">
        <f t="shared" si="7"/>
        <v>36.24</v>
      </c>
      <c r="N19" s="102">
        <f t="shared" si="15"/>
        <v>59</v>
      </c>
      <c r="O19" s="103">
        <f t="shared" si="16"/>
        <v>29.5</v>
      </c>
      <c r="P19" s="103">
        <f t="shared" si="10"/>
        <v>111.34</v>
      </c>
      <c r="Q19" s="100"/>
      <c r="R19" s="100">
        <v>111.34</v>
      </c>
    </row>
    <row r="20" s="93" customFormat="1" ht="20.1" customHeight="1" spans="1:18">
      <c r="A20" s="100">
        <v>11</v>
      </c>
      <c r="B20" s="101" t="s">
        <v>498</v>
      </c>
      <c r="C20" s="102">
        <v>3</v>
      </c>
      <c r="D20" s="102">
        <v>169</v>
      </c>
      <c r="E20" s="103">
        <f t="shared" si="17"/>
        <v>86</v>
      </c>
      <c r="F20" s="103">
        <f t="shared" si="18"/>
        <v>120.4</v>
      </c>
      <c r="G20" s="103">
        <v>121.68</v>
      </c>
      <c r="H20" s="103">
        <f t="shared" si="12"/>
        <v>84.72</v>
      </c>
      <c r="I20" s="102">
        <v>155</v>
      </c>
      <c r="J20" s="103">
        <f t="shared" si="13"/>
        <v>77.5</v>
      </c>
      <c r="K20" s="103">
        <f t="shared" si="14"/>
        <v>108.5</v>
      </c>
      <c r="L20" s="103">
        <v>73.44</v>
      </c>
      <c r="M20" s="103">
        <f t="shared" si="7"/>
        <v>112.56</v>
      </c>
      <c r="N20" s="102">
        <f t="shared" si="15"/>
        <v>155</v>
      </c>
      <c r="O20" s="103">
        <f t="shared" si="16"/>
        <v>77.5</v>
      </c>
      <c r="P20" s="103">
        <f t="shared" si="10"/>
        <v>274.78</v>
      </c>
      <c r="Q20" s="100"/>
      <c r="R20" s="100">
        <v>274.78</v>
      </c>
    </row>
    <row r="21" s="93" customFormat="1" ht="20.1" customHeight="1" spans="1:18">
      <c r="A21" s="100">
        <v>12</v>
      </c>
      <c r="B21" s="101" t="s">
        <v>499</v>
      </c>
      <c r="C21" s="102">
        <v>4</v>
      </c>
      <c r="D21" s="102">
        <v>198</v>
      </c>
      <c r="E21" s="103">
        <f t="shared" si="17"/>
        <v>101</v>
      </c>
      <c r="F21" s="103">
        <f t="shared" si="18"/>
        <v>141.4</v>
      </c>
      <c r="G21" s="103">
        <v>142.56</v>
      </c>
      <c r="H21" s="103">
        <f t="shared" si="12"/>
        <v>99.84</v>
      </c>
      <c r="I21" s="102">
        <v>185</v>
      </c>
      <c r="J21" s="103">
        <f t="shared" si="13"/>
        <v>92.5</v>
      </c>
      <c r="K21" s="103">
        <f t="shared" si="14"/>
        <v>129.5</v>
      </c>
      <c r="L21" s="103">
        <v>90.72</v>
      </c>
      <c r="M21" s="103">
        <f t="shared" si="7"/>
        <v>131.28</v>
      </c>
      <c r="N21" s="102">
        <f t="shared" si="15"/>
        <v>185</v>
      </c>
      <c r="O21" s="103">
        <f t="shared" si="16"/>
        <v>92.5</v>
      </c>
      <c r="P21" s="103">
        <f t="shared" si="10"/>
        <v>323.62</v>
      </c>
      <c r="Q21" s="100"/>
      <c r="R21" s="100">
        <v>323.62</v>
      </c>
    </row>
    <row r="22" s="93" customFormat="1" ht="20.1" customHeight="1" spans="1:18">
      <c r="A22" s="100">
        <v>13</v>
      </c>
      <c r="B22" s="101" t="s">
        <v>500</v>
      </c>
      <c r="C22" s="102"/>
      <c r="D22" s="102">
        <v>30</v>
      </c>
      <c r="E22" s="103">
        <f t="shared" si="17"/>
        <v>15</v>
      </c>
      <c r="F22" s="103">
        <f t="shared" si="18"/>
        <v>21</v>
      </c>
      <c r="G22" s="103">
        <v>21.6</v>
      </c>
      <c r="H22" s="103">
        <f t="shared" si="12"/>
        <v>14.4</v>
      </c>
      <c r="I22" s="102">
        <v>32</v>
      </c>
      <c r="J22" s="103">
        <f t="shared" si="13"/>
        <v>16</v>
      </c>
      <c r="K22" s="103">
        <f t="shared" si="14"/>
        <v>22.4</v>
      </c>
      <c r="L22" s="103">
        <v>10.08</v>
      </c>
      <c r="M22" s="103">
        <f t="shared" si="7"/>
        <v>28.32</v>
      </c>
      <c r="N22" s="102">
        <f t="shared" si="15"/>
        <v>32</v>
      </c>
      <c r="O22" s="103">
        <f t="shared" si="16"/>
        <v>16</v>
      </c>
      <c r="P22" s="103">
        <f t="shared" si="10"/>
        <v>58.72</v>
      </c>
      <c r="Q22" s="100"/>
      <c r="R22" s="100">
        <v>58.72</v>
      </c>
    </row>
    <row r="23" s="93" customFormat="1" ht="20.1" customHeight="1" spans="1:18">
      <c r="A23" s="100">
        <v>14</v>
      </c>
      <c r="B23" s="101" t="s">
        <v>501</v>
      </c>
      <c r="C23" s="102">
        <v>75</v>
      </c>
      <c r="D23" s="102">
        <v>355</v>
      </c>
      <c r="E23" s="103">
        <f t="shared" si="17"/>
        <v>215</v>
      </c>
      <c r="F23" s="103">
        <f t="shared" si="18"/>
        <v>301</v>
      </c>
      <c r="G23" s="103">
        <v>255.6</v>
      </c>
      <c r="H23" s="103">
        <f t="shared" si="12"/>
        <v>260.4</v>
      </c>
      <c r="I23" s="102">
        <v>437</v>
      </c>
      <c r="J23" s="103">
        <f t="shared" si="13"/>
        <v>218.5</v>
      </c>
      <c r="K23" s="103">
        <f t="shared" si="14"/>
        <v>305.9</v>
      </c>
      <c r="L23" s="103">
        <v>218.16</v>
      </c>
      <c r="M23" s="103">
        <f t="shared" si="7"/>
        <v>306.24</v>
      </c>
      <c r="N23" s="102">
        <f t="shared" si="15"/>
        <v>437</v>
      </c>
      <c r="O23" s="103">
        <f t="shared" si="16"/>
        <v>218.5</v>
      </c>
      <c r="P23" s="103">
        <f t="shared" si="10"/>
        <v>785.14</v>
      </c>
      <c r="Q23" s="100"/>
      <c r="R23" s="100">
        <v>785.14</v>
      </c>
    </row>
    <row r="24" s="93" customFormat="1" ht="20.1" customHeight="1" spans="1:18">
      <c r="A24" s="100">
        <v>15</v>
      </c>
      <c r="B24" s="101" t="s">
        <v>502</v>
      </c>
      <c r="C24" s="102">
        <v>5</v>
      </c>
      <c r="D24" s="102">
        <v>102</v>
      </c>
      <c r="E24" s="103">
        <f t="shared" si="17"/>
        <v>53.5</v>
      </c>
      <c r="F24" s="103">
        <f t="shared" si="18"/>
        <v>74.9</v>
      </c>
      <c r="G24" s="103">
        <v>73.44</v>
      </c>
      <c r="H24" s="103">
        <f t="shared" si="12"/>
        <v>54.96</v>
      </c>
      <c r="I24" s="102">
        <v>99</v>
      </c>
      <c r="J24" s="103">
        <f t="shared" si="13"/>
        <v>49.5</v>
      </c>
      <c r="K24" s="103">
        <f t="shared" si="14"/>
        <v>69.3</v>
      </c>
      <c r="L24" s="103">
        <v>43.2</v>
      </c>
      <c r="M24" s="103">
        <f t="shared" si="7"/>
        <v>75.6</v>
      </c>
      <c r="N24" s="102">
        <f t="shared" si="15"/>
        <v>99</v>
      </c>
      <c r="O24" s="103">
        <f t="shared" si="16"/>
        <v>49.5</v>
      </c>
      <c r="P24" s="103">
        <f t="shared" si="10"/>
        <v>180.06</v>
      </c>
      <c r="Q24" s="100"/>
      <c r="R24" s="100">
        <v>180.06</v>
      </c>
    </row>
    <row r="25" s="93" customFormat="1" ht="20.1" customHeight="1" spans="1:18">
      <c r="A25" s="100">
        <v>16</v>
      </c>
      <c r="B25" s="101" t="s">
        <v>503</v>
      </c>
      <c r="C25" s="102">
        <v>19</v>
      </c>
      <c r="D25" s="102">
        <v>199</v>
      </c>
      <c r="E25" s="103">
        <f t="shared" si="17"/>
        <v>109</v>
      </c>
      <c r="F25" s="103">
        <f t="shared" si="18"/>
        <v>152.6</v>
      </c>
      <c r="G25" s="103">
        <v>143.28</v>
      </c>
      <c r="H25" s="103">
        <f t="shared" si="12"/>
        <v>118.32</v>
      </c>
      <c r="I25" s="102">
        <v>242</v>
      </c>
      <c r="J25" s="103">
        <f t="shared" si="13"/>
        <v>121</v>
      </c>
      <c r="K25" s="103">
        <f t="shared" si="14"/>
        <v>169.4</v>
      </c>
      <c r="L25" s="103">
        <v>90.72</v>
      </c>
      <c r="M25" s="103">
        <f t="shared" si="7"/>
        <v>199.68</v>
      </c>
      <c r="N25" s="102">
        <f t="shared" si="15"/>
        <v>242</v>
      </c>
      <c r="O25" s="103">
        <f t="shared" si="16"/>
        <v>121</v>
      </c>
      <c r="P25" s="103">
        <f t="shared" si="10"/>
        <v>439</v>
      </c>
      <c r="Q25" s="100"/>
      <c r="R25" s="100">
        <v>439</v>
      </c>
    </row>
    <row r="26" s="93" customFormat="1" ht="20.1" customHeight="1" spans="1:18">
      <c r="A26" s="100">
        <v>17</v>
      </c>
      <c r="B26" s="101" t="s">
        <v>504</v>
      </c>
      <c r="C26" s="102">
        <v>9</v>
      </c>
      <c r="D26" s="102">
        <v>242</v>
      </c>
      <c r="E26" s="103">
        <f t="shared" si="17"/>
        <v>125.5</v>
      </c>
      <c r="F26" s="103">
        <f t="shared" si="18"/>
        <v>175.7</v>
      </c>
      <c r="G26" s="103">
        <v>174.24</v>
      </c>
      <c r="H26" s="103">
        <f t="shared" si="12"/>
        <v>126.96</v>
      </c>
      <c r="I26" s="102">
        <v>215</v>
      </c>
      <c r="J26" s="103">
        <f t="shared" si="13"/>
        <v>107.5</v>
      </c>
      <c r="K26" s="103">
        <f t="shared" si="14"/>
        <v>150.5</v>
      </c>
      <c r="L26" s="103">
        <v>103.68</v>
      </c>
      <c r="M26" s="103">
        <f t="shared" si="7"/>
        <v>154.32</v>
      </c>
      <c r="N26" s="102">
        <f t="shared" si="15"/>
        <v>215</v>
      </c>
      <c r="O26" s="103">
        <f t="shared" si="16"/>
        <v>107.5</v>
      </c>
      <c r="P26" s="103">
        <f t="shared" si="10"/>
        <v>388.78</v>
      </c>
      <c r="Q26" s="100"/>
      <c r="R26" s="100">
        <v>388.78</v>
      </c>
    </row>
    <row r="27" s="93" customFormat="1" ht="20.1" customHeight="1" spans="1:18">
      <c r="A27" s="100">
        <v>18</v>
      </c>
      <c r="B27" s="101" t="s">
        <v>505</v>
      </c>
      <c r="C27" s="102">
        <v>2</v>
      </c>
      <c r="D27" s="102">
        <v>306</v>
      </c>
      <c r="E27" s="103">
        <f t="shared" si="17"/>
        <v>154</v>
      </c>
      <c r="F27" s="103">
        <f t="shared" si="18"/>
        <v>215.6</v>
      </c>
      <c r="G27" s="103">
        <v>220.32</v>
      </c>
      <c r="H27" s="103">
        <f t="shared" si="12"/>
        <v>149.28</v>
      </c>
      <c r="I27" s="102">
        <v>264</v>
      </c>
      <c r="J27" s="103">
        <f t="shared" si="13"/>
        <v>132</v>
      </c>
      <c r="K27" s="103">
        <f t="shared" si="14"/>
        <v>184.8</v>
      </c>
      <c r="L27" s="103">
        <v>128.16</v>
      </c>
      <c r="M27" s="103">
        <f t="shared" si="7"/>
        <v>188.64</v>
      </c>
      <c r="N27" s="102">
        <f t="shared" si="15"/>
        <v>264</v>
      </c>
      <c r="O27" s="103">
        <f t="shared" si="16"/>
        <v>132</v>
      </c>
      <c r="P27" s="103">
        <f t="shared" si="10"/>
        <v>469.92</v>
      </c>
      <c r="Q27" s="100"/>
      <c r="R27" s="100">
        <v>469.92</v>
      </c>
    </row>
    <row r="28" s="93" customFormat="1" ht="20.1" customHeight="1" spans="1:18">
      <c r="A28" s="100">
        <v>19</v>
      </c>
      <c r="B28" s="101" t="s">
        <v>506</v>
      </c>
      <c r="C28" s="102">
        <v>1</v>
      </c>
      <c r="D28" s="102">
        <v>115</v>
      </c>
      <c r="E28" s="103">
        <f t="shared" si="17"/>
        <v>58</v>
      </c>
      <c r="F28" s="103">
        <f t="shared" si="18"/>
        <v>81.2</v>
      </c>
      <c r="G28" s="103">
        <v>82.8</v>
      </c>
      <c r="H28" s="103">
        <f t="shared" si="12"/>
        <v>56.4</v>
      </c>
      <c r="I28" s="102">
        <v>101</v>
      </c>
      <c r="J28" s="103">
        <f t="shared" si="13"/>
        <v>50.5</v>
      </c>
      <c r="K28" s="103">
        <f t="shared" si="14"/>
        <v>70.7</v>
      </c>
      <c r="L28" s="103">
        <v>50.4</v>
      </c>
      <c r="M28" s="103">
        <f t="shared" si="7"/>
        <v>70.8</v>
      </c>
      <c r="N28" s="102">
        <f t="shared" si="15"/>
        <v>101</v>
      </c>
      <c r="O28" s="103">
        <f t="shared" si="16"/>
        <v>50.5</v>
      </c>
      <c r="P28" s="103">
        <f t="shared" si="10"/>
        <v>177.7</v>
      </c>
      <c r="Q28" s="100"/>
      <c r="R28" s="100">
        <v>177.7</v>
      </c>
    </row>
    <row r="29" s="93" customFormat="1" ht="20.1" customHeight="1" spans="1:18">
      <c r="A29" s="100">
        <v>20</v>
      </c>
      <c r="B29" s="101" t="s">
        <v>507</v>
      </c>
      <c r="C29" s="102">
        <v>2</v>
      </c>
      <c r="D29" s="102">
        <v>169</v>
      </c>
      <c r="E29" s="103">
        <f t="shared" si="17"/>
        <v>85.5</v>
      </c>
      <c r="F29" s="103">
        <f t="shared" si="18"/>
        <v>119.7</v>
      </c>
      <c r="G29" s="103">
        <v>121.68</v>
      </c>
      <c r="H29" s="103">
        <f t="shared" si="12"/>
        <v>83.52</v>
      </c>
      <c r="I29" s="102">
        <v>147</v>
      </c>
      <c r="J29" s="103">
        <f t="shared" si="13"/>
        <v>73.5</v>
      </c>
      <c r="K29" s="103">
        <f t="shared" si="14"/>
        <v>102.9</v>
      </c>
      <c r="L29" s="103">
        <v>67.68</v>
      </c>
      <c r="M29" s="103">
        <f t="shared" si="7"/>
        <v>108.72</v>
      </c>
      <c r="N29" s="102">
        <f t="shared" si="15"/>
        <v>147</v>
      </c>
      <c r="O29" s="103">
        <f t="shared" si="16"/>
        <v>73.5</v>
      </c>
      <c r="P29" s="103">
        <f t="shared" si="10"/>
        <v>265.74</v>
      </c>
      <c r="Q29" s="100"/>
      <c r="R29" s="100">
        <v>265.74</v>
      </c>
    </row>
    <row r="30" s="93" customFormat="1" ht="20.1" customHeight="1" spans="1:18">
      <c r="A30" s="100">
        <v>21</v>
      </c>
      <c r="B30" s="101" t="s">
        <v>508</v>
      </c>
      <c r="C30" s="102">
        <v>1</v>
      </c>
      <c r="D30" s="102">
        <v>263</v>
      </c>
      <c r="E30" s="103">
        <f t="shared" si="17"/>
        <v>132</v>
      </c>
      <c r="F30" s="103">
        <f t="shared" si="18"/>
        <v>184.8</v>
      </c>
      <c r="G30" s="103">
        <v>189.36</v>
      </c>
      <c r="H30" s="103">
        <f t="shared" si="12"/>
        <v>127.44</v>
      </c>
      <c r="I30" s="102">
        <v>291</v>
      </c>
      <c r="J30" s="103">
        <f t="shared" si="13"/>
        <v>145.5</v>
      </c>
      <c r="K30" s="103">
        <f t="shared" si="14"/>
        <v>203.7</v>
      </c>
      <c r="L30" s="103">
        <v>102.24</v>
      </c>
      <c r="M30" s="103">
        <f t="shared" si="7"/>
        <v>246.96</v>
      </c>
      <c r="N30" s="102">
        <f t="shared" si="15"/>
        <v>291</v>
      </c>
      <c r="O30" s="103">
        <f t="shared" si="16"/>
        <v>145.5</v>
      </c>
      <c r="P30" s="103">
        <f t="shared" si="10"/>
        <v>519.9</v>
      </c>
      <c r="Q30" s="100"/>
      <c r="R30" s="100">
        <v>519.9</v>
      </c>
    </row>
    <row r="31" s="93" customFormat="1" ht="20.1" customHeight="1" spans="1:18">
      <c r="A31" s="100">
        <v>22</v>
      </c>
      <c r="B31" s="101" t="s">
        <v>509</v>
      </c>
      <c r="C31" s="102">
        <v>22</v>
      </c>
      <c r="D31" s="102">
        <v>75</v>
      </c>
      <c r="E31" s="103">
        <f t="shared" si="17"/>
        <v>48.5</v>
      </c>
      <c r="F31" s="103">
        <f t="shared" si="18"/>
        <v>67.9</v>
      </c>
      <c r="G31" s="103">
        <v>69.84</v>
      </c>
      <c r="H31" s="103">
        <f t="shared" si="12"/>
        <v>46.56</v>
      </c>
      <c r="I31" s="102">
        <v>84</v>
      </c>
      <c r="J31" s="103">
        <f t="shared" si="13"/>
        <v>42</v>
      </c>
      <c r="K31" s="103">
        <f t="shared" si="14"/>
        <v>58.8</v>
      </c>
      <c r="L31" s="103">
        <v>69.84</v>
      </c>
      <c r="M31" s="103">
        <f t="shared" si="7"/>
        <v>30.96</v>
      </c>
      <c r="N31" s="102">
        <f t="shared" si="15"/>
        <v>84</v>
      </c>
      <c r="O31" s="103">
        <f t="shared" si="16"/>
        <v>42</v>
      </c>
      <c r="P31" s="103">
        <f t="shared" si="10"/>
        <v>119.52</v>
      </c>
      <c r="Q31" s="100"/>
      <c r="R31" s="100">
        <v>119.52</v>
      </c>
    </row>
    <row r="32" s="93" customFormat="1" ht="20.1" customHeight="1" spans="1:18">
      <c r="A32" s="100">
        <v>23</v>
      </c>
      <c r="B32" s="101" t="s">
        <v>510</v>
      </c>
      <c r="C32" s="102">
        <v>2</v>
      </c>
      <c r="D32" s="102">
        <v>125</v>
      </c>
      <c r="E32" s="103">
        <f t="shared" si="17"/>
        <v>63.5</v>
      </c>
      <c r="F32" s="103">
        <f t="shared" si="18"/>
        <v>88.9</v>
      </c>
      <c r="G32" s="103">
        <v>90</v>
      </c>
      <c r="H32" s="103">
        <f t="shared" si="12"/>
        <v>62.4</v>
      </c>
      <c r="I32" s="102">
        <v>152</v>
      </c>
      <c r="J32" s="103">
        <f t="shared" si="13"/>
        <v>76</v>
      </c>
      <c r="K32" s="103">
        <f t="shared" si="14"/>
        <v>106.4</v>
      </c>
      <c r="L32" s="103">
        <v>48.24</v>
      </c>
      <c r="M32" s="103">
        <f t="shared" si="7"/>
        <v>134.16</v>
      </c>
      <c r="N32" s="102">
        <f t="shared" si="15"/>
        <v>152</v>
      </c>
      <c r="O32" s="103">
        <f t="shared" si="16"/>
        <v>76</v>
      </c>
      <c r="P32" s="103">
        <f t="shared" si="10"/>
        <v>272.56</v>
      </c>
      <c r="Q32" s="100"/>
      <c r="R32" s="100">
        <v>272.56</v>
      </c>
    </row>
    <row r="33" s="93" customFormat="1" ht="20.1" customHeight="1" spans="1:18">
      <c r="A33" s="100">
        <v>24</v>
      </c>
      <c r="B33" s="101" t="s">
        <v>511</v>
      </c>
      <c r="C33" s="102"/>
      <c r="D33" s="102">
        <v>77</v>
      </c>
      <c r="E33" s="103">
        <f t="shared" si="17"/>
        <v>38.5</v>
      </c>
      <c r="F33" s="103">
        <f t="shared" si="18"/>
        <v>53.9</v>
      </c>
      <c r="G33" s="103">
        <v>55.44</v>
      </c>
      <c r="H33" s="103">
        <f t="shared" si="12"/>
        <v>36.96</v>
      </c>
      <c r="I33" s="102">
        <v>41</v>
      </c>
      <c r="J33" s="103">
        <f t="shared" si="13"/>
        <v>20.5</v>
      </c>
      <c r="K33" s="103">
        <f t="shared" si="14"/>
        <v>28.7</v>
      </c>
      <c r="L33" s="103">
        <v>44.64</v>
      </c>
      <c r="M33" s="103">
        <f t="shared" si="7"/>
        <v>4.56</v>
      </c>
      <c r="N33" s="102">
        <f t="shared" si="15"/>
        <v>41</v>
      </c>
      <c r="O33" s="103">
        <f t="shared" si="16"/>
        <v>20.5</v>
      </c>
      <c r="P33" s="103">
        <f t="shared" si="10"/>
        <v>62.02</v>
      </c>
      <c r="Q33" s="100"/>
      <c r="R33" s="100">
        <v>62.02</v>
      </c>
    </row>
    <row r="34" s="93" customFormat="1" ht="20.1" customHeight="1" spans="1:18">
      <c r="A34" s="100">
        <v>25</v>
      </c>
      <c r="B34" s="101" t="s">
        <v>512</v>
      </c>
      <c r="C34" s="102">
        <v>13</v>
      </c>
      <c r="D34" s="102">
        <v>171</v>
      </c>
      <c r="E34" s="103">
        <f t="shared" si="17"/>
        <v>92</v>
      </c>
      <c r="F34" s="103">
        <f t="shared" si="18"/>
        <v>128.8</v>
      </c>
      <c r="G34" s="103">
        <v>123.12</v>
      </c>
      <c r="H34" s="103">
        <f t="shared" si="12"/>
        <v>97.68</v>
      </c>
      <c r="I34" s="102">
        <v>189</v>
      </c>
      <c r="J34" s="103">
        <f t="shared" si="13"/>
        <v>94.5</v>
      </c>
      <c r="K34" s="103">
        <f t="shared" si="14"/>
        <v>132.3</v>
      </c>
      <c r="L34" s="103">
        <v>71.28</v>
      </c>
      <c r="M34" s="103">
        <f t="shared" si="7"/>
        <v>155.52</v>
      </c>
      <c r="N34" s="102">
        <f t="shared" si="15"/>
        <v>189</v>
      </c>
      <c r="O34" s="103">
        <f t="shared" si="16"/>
        <v>94.5</v>
      </c>
      <c r="P34" s="103">
        <f t="shared" si="10"/>
        <v>347.7</v>
      </c>
      <c r="Q34" s="100"/>
      <c r="R34" s="100">
        <v>347.7</v>
      </c>
    </row>
    <row r="35" s="93" customFormat="1" ht="20.1" customHeight="1" spans="1:18">
      <c r="A35" s="100">
        <v>26</v>
      </c>
      <c r="B35" s="101" t="s">
        <v>513</v>
      </c>
      <c r="C35" s="102">
        <v>2</v>
      </c>
      <c r="D35" s="102">
        <v>226</v>
      </c>
      <c r="E35" s="103">
        <f t="shared" si="17"/>
        <v>114</v>
      </c>
      <c r="F35" s="103">
        <f t="shared" si="18"/>
        <v>159.6</v>
      </c>
      <c r="G35" s="103">
        <v>162.72</v>
      </c>
      <c r="H35" s="103">
        <f t="shared" si="12"/>
        <v>110.88</v>
      </c>
      <c r="I35" s="102">
        <v>201</v>
      </c>
      <c r="J35" s="103">
        <f t="shared" si="13"/>
        <v>100.5</v>
      </c>
      <c r="K35" s="103">
        <f t="shared" si="14"/>
        <v>140.7</v>
      </c>
      <c r="L35" s="103">
        <v>78.48</v>
      </c>
      <c r="M35" s="103">
        <f t="shared" si="7"/>
        <v>162.72</v>
      </c>
      <c r="N35" s="102">
        <f t="shared" si="15"/>
        <v>201</v>
      </c>
      <c r="O35" s="103">
        <f t="shared" si="16"/>
        <v>100.5</v>
      </c>
      <c r="P35" s="103">
        <f t="shared" si="10"/>
        <v>374.1</v>
      </c>
      <c r="Q35" s="100"/>
      <c r="R35" s="100">
        <v>374.1</v>
      </c>
    </row>
    <row r="36" s="93" customFormat="1" ht="20.1" customHeight="1" spans="1:18">
      <c r="A36" s="100">
        <v>27</v>
      </c>
      <c r="B36" s="101" t="s">
        <v>514</v>
      </c>
      <c r="C36" s="102">
        <v>3</v>
      </c>
      <c r="D36" s="102">
        <v>66</v>
      </c>
      <c r="E36" s="103">
        <f t="shared" si="17"/>
        <v>34.5</v>
      </c>
      <c r="F36" s="103">
        <f t="shared" si="18"/>
        <v>48.3</v>
      </c>
      <c r="G36" s="103">
        <v>47.52</v>
      </c>
      <c r="H36" s="103">
        <f t="shared" si="12"/>
        <v>35.28</v>
      </c>
      <c r="I36" s="102">
        <v>63</v>
      </c>
      <c r="J36" s="103">
        <f t="shared" si="13"/>
        <v>31.5</v>
      </c>
      <c r="K36" s="103">
        <f t="shared" si="14"/>
        <v>44.1</v>
      </c>
      <c r="L36" s="103">
        <v>30.96</v>
      </c>
      <c r="M36" s="103">
        <f t="shared" si="7"/>
        <v>44.64</v>
      </c>
      <c r="N36" s="102">
        <f t="shared" si="15"/>
        <v>63</v>
      </c>
      <c r="O36" s="103">
        <f t="shared" si="16"/>
        <v>31.5</v>
      </c>
      <c r="P36" s="103">
        <f t="shared" si="10"/>
        <v>111.42</v>
      </c>
      <c r="Q36" s="100"/>
      <c r="R36" s="100">
        <v>111.42</v>
      </c>
    </row>
    <row r="37" s="93" customFormat="1" ht="20.1" customHeight="1" spans="1:18">
      <c r="A37" s="100">
        <v>28</v>
      </c>
      <c r="B37" s="101" t="s">
        <v>515</v>
      </c>
      <c r="C37" s="102">
        <v>3</v>
      </c>
      <c r="D37" s="102">
        <v>94</v>
      </c>
      <c r="E37" s="103">
        <f t="shared" si="17"/>
        <v>48.5</v>
      </c>
      <c r="F37" s="103">
        <f t="shared" si="18"/>
        <v>67.9</v>
      </c>
      <c r="G37" s="103">
        <v>67.68</v>
      </c>
      <c r="H37" s="103">
        <f t="shared" si="12"/>
        <v>48.72</v>
      </c>
      <c r="I37" s="102">
        <v>105</v>
      </c>
      <c r="J37" s="103">
        <f t="shared" si="13"/>
        <v>52.5</v>
      </c>
      <c r="K37" s="103">
        <f t="shared" si="14"/>
        <v>73.5</v>
      </c>
      <c r="L37" s="103">
        <v>35.28</v>
      </c>
      <c r="M37" s="103">
        <f t="shared" si="7"/>
        <v>90.72</v>
      </c>
      <c r="N37" s="102">
        <f t="shared" si="15"/>
        <v>105</v>
      </c>
      <c r="O37" s="103">
        <f t="shared" si="16"/>
        <v>52.5</v>
      </c>
      <c r="P37" s="103">
        <f t="shared" si="10"/>
        <v>191.94</v>
      </c>
      <c r="Q37" s="100"/>
      <c r="R37" s="100">
        <v>191.94</v>
      </c>
    </row>
    <row r="38" s="93" customFormat="1" ht="20.1" customHeight="1" spans="1:18">
      <c r="A38" s="100">
        <v>29</v>
      </c>
      <c r="B38" s="101" t="s">
        <v>516</v>
      </c>
      <c r="C38" s="102"/>
      <c r="D38" s="102">
        <v>52</v>
      </c>
      <c r="E38" s="103">
        <f t="shared" si="17"/>
        <v>26</v>
      </c>
      <c r="F38" s="103">
        <f t="shared" si="18"/>
        <v>36.4</v>
      </c>
      <c r="G38" s="103">
        <v>37.44</v>
      </c>
      <c r="H38" s="103">
        <f t="shared" si="12"/>
        <v>24.96</v>
      </c>
      <c r="I38" s="102">
        <v>42</v>
      </c>
      <c r="J38" s="103">
        <f t="shared" si="13"/>
        <v>21</v>
      </c>
      <c r="K38" s="103">
        <f t="shared" si="14"/>
        <v>29.4</v>
      </c>
      <c r="L38" s="103">
        <v>29.52</v>
      </c>
      <c r="M38" s="103">
        <f t="shared" si="7"/>
        <v>20.88</v>
      </c>
      <c r="N38" s="102">
        <f t="shared" si="15"/>
        <v>42</v>
      </c>
      <c r="O38" s="103">
        <f t="shared" si="16"/>
        <v>21</v>
      </c>
      <c r="P38" s="103">
        <f t="shared" si="10"/>
        <v>66.84</v>
      </c>
      <c r="Q38" s="100"/>
      <c r="R38" s="100">
        <v>66.84</v>
      </c>
    </row>
    <row r="39" s="93" customFormat="1" ht="20.1" customHeight="1" spans="1:18">
      <c r="A39" s="100">
        <v>30</v>
      </c>
      <c r="B39" s="101" t="s">
        <v>517</v>
      </c>
      <c r="C39" s="102"/>
      <c r="D39" s="102">
        <v>95</v>
      </c>
      <c r="E39" s="103">
        <f t="shared" si="17"/>
        <v>47.5</v>
      </c>
      <c r="F39" s="103">
        <f t="shared" si="18"/>
        <v>66.5</v>
      </c>
      <c r="G39" s="103">
        <v>68.4</v>
      </c>
      <c r="H39" s="103">
        <f t="shared" si="12"/>
        <v>45.6</v>
      </c>
      <c r="I39" s="102">
        <v>102</v>
      </c>
      <c r="J39" s="103">
        <f t="shared" si="13"/>
        <v>51</v>
      </c>
      <c r="K39" s="103">
        <f t="shared" si="14"/>
        <v>71.4</v>
      </c>
      <c r="L39" s="103">
        <v>29.52</v>
      </c>
      <c r="M39" s="103">
        <f t="shared" si="7"/>
        <v>92.88</v>
      </c>
      <c r="N39" s="102">
        <f t="shared" si="15"/>
        <v>102</v>
      </c>
      <c r="O39" s="103">
        <f t="shared" si="16"/>
        <v>51</v>
      </c>
      <c r="P39" s="103">
        <f t="shared" si="10"/>
        <v>189.48</v>
      </c>
      <c r="Q39" s="100"/>
      <c r="R39" s="100">
        <v>189.48</v>
      </c>
    </row>
    <row r="40" s="93" customFormat="1" ht="20.1" customHeight="1" spans="1:18">
      <c r="A40" s="100">
        <v>31</v>
      </c>
      <c r="B40" s="101" t="s">
        <v>518</v>
      </c>
      <c r="C40" s="102">
        <v>3</v>
      </c>
      <c r="D40" s="102">
        <v>37</v>
      </c>
      <c r="E40" s="103">
        <f t="shared" si="17"/>
        <v>20</v>
      </c>
      <c r="F40" s="103">
        <f t="shared" si="18"/>
        <v>28</v>
      </c>
      <c r="G40" s="103">
        <v>26.64</v>
      </c>
      <c r="H40" s="103">
        <f t="shared" si="12"/>
        <v>21.36</v>
      </c>
      <c r="I40" s="102">
        <v>34</v>
      </c>
      <c r="J40" s="103">
        <f t="shared" si="13"/>
        <v>17</v>
      </c>
      <c r="K40" s="103">
        <f t="shared" si="14"/>
        <v>23.8</v>
      </c>
      <c r="L40" s="103">
        <v>17.28</v>
      </c>
      <c r="M40" s="103">
        <f t="shared" si="7"/>
        <v>23.52</v>
      </c>
      <c r="N40" s="102">
        <f t="shared" si="15"/>
        <v>34</v>
      </c>
      <c r="O40" s="103">
        <f t="shared" si="16"/>
        <v>17</v>
      </c>
      <c r="P40" s="103">
        <f t="shared" si="10"/>
        <v>61.88</v>
      </c>
      <c r="Q40" s="100"/>
      <c r="R40" s="100">
        <v>61.88</v>
      </c>
    </row>
    <row r="41" s="93" customFormat="1" ht="20.1" customHeight="1" spans="1:18">
      <c r="A41" s="100">
        <v>32</v>
      </c>
      <c r="B41" s="101" t="s">
        <v>519</v>
      </c>
      <c r="C41" s="102">
        <v>4</v>
      </c>
      <c r="D41" s="102">
        <v>200</v>
      </c>
      <c r="E41" s="103">
        <f t="shared" si="17"/>
        <v>102</v>
      </c>
      <c r="F41" s="103">
        <f t="shared" si="18"/>
        <v>142.8</v>
      </c>
      <c r="G41" s="103">
        <v>144</v>
      </c>
      <c r="H41" s="103">
        <f t="shared" si="12"/>
        <v>100.8</v>
      </c>
      <c r="I41" s="102">
        <v>198</v>
      </c>
      <c r="J41" s="103">
        <f t="shared" si="13"/>
        <v>99</v>
      </c>
      <c r="K41" s="103">
        <f t="shared" si="14"/>
        <v>138.6</v>
      </c>
      <c r="L41" s="103">
        <v>93.6</v>
      </c>
      <c r="M41" s="103">
        <f t="shared" si="7"/>
        <v>144</v>
      </c>
      <c r="N41" s="102">
        <f t="shared" si="15"/>
        <v>198</v>
      </c>
      <c r="O41" s="103">
        <f t="shared" si="16"/>
        <v>99</v>
      </c>
      <c r="P41" s="103">
        <f t="shared" si="10"/>
        <v>343.8</v>
      </c>
      <c r="Q41" s="100"/>
      <c r="R41" s="100">
        <v>343.8</v>
      </c>
    </row>
    <row r="42" s="93" customFormat="1" ht="20.1" customHeight="1" spans="1:18">
      <c r="A42" s="100">
        <v>33</v>
      </c>
      <c r="B42" s="101" t="s">
        <v>520</v>
      </c>
      <c r="C42" s="102">
        <v>4</v>
      </c>
      <c r="D42" s="102">
        <v>37</v>
      </c>
      <c r="E42" s="103">
        <f t="shared" si="17"/>
        <v>20.5</v>
      </c>
      <c r="F42" s="103">
        <f t="shared" si="18"/>
        <v>28.7</v>
      </c>
      <c r="G42" s="103">
        <v>26.64</v>
      </c>
      <c r="H42" s="103">
        <f t="shared" si="12"/>
        <v>22.56</v>
      </c>
      <c r="I42" s="102">
        <v>28</v>
      </c>
      <c r="J42" s="103">
        <f t="shared" si="13"/>
        <v>14</v>
      </c>
      <c r="K42" s="103">
        <f t="shared" si="14"/>
        <v>19.6</v>
      </c>
      <c r="L42" s="103">
        <v>20.88</v>
      </c>
      <c r="M42" s="103">
        <f t="shared" si="7"/>
        <v>12.72</v>
      </c>
      <c r="N42" s="102">
        <f t="shared" si="15"/>
        <v>28</v>
      </c>
      <c r="O42" s="103">
        <f t="shared" si="16"/>
        <v>14</v>
      </c>
      <c r="P42" s="103">
        <f t="shared" si="10"/>
        <v>49.28</v>
      </c>
      <c r="Q42" s="100"/>
      <c r="R42" s="100">
        <v>49.28</v>
      </c>
    </row>
    <row r="43" s="93" customFormat="1" ht="20.1" customHeight="1" spans="1:18">
      <c r="A43" s="100">
        <v>34</v>
      </c>
      <c r="B43" s="101" t="s">
        <v>521</v>
      </c>
      <c r="C43" s="102">
        <v>3</v>
      </c>
      <c r="D43" s="102">
        <v>79</v>
      </c>
      <c r="E43" s="103">
        <f t="shared" si="17"/>
        <v>41</v>
      </c>
      <c r="F43" s="103">
        <f t="shared" si="18"/>
        <v>57.4</v>
      </c>
      <c r="G43" s="103">
        <v>56.88</v>
      </c>
      <c r="H43" s="103">
        <f t="shared" si="12"/>
        <v>41.52</v>
      </c>
      <c r="I43" s="102">
        <v>72</v>
      </c>
      <c r="J43" s="103">
        <f t="shared" si="13"/>
        <v>36</v>
      </c>
      <c r="K43" s="103">
        <f t="shared" si="14"/>
        <v>50.4</v>
      </c>
      <c r="L43" s="103">
        <v>44.64</v>
      </c>
      <c r="M43" s="103">
        <f t="shared" si="7"/>
        <v>41.76</v>
      </c>
      <c r="N43" s="102">
        <f t="shared" si="15"/>
        <v>72</v>
      </c>
      <c r="O43" s="103">
        <f t="shared" si="16"/>
        <v>36</v>
      </c>
      <c r="P43" s="103">
        <f t="shared" si="10"/>
        <v>119.28</v>
      </c>
      <c r="Q43" s="100"/>
      <c r="R43" s="100">
        <v>119.28</v>
      </c>
    </row>
    <row r="44" s="93" customFormat="1" ht="20.1" customHeight="1" spans="1:18">
      <c r="A44" s="100">
        <v>35</v>
      </c>
      <c r="B44" s="101" t="s">
        <v>522</v>
      </c>
      <c r="C44" s="102"/>
      <c r="D44" s="102">
        <v>14</v>
      </c>
      <c r="E44" s="103">
        <f t="shared" si="17"/>
        <v>7</v>
      </c>
      <c r="F44" s="103">
        <f t="shared" si="18"/>
        <v>9.8</v>
      </c>
      <c r="G44" s="103">
        <v>10.08</v>
      </c>
      <c r="H44" s="103">
        <f t="shared" si="12"/>
        <v>6.72</v>
      </c>
      <c r="I44" s="102">
        <v>19</v>
      </c>
      <c r="J44" s="103">
        <f t="shared" si="13"/>
        <v>9.5</v>
      </c>
      <c r="K44" s="103">
        <f t="shared" si="14"/>
        <v>13.3</v>
      </c>
      <c r="L44" s="103">
        <v>5.04</v>
      </c>
      <c r="M44" s="103">
        <f t="shared" si="7"/>
        <v>17.76</v>
      </c>
      <c r="N44" s="102">
        <f t="shared" si="15"/>
        <v>19</v>
      </c>
      <c r="O44" s="103">
        <f t="shared" si="16"/>
        <v>9.5</v>
      </c>
      <c r="P44" s="103">
        <f t="shared" si="10"/>
        <v>33.98</v>
      </c>
      <c r="Q44" s="100"/>
      <c r="R44" s="100">
        <v>33.98</v>
      </c>
    </row>
    <row r="45" s="93" customFormat="1" ht="20.1" customHeight="1" spans="1:18">
      <c r="A45" s="100">
        <v>36</v>
      </c>
      <c r="B45" s="101" t="s">
        <v>523</v>
      </c>
      <c r="C45" s="102">
        <v>3</v>
      </c>
      <c r="D45" s="102">
        <v>82</v>
      </c>
      <c r="E45" s="103">
        <f t="shared" si="17"/>
        <v>42.5</v>
      </c>
      <c r="F45" s="103">
        <f t="shared" si="18"/>
        <v>59.5</v>
      </c>
      <c r="G45" s="103">
        <v>59.04</v>
      </c>
      <c r="H45" s="103">
        <f t="shared" si="12"/>
        <v>42.96</v>
      </c>
      <c r="I45" s="102">
        <v>76</v>
      </c>
      <c r="J45" s="103">
        <f t="shared" si="13"/>
        <v>38</v>
      </c>
      <c r="K45" s="103">
        <f t="shared" si="14"/>
        <v>53.2</v>
      </c>
      <c r="L45" s="103">
        <v>38.88</v>
      </c>
      <c r="M45" s="103">
        <f t="shared" si="7"/>
        <v>52.32</v>
      </c>
      <c r="N45" s="102">
        <f t="shared" si="15"/>
        <v>76</v>
      </c>
      <c r="O45" s="103">
        <f t="shared" si="16"/>
        <v>38</v>
      </c>
      <c r="P45" s="103">
        <f t="shared" si="10"/>
        <v>133.28</v>
      </c>
      <c r="Q45" s="100"/>
      <c r="R45" s="100">
        <v>133.28</v>
      </c>
    </row>
    <row r="46" s="93" customFormat="1" ht="20.1" customHeight="1" spans="1:18">
      <c r="A46" s="100">
        <v>37</v>
      </c>
      <c r="B46" s="101" t="s">
        <v>524</v>
      </c>
      <c r="C46" s="102">
        <v>8</v>
      </c>
      <c r="D46" s="102">
        <v>61</v>
      </c>
      <c r="E46" s="103">
        <f t="shared" si="17"/>
        <v>34.5</v>
      </c>
      <c r="F46" s="103">
        <f t="shared" si="18"/>
        <v>48.3</v>
      </c>
      <c r="G46" s="103">
        <v>43.92</v>
      </c>
      <c r="H46" s="103">
        <f t="shared" si="12"/>
        <v>38.88</v>
      </c>
      <c r="I46" s="102">
        <v>86</v>
      </c>
      <c r="J46" s="103">
        <f t="shared" si="13"/>
        <v>43</v>
      </c>
      <c r="K46" s="103">
        <f t="shared" si="14"/>
        <v>60.2</v>
      </c>
      <c r="L46" s="103">
        <v>30.24</v>
      </c>
      <c r="M46" s="103">
        <f t="shared" si="7"/>
        <v>72.96</v>
      </c>
      <c r="N46" s="102">
        <f t="shared" si="15"/>
        <v>86</v>
      </c>
      <c r="O46" s="103">
        <f t="shared" si="16"/>
        <v>43</v>
      </c>
      <c r="P46" s="103">
        <f t="shared" si="10"/>
        <v>154.84</v>
      </c>
      <c r="Q46" s="100"/>
      <c r="R46" s="100">
        <v>154.84</v>
      </c>
    </row>
    <row r="47" s="93" customFormat="1" ht="20.1" customHeight="1" spans="1:18">
      <c r="A47" s="100">
        <v>38</v>
      </c>
      <c r="B47" s="101" t="s">
        <v>525</v>
      </c>
      <c r="C47" s="102"/>
      <c r="D47" s="102">
        <v>62</v>
      </c>
      <c r="E47" s="103">
        <f t="shared" si="17"/>
        <v>31</v>
      </c>
      <c r="F47" s="103">
        <f t="shared" si="18"/>
        <v>43.4</v>
      </c>
      <c r="G47" s="103">
        <v>44.64</v>
      </c>
      <c r="H47" s="103">
        <f t="shared" si="12"/>
        <v>29.76</v>
      </c>
      <c r="I47" s="102">
        <v>103</v>
      </c>
      <c r="J47" s="103">
        <f t="shared" si="13"/>
        <v>51.5</v>
      </c>
      <c r="K47" s="103">
        <f t="shared" si="14"/>
        <v>72.1</v>
      </c>
      <c r="L47" s="103">
        <v>24.48</v>
      </c>
      <c r="M47" s="103">
        <f t="shared" si="7"/>
        <v>99.12</v>
      </c>
      <c r="N47" s="102">
        <f t="shared" si="15"/>
        <v>103</v>
      </c>
      <c r="O47" s="103">
        <f t="shared" si="16"/>
        <v>51.5</v>
      </c>
      <c r="P47" s="103">
        <f t="shared" si="10"/>
        <v>180.38</v>
      </c>
      <c r="Q47" s="100"/>
      <c r="R47" s="100">
        <v>180.38</v>
      </c>
    </row>
    <row r="48" s="93" customFormat="1" ht="20.1" customHeight="1" spans="1:18">
      <c r="A48" s="104"/>
      <c r="B48" s="105" t="s">
        <v>526</v>
      </c>
      <c r="C48" s="98">
        <f t="shared" ref="C48:R48" si="19">SUM(C49:C80)</f>
        <v>61</v>
      </c>
      <c r="D48" s="98">
        <f t="shared" si="19"/>
        <v>1675</v>
      </c>
      <c r="E48" s="99">
        <f t="shared" si="19"/>
        <v>868</v>
      </c>
      <c r="F48" s="99">
        <f t="shared" si="19"/>
        <v>1215.2</v>
      </c>
      <c r="G48" s="99">
        <f t="shared" si="19"/>
        <v>1229.76</v>
      </c>
      <c r="H48" s="99">
        <f t="shared" si="19"/>
        <v>853.44</v>
      </c>
      <c r="I48" s="98">
        <f t="shared" si="19"/>
        <v>1742</v>
      </c>
      <c r="J48" s="99">
        <f t="shared" si="19"/>
        <v>871</v>
      </c>
      <c r="K48" s="99">
        <f t="shared" si="19"/>
        <v>1219.4</v>
      </c>
      <c r="L48" s="99">
        <f t="shared" si="19"/>
        <v>739.44</v>
      </c>
      <c r="M48" s="99">
        <f t="shared" si="19"/>
        <v>1350.96</v>
      </c>
      <c r="N48" s="98">
        <f t="shared" si="19"/>
        <v>1742</v>
      </c>
      <c r="O48" s="99">
        <f t="shared" si="19"/>
        <v>871</v>
      </c>
      <c r="P48" s="99">
        <f t="shared" si="19"/>
        <v>3075.4</v>
      </c>
      <c r="Q48" s="105">
        <f t="shared" si="19"/>
        <v>-0.720000000000001</v>
      </c>
      <c r="R48" s="105">
        <f t="shared" si="19"/>
        <v>3076.12</v>
      </c>
    </row>
    <row r="49" s="93" customFormat="1" ht="20.1" customHeight="1" spans="1:18">
      <c r="A49" s="100">
        <v>39</v>
      </c>
      <c r="B49" s="101" t="s">
        <v>527</v>
      </c>
      <c r="C49" s="102"/>
      <c r="D49" s="102">
        <v>1</v>
      </c>
      <c r="E49" s="103">
        <f t="shared" ref="E49:E80" si="20">C49*0.5+D49*0.5</f>
        <v>0.5</v>
      </c>
      <c r="F49" s="103">
        <f t="shared" ref="F49:F80" si="21">C49*0.7+D49*0.7</f>
        <v>0.7</v>
      </c>
      <c r="G49" s="103">
        <v>0.72</v>
      </c>
      <c r="H49" s="103">
        <f t="shared" ref="H49:H80" si="22">E49+F49-G49</f>
        <v>0.48</v>
      </c>
      <c r="I49" s="102">
        <v>1</v>
      </c>
      <c r="J49" s="103">
        <f t="shared" ref="J49:J80" si="23">I49*0.5</f>
        <v>0.5</v>
      </c>
      <c r="K49" s="103">
        <f t="shared" ref="K49:K80" si="24">I49*0.7</f>
        <v>0.7</v>
      </c>
      <c r="L49" s="103"/>
      <c r="M49" s="103">
        <f t="shared" ref="M49:M80" si="25">J49+K49-L49</f>
        <v>1.2</v>
      </c>
      <c r="N49" s="102">
        <f t="shared" ref="N49:N80" si="26">I49</f>
        <v>1</v>
      </c>
      <c r="O49" s="103">
        <f t="shared" ref="O49:O80" si="27">N49*0.5</f>
        <v>0.5</v>
      </c>
      <c r="P49" s="103">
        <f t="shared" ref="P49:P80" si="28">H49+M49+O49</f>
        <v>2.18</v>
      </c>
      <c r="Q49" s="100"/>
      <c r="R49" s="100">
        <v>2.18</v>
      </c>
    </row>
    <row r="50" s="93" customFormat="1" ht="20.1" customHeight="1" spans="1:18">
      <c r="A50" s="100">
        <v>40</v>
      </c>
      <c r="B50" s="101" t="s">
        <v>528</v>
      </c>
      <c r="C50" s="102"/>
      <c r="D50" s="102">
        <v>3</v>
      </c>
      <c r="E50" s="103">
        <f t="shared" si="20"/>
        <v>1.5</v>
      </c>
      <c r="F50" s="103">
        <f t="shared" si="21"/>
        <v>2.1</v>
      </c>
      <c r="G50" s="103">
        <v>2.16</v>
      </c>
      <c r="H50" s="103">
        <f t="shared" si="22"/>
        <v>1.44</v>
      </c>
      <c r="I50" s="102"/>
      <c r="J50" s="103"/>
      <c r="K50" s="103"/>
      <c r="L50" s="103">
        <v>2.16</v>
      </c>
      <c r="M50" s="103">
        <f t="shared" si="25"/>
        <v>-2.16</v>
      </c>
      <c r="N50" s="102"/>
      <c r="O50" s="103"/>
      <c r="P50" s="103">
        <f t="shared" si="28"/>
        <v>-0.720000000000001</v>
      </c>
      <c r="Q50" s="100">
        <v>-0.720000000000001</v>
      </c>
      <c r="R50" s="100"/>
    </row>
    <row r="51" s="93" customFormat="1" ht="20.1" customHeight="1" spans="1:18">
      <c r="A51" s="100">
        <v>41</v>
      </c>
      <c r="B51" s="101" t="s">
        <v>529</v>
      </c>
      <c r="C51" s="102"/>
      <c r="D51" s="102">
        <v>72</v>
      </c>
      <c r="E51" s="103">
        <f t="shared" si="20"/>
        <v>36</v>
      </c>
      <c r="F51" s="103">
        <f t="shared" si="21"/>
        <v>50.4</v>
      </c>
      <c r="G51" s="103">
        <v>51.84</v>
      </c>
      <c r="H51" s="103">
        <f t="shared" si="22"/>
        <v>34.56</v>
      </c>
      <c r="I51" s="102">
        <v>56</v>
      </c>
      <c r="J51" s="103">
        <f t="shared" si="23"/>
        <v>28</v>
      </c>
      <c r="K51" s="103">
        <f t="shared" si="24"/>
        <v>39.2</v>
      </c>
      <c r="L51" s="103">
        <v>28.08</v>
      </c>
      <c r="M51" s="103">
        <f t="shared" si="25"/>
        <v>39.12</v>
      </c>
      <c r="N51" s="102">
        <f t="shared" si="26"/>
        <v>56</v>
      </c>
      <c r="O51" s="103">
        <f t="shared" si="27"/>
        <v>28</v>
      </c>
      <c r="P51" s="103">
        <f t="shared" si="28"/>
        <v>101.68</v>
      </c>
      <c r="Q51" s="100"/>
      <c r="R51" s="100">
        <v>101.68</v>
      </c>
    </row>
    <row r="52" s="93" customFormat="1" ht="20.1" customHeight="1" spans="1:18">
      <c r="A52" s="100">
        <v>42</v>
      </c>
      <c r="B52" s="101" t="s">
        <v>530</v>
      </c>
      <c r="C52" s="102"/>
      <c r="D52" s="102">
        <v>60</v>
      </c>
      <c r="E52" s="103">
        <f t="shared" si="20"/>
        <v>30</v>
      </c>
      <c r="F52" s="103">
        <f t="shared" si="21"/>
        <v>42</v>
      </c>
      <c r="G52" s="103">
        <v>43.2</v>
      </c>
      <c r="H52" s="103">
        <f t="shared" si="22"/>
        <v>28.8</v>
      </c>
      <c r="I52" s="102">
        <v>13</v>
      </c>
      <c r="J52" s="103">
        <f t="shared" si="23"/>
        <v>6.5</v>
      </c>
      <c r="K52" s="103">
        <f t="shared" si="24"/>
        <v>9.1</v>
      </c>
      <c r="L52" s="103">
        <v>36.72</v>
      </c>
      <c r="M52" s="103">
        <f t="shared" si="25"/>
        <v>-21.12</v>
      </c>
      <c r="N52" s="102">
        <f t="shared" si="26"/>
        <v>13</v>
      </c>
      <c r="O52" s="103">
        <f t="shared" si="27"/>
        <v>6.5</v>
      </c>
      <c r="P52" s="103">
        <f t="shared" si="28"/>
        <v>14.18</v>
      </c>
      <c r="Q52" s="100"/>
      <c r="R52" s="100">
        <v>14.18</v>
      </c>
    </row>
    <row r="53" s="93" customFormat="1" ht="20.1" customHeight="1" spans="1:18">
      <c r="A53" s="100">
        <v>43</v>
      </c>
      <c r="B53" s="101" t="s">
        <v>531</v>
      </c>
      <c r="C53" s="102"/>
      <c r="D53" s="102">
        <v>4</v>
      </c>
      <c r="E53" s="103">
        <f t="shared" si="20"/>
        <v>2</v>
      </c>
      <c r="F53" s="103">
        <f t="shared" si="21"/>
        <v>2.8</v>
      </c>
      <c r="G53" s="103">
        <v>3.6</v>
      </c>
      <c r="H53" s="103">
        <f t="shared" si="22"/>
        <v>1.2</v>
      </c>
      <c r="I53" s="102">
        <v>4</v>
      </c>
      <c r="J53" s="103">
        <f t="shared" si="23"/>
        <v>2</v>
      </c>
      <c r="K53" s="103">
        <f t="shared" si="24"/>
        <v>2.8</v>
      </c>
      <c r="L53" s="103">
        <v>3.6</v>
      </c>
      <c r="M53" s="103">
        <f t="shared" si="25"/>
        <v>1.2</v>
      </c>
      <c r="N53" s="102">
        <f t="shared" si="26"/>
        <v>4</v>
      </c>
      <c r="O53" s="103">
        <f t="shared" si="27"/>
        <v>2</v>
      </c>
      <c r="P53" s="103">
        <f t="shared" si="28"/>
        <v>4.4</v>
      </c>
      <c r="Q53" s="100"/>
      <c r="R53" s="100">
        <v>4.4</v>
      </c>
    </row>
    <row r="54" s="93" customFormat="1" ht="20.1" customHeight="1" spans="1:18">
      <c r="A54" s="100">
        <v>44</v>
      </c>
      <c r="B54" s="101" t="s">
        <v>532</v>
      </c>
      <c r="C54" s="102">
        <v>1</v>
      </c>
      <c r="D54" s="102">
        <v>46</v>
      </c>
      <c r="E54" s="103">
        <f t="shared" si="20"/>
        <v>23.5</v>
      </c>
      <c r="F54" s="103">
        <f t="shared" si="21"/>
        <v>32.9</v>
      </c>
      <c r="G54" s="103">
        <v>33.12</v>
      </c>
      <c r="H54" s="103">
        <f t="shared" si="22"/>
        <v>23.28</v>
      </c>
      <c r="I54" s="102">
        <v>41</v>
      </c>
      <c r="J54" s="103">
        <f t="shared" si="23"/>
        <v>20.5</v>
      </c>
      <c r="K54" s="103">
        <f t="shared" si="24"/>
        <v>28.7</v>
      </c>
      <c r="L54" s="103">
        <v>21.6</v>
      </c>
      <c r="M54" s="103">
        <f t="shared" si="25"/>
        <v>27.6</v>
      </c>
      <c r="N54" s="102">
        <f t="shared" si="26"/>
        <v>41</v>
      </c>
      <c r="O54" s="103">
        <f t="shared" si="27"/>
        <v>20.5</v>
      </c>
      <c r="P54" s="103">
        <f t="shared" si="28"/>
        <v>71.38</v>
      </c>
      <c r="Q54" s="100"/>
      <c r="R54" s="100">
        <v>71.38</v>
      </c>
    </row>
    <row r="55" s="93" customFormat="1" ht="20.1" customHeight="1" spans="1:18">
      <c r="A55" s="100">
        <v>45</v>
      </c>
      <c r="B55" s="101" t="s">
        <v>533</v>
      </c>
      <c r="C55" s="102">
        <v>1</v>
      </c>
      <c r="D55" s="102">
        <v>103</v>
      </c>
      <c r="E55" s="103">
        <f t="shared" si="20"/>
        <v>52</v>
      </c>
      <c r="F55" s="103">
        <f t="shared" si="21"/>
        <v>72.8</v>
      </c>
      <c r="G55" s="103">
        <v>74.16</v>
      </c>
      <c r="H55" s="103">
        <f t="shared" si="22"/>
        <v>50.64</v>
      </c>
      <c r="I55" s="102">
        <v>47</v>
      </c>
      <c r="J55" s="103">
        <f t="shared" si="23"/>
        <v>23.5</v>
      </c>
      <c r="K55" s="103">
        <f t="shared" si="24"/>
        <v>32.9</v>
      </c>
      <c r="L55" s="103">
        <v>33.84</v>
      </c>
      <c r="M55" s="103">
        <f t="shared" si="25"/>
        <v>22.56</v>
      </c>
      <c r="N55" s="102">
        <f t="shared" si="26"/>
        <v>47</v>
      </c>
      <c r="O55" s="103">
        <f t="shared" si="27"/>
        <v>23.5</v>
      </c>
      <c r="P55" s="103">
        <f t="shared" si="28"/>
        <v>96.7</v>
      </c>
      <c r="Q55" s="100"/>
      <c r="R55" s="100">
        <v>96.7</v>
      </c>
    </row>
    <row r="56" s="93" customFormat="1" ht="20.1" customHeight="1" spans="1:18">
      <c r="A56" s="100">
        <v>46</v>
      </c>
      <c r="B56" s="101" t="s">
        <v>534</v>
      </c>
      <c r="C56" s="102">
        <v>3</v>
      </c>
      <c r="D56" s="102">
        <v>15</v>
      </c>
      <c r="E56" s="103">
        <f t="shared" si="20"/>
        <v>9</v>
      </c>
      <c r="F56" s="103">
        <f t="shared" si="21"/>
        <v>12.6</v>
      </c>
      <c r="G56" s="103">
        <v>10.8</v>
      </c>
      <c r="H56" s="103">
        <f t="shared" si="22"/>
        <v>10.8</v>
      </c>
      <c r="I56" s="102">
        <v>18</v>
      </c>
      <c r="J56" s="103">
        <f t="shared" si="23"/>
        <v>9</v>
      </c>
      <c r="K56" s="103">
        <f t="shared" si="24"/>
        <v>12.6</v>
      </c>
      <c r="L56" s="103">
        <v>10.8</v>
      </c>
      <c r="M56" s="103">
        <f t="shared" si="25"/>
        <v>10.8</v>
      </c>
      <c r="N56" s="102">
        <f t="shared" si="26"/>
        <v>18</v>
      </c>
      <c r="O56" s="103">
        <f t="shared" si="27"/>
        <v>9</v>
      </c>
      <c r="P56" s="103">
        <f t="shared" si="28"/>
        <v>30.6</v>
      </c>
      <c r="Q56" s="100"/>
      <c r="R56" s="100">
        <v>30.6</v>
      </c>
    </row>
    <row r="57" s="93" customFormat="1" ht="20.1" customHeight="1" spans="1:18">
      <c r="A57" s="100">
        <v>47</v>
      </c>
      <c r="B57" s="101" t="s">
        <v>535</v>
      </c>
      <c r="C57" s="102"/>
      <c r="D57" s="102">
        <v>7</v>
      </c>
      <c r="E57" s="103">
        <f t="shared" si="20"/>
        <v>3.5</v>
      </c>
      <c r="F57" s="103">
        <f t="shared" si="21"/>
        <v>4.9</v>
      </c>
      <c r="G57" s="103">
        <v>5.04</v>
      </c>
      <c r="H57" s="103">
        <f t="shared" si="22"/>
        <v>3.36</v>
      </c>
      <c r="I57" s="102">
        <v>12</v>
      </c>
      <c r="J57" s="103">
        <f t="shared" si="23"/>
        <v>6</v>
      </c>
      <c r="K57" s="103">
        <f t="shared" si="24"/>
        <v>8.4</v>
      </c>
      <c r="L57" s="103">
        <v>2.16</v>
      </c>
      <c r="M57" s="103">
        <f t="shared" si="25"/>
        <v>12.24</v>
      </c>
      <c r="N57" s="102">
        <f t="shared" si="26"/>
        <v>12</v>
      </c>
      <c r="O57" s="103">
        <f t="shared" si="27"/>
        <v>6</v>
      </c>
      <c r="P57" s="103">
        <f t="shared" si="28"/>
        <v>21.6</v>
      </c>
      <c r="Q57" s="100"/>
      <c r="R57" s="100">
        <v>21.6</v>
      </c>
    </row>
    <row r="58" s="93" customFormat="1" ht="20.1" customHeight="1" spans="1:18">
      <c r="A58" s="100">
        <v>48</v>
      </c>
      <c r="B58" s="101" t="s">
        <v>536</v>
      </c>
      <c r="C58" s="102">
        <v>2</v>
      </c>
      <c r="D58" s="102">
        <v>87</v>
      </c>
      <c r="E58" s="103">
        <f t="shared" si="20"/>
        <v>44.5</v>
      </c>
      <c r="F58" s="103">
        <f t="shared" si="21"/>
        <v>62.3</v>
      </c>
      <c r="G58" s="103">
        <v>62.64</v>
      </c>
      <c r="H58" s="103">
        <f t="shared" si="22"/>
        <v>44.16</v>
      </c>
      <c r="I58" s="102">
        <v>88</v>
      </c>
      <c r="J58" s="103">
        <f t="shared" si="23"/>
        <v>44</v>
      </c>
      <c r="K58" s="103">
        <f t="shared" si="24"/>
        <v>61.6</v>
      </c>
      <c r="L58" s="103">
        <v>25.92</v>
      </c>
      <c r="M58" s="103">
        <f t="shared" si="25"/>
        <v>79.68</v>
      </c>
      <c r="N58" s="102">
        <f t="shared" si="26"/>
        <v>88</v>
      </c>
      <c r="O58" s="103">
        <f t="shared" si="27"/>
        <v>44</v>
      </c>
      <c r="P58" s="103">
        <f t="shared" si="28"/>
        <v>167.84</v>
      </c>
      <c r="Q58" s="100"/>
      <c r="R58" s="100">
        <v>167.84</v>
      </c>
    </row>
    <row r="59" s="93" customFormat="1" ht="20.1" customHeight="1" spans="1:18">
      <c r="A59" s="100">
        <v>49</v>
      </c>
      <c r="B59" s="101" t="s">
        <v>537</v>
      </c>
      <c r="C59" s="102"/>
      <c r="D59" s="102">
        <v>18</v>
      </c>
      <c r="E59" s="103">
        <f t="shared" si="20"/>
        <v>9</v>
      </c>
      <c r="F59" s="103">
        <f t="shared" si="21"/>
        <v>12.6</v>
      </c>
      <c r="G59" s="103">
        <v>15.12</v>
      </c>
      <c r="H59" s="103">
        <f t="shared" si="22"/>
        <v>6.48</v>
      </c>
      <c r="I59" s="102">
        <v>12</v>
      </c>
      <c r="J59" s="103">
        <f t="shared" si="23"/>
        <v>6</v>
      </c>
      <c r="K59" s="103">
        <f t="shared" si="24"/>
        <v>8.4</v>
      </c>
      <c r="L59" s="103">
        <v>15.12</v>
      </c>
      <c r="M59" s="103">
        <f t="shared" si="25"/>
        <v>-0.720000000000001</v>
      </c>
      <c r="N59" s="102">
        <f t="shared" si="26"/>
        <v>12</v>
      </c>
      <c r="O59" s="103">
        <f t="shared" si="27"/>
        <v>6</v>
      </c>
      <c r="P59" s="103">
        <f t="shared" si="28"/>
        <v>11.76</v>
      </c>
      <c r="Q59" s="100"/>
      <c r="R59" s="100">
        <v>11.76</v>
      </c>
    </row>
    <row r="60" s="93" customFormat="1" ht="20.1" customHeight="1" spans="1:18">
      <c r="A60" s="100">
        <v>50</v>
      </c>
      <c r="B60" s="101" t="s">
        <v>538</v>
      </c>
      <c r="C60" s="102"/>
      <c r="D60" s="102">
        <v>20</v>
      </c>
      <c r="E60" s="103">
        <f t="shared" si="20"/>
        <v>10</v>
      </c>
      <c r="F60" s="103">
        <f t="shared" si="21"/>
        <v>14</v>
      </c>
      <c r="G60" s="103">
        <v>14.4</v>
      </c>
      <c r="H60" s="103">
        <f t="shared" si="22"/>
        <v>9.6</v>
      </c>
      <c r="I60" s="102">
        <v>25</v>
      </c>
      <c r="J60" s="103">
        <f t="shared" si="23"/>
        <v>12.5</v>
      </c>
      <c r="K60" s="103">
        <f t="shared" si="24"/>
        <v>17.5</v>
      </c>
      <c r="L60" s="103">
        <v>7.2</v>
      </c>
      <c r="M60" s="103">
        <f t="shared" si="25"/>
        <v>22.8</v>
      </c>
      <c r="N60" s="102">
        <f t="shared" si="26"/>
        <v>25</v>
      </c>
      <c r="O60" s="103">
        <f t="shared" si="27"/>
        <v>12.5</v>
      </c>
      <c r="P60" s="103">
        <f t="shared" si="28"/>
        <v>44.9</v>
      </c>
      <c r="Q60" s="100"/>
      <c r="R60" s="100">
        <v>44.9</v>
      </c>
    </row>
    <row r="61" s="93" customFormat="1" ht="20.1" customHeight="1" spans="1:18">
      <c r="A61" s="100">
        <v>51</v>
      </c>
      <c r="B61" s="101" t="s">
        <v>539</v>
      </c>
      <c r="C61" s="102">
        <v>3</v>
      </c>
      <c r="D61" s="102">
        <v>96</v>
      </c>
      <c r="E61" s="103">
        <f t="shared" si="20"/>
        <v>49.5</v>
      </c>
      <c r="F61" s="103">
        <f t="shared" si="21"/>
        <v>69.3</v>
      </c>
      <c r="G61" s="103">
        <v>69.12</v>
      </c>
      <c r="H61" s="103">
        <f t="shared" si="22"/>
        <v>49.68</v>
      </c>
      <c r="I61" s="102">
        <v>75</v>
      </c>
      <c r="J61" s="103">
        <f t="shared" si="23"/>
        <v>37.5</v>
      </c>
      <c r="K61" s="103">
        <f t="shared" si="24"/>
        <v>52.5</v>
      </c>
      <c r="L61" s="103">
        <v>40.32</v>
      </c>
      <c r="M61" s="103">
        <f t="shared" si="25"/>
        <v>49.68</v>
      </c>
      <c r="N61" s="102">
        <f t="shared" si="26"/>
        <v>75</v>
      </c>
      <c r="O61" s="103">
        <f t="shared" si="27"/>
        <v>37.5</v>
      </c>
      <c r="P61" s="103">
        <f t="shared" si="28"/>
        <v>136.86</v>
      </c>
      <c r="Q61" s="100"/>
      <c r="R61" s="100">
        <v>136.86</v>
      </c>
    </row>
    <row r="62" s="93" customFormat="1" ht="20.1" customHeight="1" spans="1:18">
      <c r="A62" s="100">
        <v>52</v>
      </c>
      <c r="B62" s="101" t="s">
        <v>540</v>
      </c>
      <c r="C62" s="102"/>
      <c r="D62" s="102">
        <v>79</v>
      </c>
      <c r="E62" s="103">
        <f t="shared" si="20"/>
        <v>39.5</v>
      </c>
      <c r="F62" s="103">
        <f t="shared" si="21"/>
        <v>55.3</v>
      </c>
      <c r="G62" s="103">
        <v>56.88</v>
      </c>
      <c r="H62" s="103">
        <f t="shared" si="22"/>
        <v>37.92</v>
      </c>
      <c r="I62" s="102">
        <v>84</v>
      </c>
      <c r="J62" s="103">
        <f t="shared" si="23"/>
        <v>42</v>
      </c>
      <c r="K62" s="103">
        <f t="shared" si="24"/>
        <v>58.8</v>
      </c>
      <c r="L62" s="103">
        <v>30.96</v>
      </c>
      <c r="M62" s="103">
        <f t="shared" si="25"/>
        <v>69.84</v>
      </c>
      <c r="N62" s="102">
        <f t="shared" si="26"/>
        <v>84</v>
      </c>
      <c r="O62" s="103">
        <f t="shared" si="27"/>
        <v>42</v>
      </c>
      <c r="P62" s="103">
        <f t="shared" si="28"/>
        <v>149.76</v>
      </c>
      <c r="Q62" s="100"/>
      <c r="R62" s="100">
        <v>149.76</v>
      </c>
    </row>
    <row r="63" s="93" customFormat="1" ht="20.1" customHeight="1" spans="1:18">
      <c r="A63" s="100">
        <v>53</v>
      </c>
      <c r="B63" s="101" t="s">
        <v>541</v>
      </c>
      <c r="C63" s="102">
        <v>9</v>
      </c>
      <c r="D63" s="102">
        <v>35</v>
      </c>
      <c r="E63" s="103">
        <f t="shared" si="20"/>
        <v>22</v>
      </c>
      <c r="F63" s="103">
        <f t="shared" si="21"/>
        <v>30.8</v>
      </c>
      <c r="G63" s="103">
        <v>31.68</v>
      </c>
      <c r="H63" s="103">
        <f t="shared" si="22"/>
        <v>21.12</v>
      </c>
      <c r="I63" s="102">
        <v>40</v>
      </c>
      <c r="J63" s="103">
        <f t="shared" si="23"/>
        <v>20</v>
      </c>
      <c r="K63" s="103">
        <f t="shared" si="24"/>
        <v>28</v>
      </c>
      <c r="L63" s="103">
        <v>31.68</v>
      </c>
      <c r="M63" s="103">
        <f t="shared" si="25"/>
        <v>16.32</v>
      </c>
      <c r="N63" s="102">
        <f t="shared" si="26"/>
        <v>40</v>
      </c>
      <c r="O63" s="103">
        <f t="shared" si="27"/>
        <v>20</v>
      </c>
      <c r="P63" s="103">
        <f t="shared" si="28"/>
        <v>57.44</v>
      </c>
      <c r="Q63" s="100"/>
      <c r="R63" s="100">
        <v>57.44</v>
      </c>
    </row>
    <row r="64" s="93" customFormat="1" ht="20.1" customHeight="1" spans="1:18">
      <c r="A64" s="100">
        <v>54</v>
      </c>
      <c r="B64" s="106" t="s">
        <v>542</v>
      </c>
      <c r="C64" s="102">
        <v>8</v>
      </c>
      <c r="D64" s="102">
        <v>83</v>
      </c>
      <c r="E64" s="103">
        <f t="shared" si="20"/>
        <v>45.5</v>
      </c>
      <c r="F64" s="103">
        <f t="shared" si="21"/>
        <v>63.7</v>
      </c>
      <c r="G64" s="103">
        <v>59.76</v>
      </c>
      <c r="H64" s="103">
        <f t="shared" si="22"/>
        <v>49.44</v>
      </c>
      <c r="I64" s="102">
        <v>113</v>
      </c>
      <c r="J64" s="103">
        <f t="shared" si="23"/>
        <v>56.5</v>
      </c>
      <c r="K64" s="103">
        <f t="shared" si="24"/>
        <v>79.1</v>
      </c>
      <c r="L64" s="103">
        <v>36</v>
      </c>
      <c r="M64" s="103">
        <f t="shared" si="25"/>
        <v>99.6</v>
      </c>
      <c r="N64" s="102">
        <f t="shared" si="26"/>
        <v>113</v>
      </c>
      <c r="O64" s="103">
        <f t="shared" si="27"/>
        <v>56.5</v>
      </c>
      <c r="P64" s="103">
        <f t="shared" si="28"/>
        <v>205.54</v>
      </c>
      <c r="Q64" s="100"/>
      <c r="R64" s="100">
        <v>205.54</v>
      </c>
    </row>
    <row r="65" s="93" customFormat="1" ht="20.1" customHeight="1" spans="1:18">
      <c r="A65" s="100">
        <v>55</v>
      </c>
      <c r="B65" s="101" t="s">
        <v>543</v>
      </c>
      <c r="C65" s="102">
        <v>9</v>
      </c>
      <c r="D65" s="102">
        <v>68</v>
      </c>
      <c r="E65" s="103">
        <f t="shared" si="20"/>
        <v>38.5</v>
      </c>
      <c r="F65" s="103">
        <f t="shared" si="21"/>
        <v>53.9</v>
      </c>
      <c r="G65" s="103">
        <v>48.96</v>
      </c>
      <c r="H65" s="103">
        <f t="shared" si="22"/>
        <v>43.44</v>
      </c>
      <c r="I65" s="102">
        <v>69</v>
      </c>
      <c r="J65" s="103">
        <f t="shared" si="23"/>
        <v>34.5</v>
      </c>
      <c r="K65" s="103">
        <f t="shared" si="24"/>
        <v>48.3</v>
      </c>
      <c r="L65" s="103">
        <v>38.16</v>
      </c>
      <c r="M65" s="103">
        <f t="shared" si="25"/>
        <v>44.64</v>
      </c>
      <c r="N65" s="102">
        <f t="shared" si="26"/>
        <v>69</v>
      </c>
      <c r="O65" s="103">
        <f t="shared" si="27"/>
        <v>34.5</v>
      </c>
      <c r="P65" s="103">
        <f t="shared" si="28"/>
        <v>122.58</v>
      </c>
      <c r="Q65" s="100"/>
      <c r="R65" s="100">
        <v>122.58</v>
      </c>
    </row>
    <row r="66" s="93" customFormat="1" ht="20.1" customHeight="1" spans="1:18">
      <c r="A66" s="100">
        <v>56</v>
      </c>
      <c r="B66" s="101" t="s">
        <v>544</v>
      </c>
      <c r="C66" s="102"/>
      <c r="D66" s="102">
        <v>52</v>
      </c>
      <c r="E66" s="103">
        <f t="shared" si="20"/>
        <v>26</v>
      </c>
      <c r="F66" s="103">
        <f t="shared" si="21"/>
        <v>36.4</v>
      </c>
      <c r="G66" s="103">
        <v>37.44</v>
      </c>
      <c r="H66" s="103">
        <f t="shared" si="22"/>
        <v>24.96</v>
      </c>
      <c r="I66" s="102">
        <v>64</v>
      </c>
      <c r="J66" s="103">
        <f t="shared" si="23"/>
        <v>32</v>
      </c>
      <c r="K66" s="103">
        <f t="shared" si="24"/>
        <v>44.8</v>
      </c>
      <c r="L66" s="103">
        <v>15.12</v>
      </c>
      <c r="M66" s="103">
        <f t="shared" si="25"/>
        <v>61.68</v>
      </c>
      <c r="N66" s="102">
        <f t="shared" si="26"/>
        <v>64</v>
      </c>
      <c r="O66" s="103">
        <f t="shared" si="27"/>
        <v>32</v>
      </c>
      <c r="P66" s="103">
        <f t="shared" si="28"/>
        <v>118.64</v>
      </c>
      <c r="Q66" s="100"/>
      <c r="R66" s="100">
        <v>118.64</v>
      </c>
    </row>
    <row r="67" s="93" customFormat="1" ht="20.1" customHeight="1" spans="1:18">
      <c r="A67" s="100">
        <v>57</v>
      </c>
      <c r="B67" s="101" t="s">
        <v>545</v>
      </c>
      <c r="C67" s="102"/>
      <c r="D67" s="102">
        <v>70</v>
      </c>
      <c r="E67" s="103">
        <f t="shared" si="20"/>
        <v>35</v>
      </c>
      <c r="F67" s="103">
        <f t="shared" si="21"/>
        <v>49</v>
      </c>
      <c r="G67" s="103">
        <v>50.4</v>
      </c>
      <c r="H67" s="103">
        <f t="shared" si="22"/>
        <v>33.6</v>
      </c>
      <c r="I67" s="102">
        <v>59</v>
      </c>
      <c r="J67" s="103">
        <f t="shared" si="23"/>
        <v>29.5</v>
      </c>
      <c r="K67" s="103">
        <f t="shared" si="24"/>
        <v>41.3</v>
      </c>
      <c r="L67" s="103">
        <v>23.04</v>
      </c>
      <c r="M67" s="103">
        <f t="shared" si="25"/>
        <v>47.76</v>
      </c>
      <c r="N67" s="102">
        <f t="shared" si="26"/>
        <v>59</v>
      </c>
      <c r="O67" s="103">
        <f t="shared" si="27"/>
        <v>29.5</v>
      </c>
      <c r="P67" s="103">
        <f t="shared" si="28"/>
        <v>110.86</v>
      </c>
      <c r="Q67" s="100"/>
      <c r="R67" s="100">
        <v>110.86</v>
      </c>
    </row>
    <row r="68" s="93" customFormat="1" ht="20.1" customHeight="1" spans="1:18">
      <c r="A68" s="100">
        <v>58</v>
      </c>
      <c r="B68" s="101" t="s">
        <v>546</v>
      </c>
      <c r="C68" s="102"/>
      <c r="D68" s="102">
        <v>68</v>
      </c>
      <c r="E68" s="103">
        <f t="shared" si="20"/>
        <v>34</v>
      </c>
      <c r="F68" s="103">
        <f t="shared" si="21"/>
        <v>47.6</v>
      </c>
      <c r="G68" s="103">
        <v>48.96</v>
      </c>
      <c r="H68" s="103">
        <f t="shared" si="22"/>
        <v>32.64</v>
      </c>
      <c r="I68" s="102">
        <v>78</v>
      </c>
      <c r="J68" s="103">
        <f t="shared" si="23"/>
        <v>39</v>
      </c>
      <c r="K68" s="103">
        <f t="shared" si="24"/>
        <v>54.6</v>
      </c>
      <c r="L68" s="103">
        <v>31.68</v>
      </c>
      <c r="M68" s="103">
        <f t="shared" si="25"/>
        <v>61.92</v>
      </c>
      <c r="N68" s="102">
        <f t="shared" si="26"/>
        <v>78</v>
      </c>
      <c r="O68" s="103">
        <f t="shared" si="27"/>
        <v>39</v>
      </c>
      <c r="P68" s="103">
        <f t="shared" si="28"/>
        <v>133.56</v>
      </c>
      <c r="Q68" s="100"/>
      <c r="R68" s="100">
        <v>133.56</v>
      </c>
    </row>
    <row r="69" s="93" customFormat="1" ht="20.1" customHeight="1" spans="1:18">
      <c r="A69" s="100">
        <v>59</v>
      </c>
      <c r="B69" s="101" t="s">
        <v>547</v>
      </c>
      <c r="C69" s="102">
        <v>2</v>
      </c>
      <c r="D69" s="102">
        <v>27</v>
      </c>
      <c r="E69" s="103">
        <f t="shared" si="20"/>
        <v>14.5</v>
      </c>
      <c r="F69" s="103">
        <f t="shared" si="21"/>
        <v>20.3</v>
      </c>
      <c r="G69" s="103">
        <v>19.44</v>
      </c>
      <c r="H69" s="103">
        <f t="shared" si="22"/>
        <v>15.36</v>
      </c>
      <c r="I69" s="102">
        <v>38</v>
      </c>
      <c r="J69" s="103">
        <f t="shared" si="23"/>
        <v>19</v>
      </c>
      <c r="K69" s="103">
        <f t="shared" si="24"/>
        <v>26.6</v>
      </c>
      <c r="L69" s="103">
        <v>13.68</v>
      </c>
      <c r="M69" s="103">
        <f t="shared" si="25"/>
        <v>31.92</v>
      </c>
      <c r="N69" s="102">
        <f t="shared" si="26"/>
        <v>38</v>
      </c>
      <c r="O69" s="103">
        <f t="shared" si="27"/>
        <v>19</v>
      </c>
      <c r="P69" s="103">
        <f t="shared" si="28"/>
        <v>66.28</v>
      </c>
      <c r="Q69" s="100"/>
      <c r="R69" s="100">
        <v>66.28</v>
      </c>
    </row>
    <row r="70" s="93" customFormat="1" ht="20.1" customHeight="1" spans="1:18">
      <c r="A70" s="100">
        <v>60</v>
      </c>
      <c r="B70" s="101" t="s">
        <v>548</v>
      </c>
      <c r="C70" s="102"/>
      <c r="D70" s="102">
        <v>22</v>
      </c>
      <c r="E70" s="103">
        <f t="shared" si="20"/>
        <v>11</v>
      </c>
      <c r="F70" s="103">
        <f t="shared" si="21"/>
        <v>15.4</v>
      </c>
      <c r="G70" s="103">
        <v>15.84</v>
      </c>
      <c r="H70" s="103">
        <f t="shared" si="22"/>
        <v>10.56</v>
      </c>
      <c r="I70" s="102">
        <v>24</v>
      </c>
      <c r="J70" s="103">
        <f t="shared" si="23"/>
        <v>12</v>
      </c>
      <c r="K70" s="103">
        <f t="shared" si="24"/>
        <v>16.8</v>
      </c>
      <c r="L70" s="103">
        <v>8.64</v>
      </c>
      <c r="M70" s="103">
        <f t="shared" si="25"/>
        <v>20.16</v>
      </c>
      <c r="N70" s="102">
        <f t="shared" si="26"/>
        <v>24</v>
      </c>
      <c r="O70" s="103">
        <f t="shared" si="27"/>
        <v>12</v>
      </c>
      <c r="P70" s="103">
        <f t="shared" si="28"/>
        <v>42.72</v>
      </c>
      <c r="Q70" s="100"/>
      <c r="R70" s="100">
        <v>42.72</v>
      </c>
    </row>
    <row r="71" s="93" customFormat="1" ht="20.1" customHeight="1" spans="1:18">
      <c r="A71" s="100">
        <v>61</v>
      </c>
      <c r="B71" s="101" t="s">
        <v>549</v>
      </c>
      <c r="C71" s="102">
        <v>1</v>
      </c>
      <c r="D71" s="102">
        <v>85</v>
      </c>
      <c r="E71" s="103">
        <f t="shared" si="20"/>
        <v>43</v>
      </c>
      <c r="F71" s="103">
        <f t="shared" si="21"/>
        <v>60.2</v>
      </c>
      <c r="G71" s="103">
        <v>61.2</v>
      </c>
      <c r="H71" s="103">
        <f t="shared" si="22"/>
        <v>42</v>
      </c>
      <c r="I71" s="102">
        <v>96</v>
      </c>
      <c r="J71" s="103">
        <f t="shared" si="23"/>
        <v>48</v>
      </c>
      <c r="K71" s="103">
        <f t="shared" si="24"/>
        <v>67.2</v>
      </c>
      <c r="L71" s="103">
        <v>38.16</v>
      </c>
      <c r="M71" s="103">
        <f t="shared" si="25"/>
        <v>77.04</v>
      </c>
      <c r="N71" s="102">
        <f t="shared" si="26"/>
        <v>96</v>
      </c>
      <c r="O71" s="103">
        <f t="shared" si="27"/>
        <v>48</v>
      </c>
      <c r="P71" s="103">
        <f t="shared" si="28"/>
        <v>167.04</v>
      </c>
      <c r="Q71" s="100"/>
      <c r="R71" s="100">
        <v>167.04</v>
      </c>
    </row>
    <row r="72" s="93" customFormat="1" ht="20.1" customHeight="1" spans="1:18">
      <c r="A72" s="100">
        <v>62</v>
      </c>
      <c r="B72" s="101" t="s">
        <v>550</v>
      </c>
      <c r="C72" s="102">
        <v>3</v>
      </c>
      <c r="D72" s="102">
        <v>140</v>
      </c>
      <c r="E72" s="103">
        <f t="shared" si="20"/>
        <v>71.5</v>
      </c>
      <c r="F72" s="103">
        <f t="shared" si="21"/>
        <v>100.1</v>
      </c>
      <c r="G72" s="103">
        <v>100.8</v>
      </c>
      <c r="H72" s="103">
        <f t="shared" si="22"/>
        <v>70.8</v>
      </c>
      <c r="I72" s="102">
        <v>132</v>
      </c>
      <c r="J72" s="103">
        <f t="shared" si="23"/>
        <v>66</v>
      </c>
      <c r="K72" s="103">
        <f t="shared" si="24"/>
        <v>92.4</v>
      </c>
      <c r="L72" s="103">
        <v>54.72</v>
      </c>
      <c r="M72" s="103">
        <f t="shared" si="25"/>
        <v>103.68</v>
      </c>
      <c r="N72" s="102">
        <f t="shared" si="26"/>
        <v>132</v>
      </c>
      <c r="O72" s="103">
        <f t="shared" si="27"/>
        <v>66</v>
      </c>
      <c r="P72" s="103">
        <f t="shared" si="28"/>
        <v>240.48</v>
      </c>
      <c r="Q72" s="100"/>
      <c r="R72" s="100">
        <v>240.48</v>
      </c>
    </row>
    <row r="73" s="93" customFormat="1" ht="20.1" customHeight="1" spans="1:18">
      <c r="A73" s="100">
        <v>63</v>
      </c>
      <c r="B73" s="101" t="s">
        <v>551</v>
      </c>
      <c r="C73" s="102"/>
      <c r="D73" s="102">
        <v>91</v>
      </c>
      <c r="E73" s="103">
        <f t="shared" si="20"/>
        <v>45.5</v>
      </c>
      <c r="F73" s="103">
        <f t="shared" si="21"/>
        <v>63.7</v>
      </c>
      <c r="G73" s="103">
        <v>65.52</v>
      </c>
      <c r="H73" s="103">
        <f t="shared" si="22"/>
        <v>43.68</v>
      </c>
      <c r="I73" s="102">
        <v>109</v>
      </c>
      <c r="J73" s="103">
        <f t="shared" si="23"/>
        <v>54.5</v>
      </c>
      <c r="K73" s="103">
        <f t="shared" si="24"/>
        <v>76.3</v>
      </c>
      <c r="L73" s="103">
        <v>30.96</v>
      </c>
      <c r="M73" s="103">
        <f t="shared" si="25"/>
        <v>99.84</v>
      </c>
      <c r="N73" s="102">
        <f t="shared" si="26"/>
        <v>109</v>
      </c>
      <c r="O73" s="103">
        <f t="shared" si="27"/>
        <v>54.5</v>
      </c>
      <c r="P73" s="103">
        <f t="shared" si="28"/>
        <v>198.02</v>
      </c>
      <c r="Q73" s="100"/>
      <c r="R73" s="100">
        <v>198.02</v>
      </c>
    </row>
    <row r="74" s="93" customFormat="1" ht="20.1" customHeight="1" spans="1:18">
      <c r="A74" s="100">
        <v>64</v>
      </c>
      <c r="B74" s="101" t="s">
        <v>552</v>
      </c>
      <c r="C74" s="102">
        <v>2</v>
      </c>
      <c r="D74" s="102">
        <v>28</v>
      </c>
      <c r="E74" s="103">
        <f t="shared" si="20"/>
        <v>15</v>
      </c>
      <c r="F74" s="103">
        <f t="shared" si="21"/>
        <v>21</v>
      </c>
      <c r="G74" s="103">
        <v>20.16</v>
      </c>
      <c r="H74" s="103">
        <f t="shared" si="22"/>
        <v>15.84</v>
      </c>
      <c r="I74" s="102">
        <v>34</v>
      </c>
      <c r="J74" s="103">
        <f t="shared" si="23"/>
        <v>17</v>
      </c>
      <c r="K74" s="103">
        <f t="shared" si="24"/>
        <v>23.8</v>
      </c>
      <c r="L74" s="103">
        <v>17.28</v>
      </c>
      <c r="M74" s="103">
        <f t="shared" si="25"/>
        <v>23.52</v>
      </c>
      <c r="N74" s="102">
        <f t="shared" si="26"/>
        <v>34</v>
      </c>
      <c r="O74" s="103">
        <f t="shared" si="27"/>
        <v>17</v>
      </c>
      <c r="P74" s="103">
        <f t="shared" si="28"/>
        <v>56.36</v>
      </c>
      <c r="Q74" s="100"/>
      <c r="R74" s="100">
        <v>56.36</v>
      </c>
    </row>
    <row r="75" s="93" customFormat="1" ht="20.1" customHeight="1" spans="1:18">
      <c r="A75" s="100">
        <v>65</v>
      </c>
      <c r="B75" s="101" t="s">
        <v>553</v>
      </c>
      <c r="C75" s="102">
        <v>10</v>
      </c>
      <c r="D75" s="102">
        <v>17</v>
      </c>
      <c r="E75" s="103">
        <f t="shared" si="20"/>
        <v>13.5</v>
      </c>
      <c r="F75" s="103">
        <f t="shared" si="21"/>
        <v>18.9</v>
      </c>
      <c r="G75" s="103">
        <v>26.64</v>
      </c>
      <c r="H75" s="103">
        <f t="shared" si="22"/>
        <v>5.76</v>
      </c>
      <c r="I75" s="102">
        <v>67</v>
      </c>
      <c r="J75" s="103">
        <f t="shared" si="23"/>
        <v>33.5</v>
      </c>
      <c r="K75" s="103">
        <f t="shared" si="24"/>
        <v>46.9</v>
      </c>
      <c r="L75" s="103">
        <v>26.64</v>
      </c>
      <c r="M75" s="103">
        <f t="shared" si="25"/>
        <v>53.76</v>
      </c>
      <c r="N75" s="102">
        <f t="shared" si="26"/>
        <v>67</v>
      </c>
      <c r="O75" s="103">
        <f t="shared" si="27"/>
        <v>33.5</v>
      </c>
      <c r="P75" s="103">
        <f t="shared" si="28"/>
        <v>93.02</v>
      </c>
      <c r="Q75" s="100"/>
      <c r="R75" s="100">
        <v>93.02</v>
      </c>
    </row>
    <row r="76" s="93" customFormat="1" ht="20.1" customHeight="1" spans="1:18">
      <c r="A76" s="100">
        <v>66</v>
      </c>
      <c r="B76" s="101" t="s">
        <v>554</v>
      </c>
      <c r="C76" s="102">
        <v>1</v>
      </c>
      <c r="D76" s="102">
        <v>39</v>
      </c>
      <c r="E76" s="103">
        <f t="shared" si="20"/>
        <v>20</v>
      </c>
      <c r="F76" s="103">
        <f t="shared" si="21"/>
        <v>28</v>
      </c>
      <c r="G76" s="103">
        <v>28.08</v>
      </c>
      <c r="H76" s="103">
        <f t="shared" si="22"/>
        <v>19.92</v>
      </c>
      <c r="I76" s="102">
        <v>35</v>
      </c>
      <c r="J76" s="103">
        <f t="shared" si="23"/>
        <v>17.5</v>
      </c>
      <c r="K76" s="103">
        <f t="shared" si="24"/>
        <v>24.5</v>
      </c>
      <c r="L76" s="103">
        <v>14.4</v>
      </c>
      <c r="M76" s="103">
        <f t="shared" si="25"/>
        <v>27.6</v>
      </c>
      <c r="N76" s="102">
        <f t="shared" si="26"/>
        <v>35</v>
      </c>
      <c r="O76" s="103">
        <f t="shared" si="27"/>
        <v>17.5</v>
      </c>
      <c r="P76" s="103">
        <f t="shared" si="28"/>
        <v>65.02</v>
      </c>
      <c r="Q76" s="100"/>
      <c r="R76" s="100">
        <v>65.02</v>
      </c>
    </row>
    <row r="77" s="93" customFormat="1" ht="20.1" customHeight="1" spans="1:18">
      <c r="A77" s="100">
        <v>67</v>
      </c>
      <c r="B77" s="101" t="s">
        <v>555</v>
      </c>
      <c r="C77" s="102">
        <v>3</v>
      </c>
      <c r="D77" s="102">
        <v>38</v>
      </c>
      <c r="E77" s="103">
        <f t="shared" si="20"/>
        <v>20.5</v>
      </c>
      <c r="F77" s="103">
        <f t="shared" si="21"/>
        <v>28.7</v>
      </c>
      <c r="G77" s="103">
        <v>27.36</v>
      </c>
      <c r="H77" s="103">
        <f t="shared" si="22"/>
        <v>21.84</v>
      </c>
      <c r="I77" s="102">
        <v>51</v>
      </c>
      <c r="J77" s="103">
        <f t="shared" si="23"/>
        <v>25.5</v>
      </c>
      <c r="K77" s="103">
        <f t="shared" si="24"/>
        <v>35.7</v>
      </c>
      <c r="L77" s="103">
        <v>17.28</v>
      </c>
      <c r="M77" s="103">
        <f t="shared" si="25"/>
        <v>43.92</v>
      </c>
      <c r="N77" s="102">
        <f t="shared" si="26"/>
        <v>51</v>
      </c>
      <c r="O77" s="103">
        <f t="shared" si="27"/>
        <v>25.5</v>
      </c>
      <c r="P77" s="103">
        <f t="shared" si="28"/>
        <v>91.26</v>
      </c>
      <c r="Q77" s="100"/>
      <c r="R77" s="100">
        <v>91.26</v>
      </c>
    </row>
    <row r="78" s="93" customFormat="1" ht="20.1" customHeight="1" spans="1:18">
      <c r="A78" s="100">
        <v>68</v>
      </c>
      <c r="B78" s="101" t="s">
        <v>556</v>
      </c>
      <c r="C78" s="102"/>
      <c r="D78" s="102">
        <v>42</v>
      </c>
      <c r="E78" s="103">
        <f t="shared" si="20"/>
        <v>21</v>
      </c>
      <c r="F78" s="103">
        <f t="shared" si="21"/>
        <v>29.4</v>
      </c>
      <c r="G78" s="103">
        <v>30.24</v>
      </c>
      <c r="H78" s="103">
        <f t="shared" si="22"/>
        <v>20.16</v>
      </c>
      <c r="I78" s="102">
        <v>39</v>
      </c>
      <c r="J78" s="103">
        <f t="shared" si="23"/>
        <v>19.5</v>
      </c>
      <c r="K78" s="103">
        <f t="shared" si="24"/>
        <v>27.3</v>
      </c>
      <c r="L78" s="103">
        <v>22.32</v>
      </c>
      <c r="M78" s="103">
        <f t="shared" si="25"/>
        <v>24.48</v>
      </c>
      <c r="N78" s="102">
        <f t="shared" si="26"/>
        <v>39</v>
      </c>
      <c r="O78" s="103">
        <f t="shared" si="27"/>
        <v>19.5</v>
      </c>
      <c r="P78" s="103">
        <f t="shared" si="28"/>
        <v>64.14</v>
      </c>
      <c r="Q78" s="100"/>
      <c r="R78" s="100">
        <v>64.14</v>
      </c>
    </row>
    <row r="79" s="93" customFormat="1" ht="20.1" customHeight="1" spans="1:18">
      <c r="A79" s="100">
        <v>69</v>
      </c>
      <c r="B79" s="101" t="s">
        <v>557</v>
      </c>
      <c r="C79" s="102">
        <v>2</v>
      </c>
      <c r="D79" s="102">
        <v>154</v>
      </c>
      <c r="E79" s="103">
        <f t="shared" si="20"/>
        <v>78</v>
      </c>
      <c r="F79" s="103">
        <f t="shared" si="21"/>
        <v>109.2</v>
      </c>
      <c r="G79" s="103">
        <v>110.88</v>
      </c>
      <c r="H79" s="103">
        <f t="shared" si="22"/>
        <v>76.32</v>
      </c>
      <c r="I79" s="102">
        <v>191</v>
      </c>
      <c r="J79" s="103">
        <f t="shared" si="23"/>
        <v>95.5</v>
      </c>
      <c r="K79" s="103">
        <f t="shared" si="24"/>
        <v>133.7</v>
      </c>
      <c r="L79" s="103">
        <v>61.2</v>
      </c>
      <c r="M79" s="103">
        <f t="shared" si="25"/>
        <v>168</v>
      </c>
      <c r="N79" s="102">
        <f t="shared" si="26"/>
        <v>191</v>
      </c>
      <c r="O79" s="103">
        <f t="shared" si="27"/>
        <v>95.5</v>
      </c>
      <c r="P79" s="103">
        <f t="shared" si="28"/>
        <v>339.82</v>
      </c>
      <c r="Q79" s="100"/>
      <c r="R79" s="100">
        <v>339.82</v>
      </c>
    </row>
    <row r="80" s="93" customFormat="1" ht="20.1" customHeight="1" spans="1:18">
      <c r="A80" s="100">
        <v>70</v>
      </c>
      <c r="B80" s="101" t="s">
        <v>558</v>
      </c>
      <c r="C80" s="102">
        <v>1</v>
      </c>
      <c r="D80" s="102">
        <v>5</v>
      </c>
      <c r="E80" s="103">
        <f t="shared" si="20"/>
        <v>3</v>
      </c>
      <c r="F80" s="103">
        <f t="shared" si="21"/>
        <v>4.2</v>
      </c>
      <c r="G80" s="103">
        <v>3.6</v>
      </c>
      <c r="H80" s="103">
        <f t="shared" si="22"/>
        <v>3.6</v>
      </c>
      <c r="I80" s="102">
        <v>27</v>
      </c>
      <c r="J80" s="103">
        <f t="shared" si="23"/>
        <v>13.5</v>
      </c>
      <c r="K80" s="103">
        <f t="shared" si="24"/>
        <v>18.9</v>
      </c>
      <c r="L80" s="103"/>
      <c r="M80" s="103">
        <f t="shared" si="25"/>
        <v>32.4</v>
      </c>
      <c r="N80" s="102">
        <f t="shared" si="26"/>
        <v>27</v>
      </c>
      <c r="O80" s="103">
        <f t="shared" si="27"/>
        <v>13.5</v>
      </c>
      <c r="P80" s="103">
        <f t="shared" si="28"/>
        <v>49.5</v>
      </c>
      <c r="Q80" s="100"/>
      <c r="R80" s="100">
        <v>49.5</v>
      </c>
    </row>
  </sheetData>
  <autoFilter ref="A6:R80"/>
  <mergeCells count="9">
    <mergeCell ref="A1:B1"/>
    <mergeCell ref="A2:R2"/>
    <mergeCell ref="C4:H4"/>
    <mergeCell ref="I4:M4"/>
    <mergeCell ref="N4:O4"/>
    <mergeCell ref="Q4:R4"/>
    <mergeCell ref="A4:A6"/>
    <mergeCell ref="B4:B6"/>
    <mergeCell ref="P4:P5"/>
  </mergeCells>
  <printOptions horizontalCentered="1"/>
  <pageMargins left="0.196527777777778" right="0.118055555555556" top="0.275" bottom="0.354166666666667" header="0.15625" footer="0.118055555555556"/>
  <pageSetup paperSize="9" scale="72" fitToHeight="11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地市合计</vt:lpstr>
      <vt:lpstr>小学</vt:lpstr>
      <vt:lpstr>初中</vt:lpstr>
      <vt:lpstr>高中（生活费）</vt:lpstr>
      <vt:lpstr>高中（免学费）</vt:lpstr>
      <vt:lpstr>中职</vt:lpstr>
      <vt:lpstr>地市（专科生）</vt:lpstr>
      <vt:lpstr>市属高校</vt:lpstr>
      <vt:lpstr>省属高校</vt:lpstr>
      <vt:lpstr>省属中职</vt:lpstr>
      <vt:lpstr>科目表</vt:lpstr>
      <vt:lpstr>新调剂表</vt:lpstr>
      <vt:lpstr>安排资金</vt:lpstr>
      <vt:lpstr>Sheet1</vt:lpstr>
      <vt:lpstr>漏报人数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潘子君</cp:lastModifiedBy>
  <dcterms:created xsi:type="dcterms:W3CDTF">2006-09-16T00:00:00Z</dcterms:created>
  <cp:lastPrinted>2017-12-26T07:37:00Z</cp:lastPrinted>
  <dcterms:modified xsi:type="dcterms:W3CDTF">2019-03-05T08:57:07Z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2052-10.8.0.6157</vt:lpwstr>
  </property>
  <property fmtid="{D5CDD505-2E9C-101B-9397-08002B2CF9AE}" pid="3" name="KSOReadingLayout">
    <vt:bool>false</vt:bool>
  </property>
</Properties>
</file>