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样表1" sheetId="11" r:id="rId1"/>
  </sheets>
  <definedNames>
    <definedName name="_xlnm._FilterDatabase" localSheetId="0" hidden="1">样表1!$A$6:$Q$186</definedName>
    <definedName name="_xlnm.Print_Titles" localSheetId="0">样表1!$3:$6</definedName>
  </definedNames>
  <calcPr calcId="144525" concurrentCalc="0"/>
</workbook>
</file>

<file path=xl/sharedStrings.xml><?xml version="1.0" encoding="utf-8"?>
<sst xmlns="http://schemas.openxmlformats.org/spreadsheetml/2006/main" count="578" uniqueCount="342">
  <si>
    <t>附件3</t>
  </si>
  <si>
    <t>2021年市属中职免学费补助资金核定表</t>
  </si>
  <si>
    <t>单位：人、元</t>
  </si>
  <si>
    <t>用款单位编码</t>
  </si>
  <si>
    <t>用款单位名称</t>
  </si>
  <si>
    <t>具体实施单位</t>
  </si>
  <si>
    <t>基础数据</t>
  </si>
  <si>
    <t>测算2021年省级以上资金</t>
  </si>
  <si>
    <t>清算2020年省级以上资金</t>
  </si>
  <si>
    <t>2021年应下达的省级以上资金</t>
  </si>
  <si>
    <t>提前下达省级以上资金</t>
  </si>
  <si>
    <t>待以后年度清算金额</t>
  </si>
  <si>
    <t>2020年春季学期普通学生人数</t>
  </si>
  <si>
    <t>2020年春季学期残疾学生人数</t>
  </si>
  <si>
    <t>2020年秋季学期普通学生人数</t>
  </si>
  <si>
    <t>2020年秋季学期残疾学生人数</t>
  </si>
  <si>
    <t>省级以上财政分担比例（%）</t>
  </si>
  <si>
    <t>粤财科教〔2019〕235号文预算安排2020年资金</t>
  </si>
  <si>
    <t>粤财科教〔2019〕235号待结转使用资金</t>
  </si>
  <si>
    <t>2020年省以上财政需追加资金（应下达-已下达）</t>
  </si>
  <si>
    <t>合计</t>
  </si>
  <si>
    <t>其中：中央资金</t>
  </si>
  <si>
    <t>其中：省级资金</t>
  </si>
  <si>
    <t>A1</t>
  </si>
  <si>
    <t>A2</t>
  </si>
  <si>
    <t>A3</t>
  </si>
  <si>
    <t>B1</t>
  </si>
  <si>
    <t>B2</t>
  </si>
  <si>
    <t>C1</t>
  </si>
  <si>
    <t>C2</t>
  </si>
  <si>
    <t>D</t>
  </si>
  <si>
    <t>E=(C1*3500+C2*3850)*D</t>
  </si>
  <si>
    <t>F1</t>
  </si>
  <si>
    <t>F2</t>
  </si>
  <si>
    <t>F3=(B1*1750+B2*1925+C1*1750+C2*1925)*D-(F1-F2)</t>
  </si>
  <si>
    <t>G=E+F3&gt;0</t>
  </si>
  <si>
    <t>H1=G*90%</t>
  </si>
  <si>
    <t>H2</t>
  </si>
  <si>
    <t>H3=H1-H2</t>
  </si>
  <si>
    <t>I=E+F3&lt;0</t>
  </si>
  <si>
    <t>440199000</t>
  </si>
  <si>
    <t>广州市</t>
  </si>
  <si>
    <t>440100000</t>
  </si>
  <si>
    <t>广州市本级</t>
  </si>
  <si>
    <t>广州市辖区</t>
  </si>
  <si>
    <t>440104000</t>
  </si>
  <si>
    <t>越秀区</t>
  </si>
  <si>
    <t>440105000</t>
  </si>
  <si>
    <t>海珠区</t>
  </si>
  <si>
    <t>440103000</t>
  </si>
  <si>
    <t>荔湾区</t>
  </si>
  <si>
    <t>440106000</t>
  </si>
  <si>
    <t>天河区</t>
  </si>
  <si>
    <t>440111000</t>
  </si>
  <si>
    <t>白云区</t>
  </si>
  <si>
    <t>440112000</t>
  </si>
  <si>
    <t>黄埔区</t>
  </si>
  <si>
    <t>440113000</t>
  </si>
  <si>
    <t>番禺区</t>
  </si>
  <si>
    <t>440114000</t>
  </si>
  <si>
    <t>花都区</t>
  </si>
  <si>
    <t>440118000</t>
  </si>
  <si>
    <t>增城区</t>
  </si>
  <si>
    <t>440117000</t>
  </si>
  <si>
    <t>从化区</t>
  </si>
  <si>
    <t>440115000</t>
  </si>
  <si>
    <t>南沙区</t>
  </si>
  <si>
    <t>440499000</t>
  </si>
  <si>
    <t>珠海市</t>
  </si>
  <si>
    <t>440400000</t>
  </si>
  <si>
    <t>珠海市本级</t>
  </si>
  <si>
    <t>珠海市辖区</t>
  </si>
  <si>
    <t>440403000</t>
  </si>
  <si>
    <t>斗门区</t>
  </si>
  <si>
    <t>440599000</t>
  </si>
  <si>
    <t>汕头市</t>
  </si>
  <si>
    <t>440500000</t>
  </si>
  <si>
    <t>汕头市本级</t>
  </si>
  <si>
    <t>汕头市辖区</t>
  </si>
  <si>
    <t>440511000</t>
  </si>
  <si>
    <t>金平区</t>
  </si>
  <si>
    <t>440507000</t>
  </si>
  <si>
    <t>龙湖区</t>
  </si>
  <si>
    <t>440512000</t>
  </si>
  <si>
    <t>濠江区</t>
  </si>
  <si>
    <t>440513000</t>
  </si>
  <si>
    <t>潮阳区</t>
  </si>
  <si>
    <t>440514000</t>
  </si>
  <si>
    <t>潮南区</t>
  </si>
  <si>
    <t>440515000</t>
  </si>
  <si>
    <t>澄海区</t>
  </si>
  <si>
    <t>440523000</t>
  </si>
  <si>
    <t>南澳县</t>
  </si>
  <si>
    <t>440699000</t>
  </si>
  <si>
    <t>佛山市</t>
  </si>
  <si>
    <t>440600000</t>
  </si>
  <si>
    <t>佛山市本级</t>
  </si>
  <si>
    <t>佛山市辖区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</si>
  <si>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</si>
  <si>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</si>
  <si>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</si>
  <si>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</si>
  <si>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</si>
  <si>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</si>
  <si>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</si>
  <si>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</si>
  <si>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</si>
  <si>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</si>
  <si>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</si>
  <si>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</si>
  <si>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440200000</t>
  </si>
  <si>
    <t>韶关市本级</t>
  </si>
  <si>
    <t>韶关市辖区</t>
  </si>
  <si>
    <t>440281000</t>
  </si>
  <si>
    <t>乐昌市</t>
  </si>
  <si>
    <t>440221000</t>
  </si>
  <si>
    <t>曲江区</t>
  </si>
  <si>
    <t>440233000</t>
  </si>
  <si>
    <t>新丰县</t>
  </si>
  <si>
    <t>440222000</t>
  </si>
  <si>
    <t>始兴县</t>
  </si>
  <si>
    <t>440229000</t>
  </si>
  <si>
    <t>翁源县</t>
  </si>
  <si>
    <t>440232000</t>
  </si>
  <si>
    <t>乳源瑶族自治县</t>
  </si>
  <si>
    <t>440282000</t>
  </si>
  <si>
    <t>南雄市</t>
  </si>
  <si>
    <t>440224000</t>
  </si>
  <si>
    <t>仁化县</t>
  </si>
  <si>
    <t>441699000</t>
  </si>
  <si>
    <t>河源市</t>
  </si>
  <si>
    <t>441600000</t>
  </si>
  <si>
    <t>河源市本级</t>
  </si>
  <si>
    <t>河源市辖区</t>
  </si>
  <si>
    <t>441625000</t>
  </si>
  <si>
    <t>东源县</t>
  </si>
  <si>
    <t>441624000</t>
  </si>
  <si>
    <t>和平县</t>
  </si>
  <si>
    <t>441622000</t>
  </si>
  <si>
    <t>龙川县</t>
  </si>
  <si>
    <t>441621000</t>
  </si>
  <si>
    <t>紫金县</t>
  </si>
  <si>
    <t>441499000</t>
  </si>
  <si>
    <t>梅州市</t>
  </si>
  <si>
    <t>441400000</t>
  </si>
  <si>
    <t>梅州市本级</t>
  </si>
  <si>
    <t>梅州市辖区</t>
  </si>
  <si>
    <t>441402000</t>
  </si>
  <si>
    <t>梅江区</t>
  </si>
  <si>
    <t>441403000</t>
  </si>
  <si>
    <t>梅县区</t>
  </si>
  <si>
    <t>441427000</t>
  </si>
  <si>
    <t>蕉岭县</t>
  </si>
  <si>
    <t>441426000</t>
  </si>
  <si>
    <t>平远县</t>
  </si>
  <si>
    <t>441422000</t>
  </si>
  <si>
    <t>大埔县</t>
  </si>
  <si>
    <t>441481000</t>
  </si>
  <si>
    <t>兴宁市</t>
  </si>
  <si>
    <t>441424000</t>
  </si>
  <si>
    <t>五华县</t>
  </si>
  <si>
    <t>441423000</t>
  </si>
  <si>
    <t>丰顺县</t>
  </si>
  <si>
    <t>441399000</t>
  </si>
  <si>
    <t>惠州市</t>
  </si>
  <si>
    <t>441300000</t>
  </si>
  <si>
    <t>惠州市本级</t>
  </si>
  <si>
    <t>惠州市辖区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</si>
  <si>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</si>
  <si>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</si>
  <si>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</si>
  <si>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</si>
  <si>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</si>
  <si>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</si>
  <si>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</si>
  <si>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</si>
  <si>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441322000</t>
  </si>
  <si>
    <t>博罗县</t>
  </si>
  <si>
    <t>441599000</t>
  </si>
  <si>
    <t>汕尾市</t>
  </si>
  <si>
    <t>441500000</t>
  </si>
  <si>
    <t>汕尾市本级</t>
  </si>
  <si>
    <t>汕尾市辖区</t>
  </si>
  <si>
    <t>441502000</t>
  </si>
  <si>
    <t>城区</t>
  </si>
  <si>
    <t>441521000</t>
  </si>
  <si>
    <t>海丰县</t>
  </si>
  <si>
    <t>441581000</t>
  </si>
  <si>
    <t>陆丰市</t>
  </si>
  <si>
    <t>441523000</t>
  </si>
  <si>
    <t>陆河县</t>
  </si>
  <si>
    <t>441999000</t>
  </si>
  <si>
    <t>东莞市</t>
  </si>
  <si>
    <t>442099000</t>
  </si>
  <si>
    <t>中山市</t>
  </si>
  <si>
    <t>440799000</t>
  </si>
  <si>
    <t>江门市</t>
  </si>
  <si>
    <t>440700000</t>
  </si>
  <si>
    <t>江门市本级</t>
  </si>
  <si>
    <t>江门市辖区</t>
  </si>
  <si>
    <t>440703000</t>
  </si>
  <si>
    <t>蓬江区</t>
  </si>
  <si>
    <t>440705000</t>
  </si>
  <si>
    <t>新会区</t>
  </si>
  <si>
    <t>440781000</t>
  </si>
  <si>
    <t>台山市</t>
  </si>
  <si>
    <t>440783000</t>
  </si>
  <si>
    <t>开平市</t>
  </si>
  <si>
    <t>440784000</t>
  </si>
  <si>
    <t>鹤山市</t>
  </si>
  <si>
    <t>440785000</t>
  </si>
  <si>
    <t>恩平市</t>
  </si>
  <si>
    <t>441799000</t>
  </si>
  <si>
    <t>阳江市</t>
  </si>
  <si>
    <t>441700000</t>
  </si>
  <si>
    <t>阳江市本级</t>
  </si>
  <si>
    <t>阳江市辖区</t>
  </si>
  <si>
    <t>441704000</t>
  </si>
  <si>
    <t>阳东区</t>
  </si>
  <si>
    <t>441721000</t>
  </si>
  <si>
    <t>阳西县</t>
  </si>
  <si>
    <t>441781000</t>
  </si>
  <si>
    <t>阳春市</t>
  </si>
  <si>
    <t>440899000</t>
  </si>
  <si>
    <t>湛江市</t>
  </si>
  <si>
    <t>440800000</t>
  </si>
  <si>
    <t>湛江市本级</t>
  </si>
  <si>
    <t>湛江市辖区</t>
  </si>
  <si>
    <t>440802000</t>
  </si>
  <si>
    <t>赤坎区</t>
  </si>
  <si>
    <t>440803000</t>
  </si>
  <si>
    <t>霞山区</t>
  </si>
  <si>
    <t>440805000</t>
  </si>
  <si>
    <t>湛江经济技术开发区</t>
  </si>
  <si>
    <t>440811000</t>
  </si>
  <si>
    <t>麻章区</t>
  </si>
  <si>
    <t>440804000</t>
  </si>
  <si>
    <t>坡头区</t>
  </si>
  <si>
    <t>440883000</t>
  </si>
  <si>
    <t>吴川市</t>
  </si>
  <si>
    <t>440823000</t>
  </si>
  <si>
    <t>遂溪县</t>
  </si>
  <si>
    <t>440882000</t>
  </si>
  <si>
    <t>雷州市</t>
  </si>
  <si>
    <t>440881000</t>
  </si>
  <si>
    <t>廉江市</t>
  </si>
  <si>
    <t>440825000</t>
  </si>
  <si>
    <t>徐闻县</t>
  </si>
  <si>
    <t>440999000</t>
  </si>
  <si>
    <t>茂名市</t>
  </si>
  <si>
    <t>440900000</t>
  </si>
  <si>
    <t>茂名市本级</t>
  </si>
  <si>
    <t>茂名市辖区</t>
  </si>
  <si>
    <t>440983000</t>
  </si>
  <si>
    <t>信宜市</t>
  </si>
  <si>
    <t>440982000</t>
  </si>
  <si>
    <t>化州市</t>
  </si>
  <si>
    <t>440981000</t>
  </si>
  <si>
    <t>高州市</t>
  </si>
  <si>
    <t>441299000</t>
  </si>
  <si>
    <t>肇庆市</t>
  </si>
  <si>
    <t>441200000</t>
  </si>
  <si>
    <t>肇庆市本级</t>
  </si>
  <si>
    <t>肇庆市辖区</t>
  </si>
  <si>
    <t>441202000</t>
  </si>
  <si>
    <t>端州区</t>
  </si>
  <si>
    <t>441204000</t>
  </si>
  <si>
    <t>高要区</t>
  </si>
  <si>
    <t>441284000</t>
  </si>
  <si>
    <t>四会市</t>
  </si>
  <si>
    <t>441205000</t>
  </si>
  <si>
    <t>肇庆高新技术产业开发区</t>
  </si>
  <si>
    <t>441223000</t>
  </si>
  <si>
    <t>广宁县</t>
  </si>
  <si>
    <t>441226000</t>
  </si>
  <si>
    <t>德庆县</t>
  </si>
  <si>
    <t>441225000</t>
  </si>
  <si>
    <t>封开县</t>
  </si>
  <si>
    <t>441224000</t>
  </si>
  <si>
    <t>怀集县</t>
  </si>
  <si>
    <t>441899000</t>
  </si>
  <si>
    <t>清远市</t>
  </si>
  <si>
    <t>441800000</t>
  </si>
  <si>
    <t>清远市本级</t>
  </si>
  <si>
    <t>清远市辖区</t>
  </si>
  <si>
    <t>441803000</t>
  </si>
  <si>
    <t>清新区</t>
  </si>
  <si>
    <t>441882000</t>
  </si>
  <si>
    <t>连州市</t>
  </si>
  <si>
    <t>441821000</t>
  </si>
  <si>
    <t>佛冈县</t>
  </si>
  <si>
    <t>441823000</t>
  </si>
  <si>
    <t>阳山县</t>
  </si>
  <si>
    <t>441825000</t>
  </si>
  <si>
    <t>连山壮族瑶族自治县</t>
  </si>
  <si>
    <t>441826000</t>
  </si>
  <si>
    <t>连南瑶族自治县</t>
  </si>
  <si>
    <t>441881000</t>
  </si>
  <si>
    <t>英德市</t>
  </si>
  <si>
    <t>445199000</t>
  </si>
  <si>
    <t>潮州市</t>
  </si>
  <si>
    <t>445100000</t>
  </si>
  <si>
    <t>潮州市本级</t>
  </si>
  <si>
    <t>潮州市辖区</t>
  </si>
  <si>
    <t>445103000</t>
  </si>
  <si>
    <t>潮安区</t>
  </si>
  <si>
    <t>445102000</t>
  </si>
  <si>
    <t>湘桥区</t>
  </si>
  <si>
    <t>445122000</t>
  </si>
  <si>
    <t>饶平县</t>
  </si>
  <si>
    <t>445299000</t>
  </si>
  <si>
    <t>揭阳市</t>
  </si>
  <si>
    <t>445200000</t>
  </si>
  <si>
    <t>揭阳市本级</t>
  </si>
  <si>
    <t>揭阳市辖区</t>
  </si>
  <si>
    <t>445202002</t>
  </si>
  <si>
    <t>空港经济区</t>
  </si>
  <si>
    <t>445202000</t>
  </si>
  <si>
    <t>榕城区</t>
  </si>
  <si>
    <t>445203000</t>
  </si>
  <si>
    <t>揭东区</t>
  </si>
  <si>
    <t>445224000</t>
  </si>
  <si>
    <t>惠来县</t>
  </si>
  <si>
    <t>445281000</t>
  </si>
  <si>
    <t>普宁市</t>
  </si>
  <si>
    <t>445222000</t>
  </si>
  <si>
    <t>揭西县</t>
  </si>
  <si>
    <t>445399000</t>
  </si>
  <si>
    <t>云浮市</t>
  </si>
  <si>
    <t>445300000</t>
  </si>
  <si>
    <t>云浮市本级</t>
  </si>
  <si>
    <t>云浮市辖区</t>
  </si>
  <si>
    <t>445302000</t>
  </si>
  <si>
    <t>云城区</t>
  </si>
  <si>
    <t>445322000</t>
  </si>
  <si>
    <t>郁南县</t>
  </si>
  <si>
    <t>445303000</t>
  </si>
  <si>
    <t>云安区</t>
  </si>
  <si>
    <t>445321000</t>
  </si>
  <si>
    <t>新兴县</t>
  </si>
  <si>
    <t>445381000</t>
  </si>
  <si>
    <t>罗定市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</si>
</sst>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0_ "/>
    <numFmt numFmtId="178" formatCode="0.0_ "/>
    <numFmt numFmtId="179" formatCode="#,##0.0_ ;[Red]\-#,##0.0\ "/>
  </numFmts>
  <fonts count="37">
    <font>
      <sz val="11"/>
      <color theme="1"/>
      <name val="宋体"/>
      <charset val="134"/>
      <scheme val="minor"/>
    </font>
    <font>
      <sz val="12"/>
      <color theme="1"/>
      <name val="方正姚体"/>
      <charset val="134"/>
    </font>
    <font>
      <sz val="12"/>
      <name val="幼圆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方正姚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color theme="1"/>
      <name val="方正小标宋简体"/>
      <charset val="134"/>
    </font>
    <font>
      <b/>
      <sz val="14"/>
      <color theme="1"/>
      <name val="方正姚体"/>
      <charset val="134"/>
    </font>
    <font>
      <b/>
      <sz val="14"/>
      <name val="方正姚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35" fillId="14" borderId="5" applyNumberFormat="0" applyAlignment="0" applyProtection="0">
      <alignment vertical="center"/>
    </xf>
    <xf numFmtId="0" fontId="36" fillId="26" borderId="1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2" borderId="0" xfId="0" applyFill="1">
      <alignment vertical="center"/>
    </xf>
    <xf numFmtId="9" fontId="0" fillId="0" borderId="0" xfId="0" applyNumberFormat="1">
      <alignment vertical="center"/>
    </xf>
    <xf numFmtId="178" fontId="3" fillId="0" borderId="0" xfId="8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1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11" applyNumberFormat="1" applyFont="1" applyFill="1" applyBorder="1" applyAlignment="1">
      <alignment horizontal="center" vertical="center" wrapText="1"/>
    </xf>
    <xf numFmtId="0" fontId="9" fillId="3" borderId="1" xfId="49" applyNumberFormat="1" applyFont="1" applyFill="1" applyBorder="1" applyAlignment="1" applyProtection="1">
      <alignment horizontal="center" vertical="center" wrapText="1"/>
    </xf>
    <xf numFmtId="176" fontId="10" fillId="3" borderId="1" xfId="49" applyNumberFormat="1" applyFont="1" applyFill="1" applyBorder="1" applyAlignment="1" applyProtection="1">
      <alignment horizontal="center" vertical="center" wrapText="1"/>
    </xf>
    <xf numFmtId="0" fontId="9" fillId="4" borderId="1" xfId="49" applyNumberFormat="1" applyFont="1" applyFill="1" applyBorder="1" applyAlignment="1" applyProtection="1">
      <alignment horizontal="center" vertical="center"/>
    </xf>
    <xf numFmtId="179" fontId="9" fillId="4" borderId="1" xfId="49" applyNumberFormat="1" applyFont="1" applyFill="1" applyBorder="1" applyAlignment="1" applyProtection="1">
      <alignment horizontal="center" vertical="center" wrapText="1"/>
    </xf>
    <xf numFmtId="176" fontId="10" fillId="4" borderId="1" xfId="49" applyNumberFormat="1" applyFont="1" applyFill="1" applyBorder="1" applyAlignment="1" applyProtection="1">
      <alignment horizontal="center" vertical="center" wrapText="1"/>
    </xf>
    <xf numFmtId="0" fontId="0" fillId="2" borderId="1" xfId="49" applyNumberFormat="1" applyFont="1" applyFill="1" applyBorder="1" applyAlignment="1" applyProtection="1">
      <alignment horizontal="left" vertical="center"/>
    </xf>
    <xf numFmtId="179" fontId="0" fillId="2" borderId="1" xfId="49" applyNumberFormat="1" applyFont="1" applyFill="1" applyBorder="1" applyAlignment="1" applyProtection="1">
      <alignment horizontal="left" vertical="center" wrapText="1"/>
    </xf>
    <xf numFmtId="176" fontId="11" fillId="2" borderId="1" xfId="49" applyNumberFormat="1" applyFont="1" applyFill="1" applyBorder="1" applyAlignment="1">
      <alignment horizontal="right" vertical="center"/>
    </xf>
    <xf numFmtId="9" fontId="11" fillId="2" borderId="1" xfId="11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4" fillId="5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6" borderId="1" xfId="0" applyNumberFormat="1" applyFont="1" applyFill="1" applyBorder="1" applyAlignment="1">
      <alignment horizontal="center" vertical="center" wrapText="1"/>
    </xf>
    <xf numFmtId="178" fontId="8" fillId="5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6" borderId="1" xfId="0" applyNumberFormat="1" applyFont="1" applyFill="1" applyBorder="1" applyAlignment="1">
      <alignment horizontal="center" vertical="center" wrapText="1"/>
    </xf>
    <xf numFmtId="178" fontId="2" fillId="5" borderId="1" xfId="0" applyNumberFormat="1" applyFont="1" applyFill="1" applyBorder="1" applyAlignment="1">
      <alignment horizontal="center" vertical="center" wrapText="1"/>
    </xf>
    <xf numFmtId="176" fontId="10" fillId="6" borderId="1" xfId="49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>
      <alignment vertical="center"/>
    </xf>
    <xf numFmtId="176" fontId="15" fillId="6" borderId="1" xfId="8" applyNumberFormat="1" applyFont="1" applyFill="1" applyBorder="1" applyAlignment="1">
      <alignment horizontal="center" vertical="center"/>
    </xf>
    <xf numFmtId="176" fontId="15" fillId="2" borderId="1" xfId="8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9" fontId="0" fillId="2" borderId="1" xfId="53" applyNumberFormat="1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常规_地市附件3" xfId="53"/>
  </cellStyles>
  <tableStyles count="0" defaultTableStyle="TableStyleMedium2" defaultPivotStyle="PivotStyleLight16"/>
  <colors>
    <mruColors>
      <color rgb="00FFFFCC"/>
      <color rgb="00FF0000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187"/>
  <sheetViews>
    <sheetView tabSelected="1" zoomScale="80" zoomScaleNormal="80" topLeftCell="E1" workbookViewId="0">
      <selection activeCell="Q4" sqref="Q4:Q5"/>
    </sheetView>
  </sheetViews>
  <sheetFormatPr defaultColWidth="9" defaultRowHeight="13.5"/>
  <cols>
    <col min="1" max="3" width="16.4416666666667" customWidth="1"/>
    <col min="4" max="7" width="15.4416666666667" customWidth="1"/>
    <col min="8" max="8" width="15.4416666666667" style="4" customWidth="1"/>
    <col min="9" max="9" width="25.2166666666667" customWidth="1"/>
    <col min="10" max="11" width="20.8916666666667" customWidth="1"/>
    <col min="12" max="13" width="25.2166666666667" customWidth="1"/>
    <col min="14" max="16" width="20.8916666666667" style="5" customWidth="1"/>
    <col min="17" max="17" width="20.8916666666667" customWidth="1"/>
  </cols>
  <sheetData>
    <row r="1" ht="28" customHeight="1" spans="1:1">
      <c r="A1" s="6" t="s">
        <v>0</v>
      </c>
    </row>
    <row r="2" ht="52.8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42.6" customHeight="1" spans="1:17">
      <c r="A3" s="8"/>
      <c r="B3" s="9"/>
      <c r="C3" s="9"/>
      <c r="D3" s="10"/>
      <c r="E3" s="10"/>
      <c r="F3" s="10"/>
      <c r="G3" s="10"/>
      <c r="H3" s="11"/>
      <c r="I3" s="10"/>
      <c r="J3" s="10"/>
      <c r="K3" s="10"/>
      <c r="L3" s="10"/>
      <c r="M3" s="10"/>
      <c r="N3" s="28"/>
      <c r="O3" s="28"/>
      <c r="P3" s="28" t="s">
        <v>2</v>
      </c>
      <c r="Q3" s="42"/>
    </row>
    <row r="4" s="1" customFormat="1" ht="42" customHeight="1" spans="1:17">
      <c r="A4" s="12" t="s">
        <v>3</v>
      </c>
      <c r="B4" s="12" t="s">
        <v>4</v>
      </c>
      <c r="C4" s="12" t="s">
        <v>5</v>
      </c>
      <c r="D4" s="13" t="s">
        <v>6</v>
      </c>
      <c r="E4" s="13"/>
      <c r="F4" s="13"/>
      <c r="G4" s="13"/>
      <c r="H4" s="13"/>
      <c r="I4" s="29" t="s">
        <v>7</v>
      </c>
      <c r="J4" s="30" t="s">
        <v>8</v>
      </c>
      <c r="K4" s="30"/>
      <c r="L4" s="30"/>
      <c r="M4" s="29" t="s">
        <v>9</v>
      </c>
      <c r="N4" s="31" t="s">
        <v>10</v>
      </c>
      <c r="O4" s="31"/>
      <c r="P4" s="31"/>
      <c r="Q4" s="43" t="s">
        <v>11</v>
      </c>
    </row>
    <row r="5" s="1" customFormat="1" ht="73.05" customHeight="1" spans="1:17">
      <c r="A5" s="12"/>
      <c r="B5" s="12"/>
      <c r="C5" s="12"/>
      <c r="D5" s="14" t="s">
        <v>12</v>
      </c>
      <c r="E5" s="14" t="s">
        <v>13</v>
      </c>
      <c r="F5" s="14" t="s">
        <v>14</v>
      </c>
      <c r="G5" s="14" t="s">
        <v>15</v>
      </c>
      <c r="H5" s="15" t="s">
        <v>16</v>
      </c>
      <c r="I5" s="29"/>
      <c r="J5" s="32" t="s">
        <v>17</v>
      </c>
      <c r="K5" s="14" t="s">
        <v>18</v>
      </c>
      <c r="L5" s="32" t="s">
        <v>19</v>
      </c>
      <c r="M5" s="29"/>
      <c r="N5" s="33" t="s">
        <v>20</v>
      </c>
      <c r="O5" s="34" t="s">
        <v>21</v>
      </c>
      <c r="P5" s="34" t="s">
        <v>22</v>
      </c>
      <c r="Q5" s="43"/>
    </row>
    <row r="6" s="2" customFormat="1" ht="49.2" customHeight="1" spans="1:17">
      <c r="A6" s="16" t="s">
        <v>23</v>
      </c>
      <c r="B6" s="16" t="s">
        <v>24</v>
      </c>
      <c r="C6" s="16" t="s">
        <v>25</v>
      </c>
      <c r="D6" s="17" t="s">
        <v>26</v>
      </c>
      <c r="E6" s="17" t="s">
        <v>27</v>
      </c>
      <c r="F6" s="17" t="s">
        <v>28</v>
      </c>
      <c r="G6" s="17" t="s">
        <v>29</v>
      </c>
      <c r="H6" s="18" t="s">
        <v>30</v>
      </c>
      <c r="I6" s="17" t="s">
        <v>31</v>
      </c>
      <c r="J6" s="35" t="s">
        <v>32</v>
      </c>
      <c r="K6" s="35" t="s">
        <v>33</v>
      </c>
      <c r="L6" s="17" t="s">
        <v>34</v>
      </c>
      <c r="M6" s="17" t="s">
        <v>35</v>
      </c>
      <c r="N6" s="36" t="s">
        <v>36</v>
      </c>
      <c r="O6" s="37" t="s">
        <v>37</v>
      </c>
      <c r="P6" s="37" t="s">
        <v>38</v>
      </c>
      <c r="Q6" s="44" t="s">
        <v>39</v>
      </c>
    </row>
    <row r="7" ht="40.05" customHeight="1" spans="1:17">
      <c r="A7" s="19" t="s">
        <v>20</v>
      </c>
      <c r="B7" s="19"/>
      <c r="C7" s="19"/>
      <c r="D7" s="20">
        <f t="shared" ref="D7" si="0">D8+D21+D24+D32+D34+D40+D42+D50+D52+D54+D56+D60+D62+D64+D70+D72+D74+D76+D78+D84+D86+D91+D93+D95+D97+D99+D107+D111+D113+D124+D126+D128+D131+D133+D135+D143+D145+D147+D149+D155+D157+D159+D161+D165+D167+D174+D176+D178+D183+D185+D48+D89+D122+D141+D172</f>
        <v>564626</v>
      </c>
      <c r="E7" s="20">
        <f t="shared" ref="E7:M7" si="1">E8+E21+E24+E32+E34+E40+E42+E50+E52+E54+E56+E60+E62+E64+E70+E72+E74+E76+E78+E84+E86+E91+E93+E95+E97+E99+E107+E111+E113+E124+E126+E128+E131+E133+E135+E143+E145+E147+E149+E155+E157+E159+E161+E165+E167+E174+E176+E178+E183+E185+E48+E89+E122+E141+E172</f>
        <v>2230</v>
      </c>
      <c r="F7" s="20">
        <f t="shared" si="1"/>
        <v>625419</v>
      </c>
      <c r="G7" s="20">
        <f t="shared" si="1"/>
        <v>2466</v>
      </c>
      <c r="H7" s="20"/>
      <c r="I7" s="20">
        <f t="shared" si="1"/>
        <v>1433829034</v>
      </c>
      <c r="J7" s="20">
        <f t="shared" si="1"/>
        <v>1361576613</v>
      </c>
      <c r="K7" s="20">
        <f t="shared" si="1"/>
        <v>-1958275</v>
      </c>
      <c r="L7" s="20">
        <f t="shared" si="1"/>
        <v>-13950812</v>
      </c>
      <c r="M7" s="20">
        <f t="shared" si="1"/>
        <v>1425860938</v>
      </c>
      <c r="N7" s="38">
        <f t="shared" ref="N7:Q7" si="2">N8+N21+N24+N32+N34+N40+N42+N50+N52+N54+N56+N60+N62+N64+N70+N72+N74+N76+N78+N84+N86+N91+N93+N95+N97+N99+N107+N111+N113+N124+N126+N128+N131+N133+N135+N143+N145+N147+N149+N155+N157+N159+N161+N165+N167+N174+N176+N178+N183+N185+N48+N89+N122+N141+N172</f>
        <v>1283274858</v>
      </c>
      <c r="O7" s="20">
        <f t="shared" si="2"/>
        <v>432760000</v>
      </c>
      <c r="P7" s="20">
        <f t="shared" si="2"/>
        <v>850514858</v>
      </c>
      <c r="Q7" s="20">
        <f t="shared" si="2"/>
        <v>-5982716</v>
      </c>
    </row>
    <row r="8" ht="40.05" customHeight="1" spans="1:17">
      <c r="A8" s="21" t="s">
        <v>40</v>
      </c>
      <c r="B8" s="22" t="s">
        <v>41</v>
      </c>
      <c r="C8" s="22" t="s">
        <v>41</v>
      </c>
      <c r="D8" s="23">
        <f t="shared" ref="D8" si="3">SUM(D9:D20)</f>
        <v>72512</v>
      </c>
      <c r="E8" s="23">
        <f t="shared" ref="E8:M8" si="4">SUM(E9:E20)</f>
        <v>546</v>
      </c>
      <c r="F8" s="23">
        <f t="shared" si="4"/>
        <v>77856</v>
      </c>
      <c r="G8" s="23">
        <f t="shared" si="4"/>
        <v>600</v>
      </c>
      <c r="H8" s="23"/>
      <c r="I8" s="23">
        <f t="shared" si="4"/>
        <v>82441800</v>
      </c>
      <c r="J8" s="23">
        <f t="shared" si="4"/>
        <v>77775390</v>
      </c>
      <c r="K8" s="23">
        <f t="shared" si="4"/>
        <v>0</v>
      </c>
      <c r="L8" s="23">
        <f t="shared" si="4"/>
        <v>1829626</v>
      </c>
      <c r="M8" s="23">
        <f t="shared" si="4"/>
        <v>84271426</v>
      </c>
      <c r="N8" s="38">
        <f t="shared" ref="N8:Q8" si="5">SUM(N9:N20)</f>
        <v>75844285</v>
      </c>
      <c r="O8" s="23">
        <f t="shared" si="5"/>
        <v>75844285</v>
      </c>
      <c r="P8" s="23">
        <f t="shared" si="5"/>
        <v>0</v>
      </c>
      <c r="Q8" s="23">
        <f t="shared" si="5"/>
        <v>0</v>
      </c>
    </row>
    <row r="9" s="3" customFormat="1" ht="40.05" customHeight="1" spans="1:17">
      <c r="A9" s="24" t="s">
        <v>42</v>
      </c>
      <c r="B9" s="25" t="s">
        <v>43</v>
      </c>
      <c r="C9" s="25" t="s">
        <v>44</v>
      </c>
      <c r="D9" s="26">
        <v>42083</v>
      </c>
      <c r="E9" s="26">
        <v>204</v>
      </c>
      <c r="F9" s="26">
        <v>44960</v>
      </c>
      <c r="G9" s="26">
        <v>212</v>
      </c>
      <c r="H9" s="27">
        <v>0.3</v>
      </c>
      <c r="I9" s="39">
        <f>ROUND((F9*3500+G9*3850)*H9,0)</f>
        <v>47452860</v>
      </c>
      <c r="J9" s="26">
        <v>45182025</v>
      </c>
      <c r="K9" s="26">
        <v>0</v>
      </c>
      <c r="L9" s="39">
        <f>ROUND((D9*1750+E9*1925+F9*1750+G9*1925)*H9-(J9-K9),0)</f>
        <v>755790</v>
      </c>
      <c r="M9" s="39">
        <f>IF(ROUND(I9+L9,0)&lt;0,0,ROUND(I9+L9,0))</f>
        <v>48208650</v>
      </c>
      <c r="N9" s="40">
        <f>ROUND(M9*0.9,0)</f>
        <v>43387785</v>
      </c>
      <c r="O9" s="41">
        <v>43387785</v>
      </c>
      <c r="P9" s="41">
        <f>N9-O9</f>
        <v>0</v>
      </c>
      <c r="Q9" s="39">
        <f>IF(ROUND(I9+L9,0)&lt;0,ROUND(I9+L9,0),0)</f>
        <v>0</v>
      </c>
    </row>
    <row r="10" s="3" customFormat="1" ht="40.05" customHeight="1" spans="1:17">
      <c r="A10" s="24" t="s">
        <v>45</v>
      </c>
      <c r="B10" s="25" t="s">
        <v>46</v>
      </c>
      <c r="C10" s="25" t="s">
        <v>46</v>
      </c>
      <c r="D10" s="26">
        <v>472</v>
      </c>
      <c r="E10" s="26">
        <v>95</v>
      </c>
      <c r="F10" s="26">
        <v>471</v>
      </c>
      <c r="G10" s="26">
        <v>92</v>
      </c>
      <c r="H10" s="27">
        <v>0.3</v>
      </c>
      <c r="I10" s="39">
        <f t="shared" ref="I10:I73" si="6">ROUND((F10*3500+G10*3850)*H10,0)</f>
        <v>600810</v>
      </c>
      <c r="J10" s="26">
        <v>607320</v>
      </c>
      <c r="K10" s="26">
        <v>0</v>
      </c>
      <c r="L10" s="39">
        <f t="shared" ref="L10:L73" si="7">ROUND((D10*1750+E10*1925+F10*1750+G10*1925)*H10-(J10-K10),0)</f>
        <v>-4253</v>
      </c>
      <c r="M10" s="39">
        <f t="shared" ref="M10:M73" si="8">IF(ROUND(I10+L10,0)&lt;0,0,ROUND(I10+L10,0))</f>
        <v>596557</v>
      </c>
      <c r="N10" s="40">
        <f t="shared" ref="N10:N73" si="9">ROUND(M10*0.9,0)</f>
        <v>536901</v>
      </c>
      <c r="O10" s="41">
        <v>536901</v>
      </c>
      <c r="P10" s="41">
        <f t="shared" ref="P10:P73" si="10">N10-O10</f>
        <v>0</v>
      </c>
      <c r="Q10" s="39">
        <f t="shared" ref="Q10:Q73" si="11">IF(ROUND(I10+L10,0)&lt;0,ROUND(I10+L10,0),0)</f>
        <v>0</v>
      </c>
    </row>
    <row r="11" s="3" customFormat="1" ht="40.05" customHeight="1" spans="1:17">
      <c r="A11" s="24" t="s">
        <v>47</v>
      </c>
      <c r="B11" s="25" t="s">
        <v>48</v>
      </c>
      <c r="C11" s="25" t="s">
        <v>48</v>
      </c>
      <c r="D11" s="26">
        <v>1823</v>
      </c>
      <c r="E11" s="26">
        <v>27</v>
      </c>
      <c r="F11" s="26">
        <v>1731</v>
      </c>
      <c r="G11" s="26">
        <v>30</v>
      </c>
      <c r="H11" s="27">
        <v>0.3</v>
      </c>
      <c r="I11" s="39">
        <f t="shared" si="6"/>
        <v>1852200</v>
      </c>
      <c r="J11" s="26">
        <v>1958985</v>
      </c>
      <c r="K11" s="26">
        <v>0</v>
      </c>
      <c r="L11" s="39">
        <f t="shared" si="7"/>
        <v>-60218</v>
      </c>
      <c r="M11" s="39">
        <f t="shared" si="8"/>
        <v>1791982</v>
      </c>
      <c r="N11" s="40">
        <f t="shared" si="9"/>
        <v>1612784</v>
      </c>
      <c r="O11" s="41">
        <v>1612784</v>
      </c>
      <c r="P11" s="41">
        <f t="shared" si="10"/>
        <v>0</v>
      </c>
      <c r="Q11" s="39">
        <f t="shared" si="11"/>
        <v>0</v>
      </c>
    </row>
    <row r="12" s="3" customFormat="1" ht="40.05" customHeight="1" spans="1:17">
      <c r="A12" s="24" t="s">
        <v>49</v>
      </c>
      <c r="B12" s="25" t="s">
        <v>50</v>
      </c>
      <c r="C12" s="25" t="s">
        <v>50</v>
      </c>
      <c r="D12" s="26">
        <v>404</v>
      </c>
      <c r="E12" s="26">
        <v>50</v>
      </c>
      <c r="F12" s="26">
        <v>602</v>
      </c>
      <c r="G12" s="26">
        <v>63</v>
      </c>
      <c r="H12" s="27">
        <v>0.3</v>
      </c>
      <c r="I12" s="39">
        <f t="shared" si="6"/>
        <v>704865</v>
      </c>
      <c r="J12" s="26">
        <v>488250</v>
      </c>
      <c r="K12" s="26">
        <v>0</v>
      </c>
      <c r="L12" s="39">
        <f t="shared" si="7"/>
        <v>105158</v>
      </c>
      <c r="M12" s="39">
        <f t="shared" si="8"/>
        <v>810023</v>
      </c>
      <c r="N12" s="40">
        <f t="shared" si="9"/>
        <v>729021</v>
      </c>
      <c r="O12" s="41">
        <v>729021</v>
      </c>
      <c r="P12" s="41">
        <f t="shared" si="10"/>
        <v>0</v>
      </c>
      <c r="Q12" s="39">
        <f t="shared" si="11"/>
        <v>0</v>
      </c>
    </row>
    <row r="13" s="3" customFormat="1" ht="40.05" customHeight="1" spans="1:17">
      <c r="A13" s="24" t="s">
        <v>51</v>
      </c>
      <c r="B13" s="25" t="s">
        <v>52</v>
      </c>
      <c r="C13" s="25" t="s">
        <v>52</v>
      </c>
      <c r="D13" s="26">
        <v>791</v>
      </c>
      <c r="E13" s="26">
        <v>1</v>
      </c>
      <c r="F13" s="26">
        <v>891</v>
      </c>
      <c r="G13" s="26">
        <v>4</v>
      </c>
      <c r="H13" s="27">
        <v>0.3</v>
      </c>
      <c r="I13" s="39">
        <f t="shared" si="6"/>
        <v>940170</v>
      </c>
      <c r="J13" s="26">
        <v>832755</v>
      </c>
      <c r="K13" s="26">
        <v>0</v>
      </c>
      <c r="L13" s="39">
        <f t="shared" si="7"/>
        <v>53183</v>
      </c>
      <c r="M13" s="39">
        <f t="shared" si="8"/>
        <v>993353</v>
      </c>
      <c r="N13" s="40">
        <f t="shared" si="9"/>
        <v>894018</v>
      </c>
      <c r="O13" s="41">
        <v>894018</v>
      </c>
      <c r="P13" s="41">
        <f t="shared" si="10"/>
        <v>0</v>
      </c>
      <c r="Q13" s="39">
        <f t="shared" si="11"/>
        <v>0</v>
      </c>
    </row>
    <row r="14" s="3" customFormat="1" ht="40.05" customHeight="1" spans="1:17">
      <c r="A14" s="24" t="s">
        <v>53</v>
      </c>
      <c r="B14" s="25" t="s">
        <v>54</v>
      </c>
      <c r="C14" s="25" t="s">
        <v>54</v>
      </c>
      <c r="D14" s="26">
        <v>2291</v>
      </c>
      <c r="E14" s="26">
        <v>23</v>
      </c>
      <c r="F14" s="26">
        <v>2638</v>
      </c>
      <c r="G14" s="26">
        <v>19</v>
      </c>
      <c r="H14" s="27">
        <v>0.3</v>
      </c>
      <c r="I14" s="39">
        <f t="shared" si="6"/>
        <v>2791845</v>
      </c>
      <c r="J14" s="26">
        <v>2462460</v>
      </c>
      <c r="K14" s="26">
        <v>0</v>
      </c>
      <c r="L14" s="39">
        <f t="shared" si="7"/>
        <v>149520</v>
      </c>
      <c r="M14" s="39">
        <f t="shared" si="8"/>
        <v>2941365</v>
      </c>
      <c r="N14" s="40">
        <f t="shared" si="9"/>
        <v>2647229</v>
      </c>
      <c r="O14" s="41">
        <v>2647229</v>
      </c>
      <c r="P14" s="41">
        <f t="shared" si="10"/>
        <v>0</v>
      </c>
      <c r="Q14" s="39">
        <f t="shared" si="11"/>
        <v>0</v>
      </c>
    </row>
    <row r="15" s="3" customFormat="1" ht="40.05" customHeight="1" spans="1:17">
      <c r="A15" s="24" t="s">
        <v>55</v>
      </c>
      <c r="B15" s="25" t="s">
        <v>56</v>
      </c>
      <c r="C15" s="25" t="s">
        <v>56</v>
      </c>
      <c r="D15" s="26">
        <v>1697</v>
      </c>
      <c r="E15" s="26">
        <v>11</v>
      </c>
      <c r="F15" s="26">
        <v>1753</v>
      </c>
      <c r="G15" s="26">
        <v>13</v>
      </c>
      <c r="H15" s="27">
        <v>0.3</v>
      </c>
      <c r="I15" s="39">
        <f t="shared" si="6"/>
        <v>1855665</v>
      </c>
      <c r="J15" s="26">
        <v>1809255</v>
      </c>
      <c r="K15" s="26">
        <v>0</v>
      </c>
      <c r="L15" s="39">
        <f t="shared" si="7"/>
        <v>15855</v>
      </c>
      <c r="M15" s="39">
        <f t="shared" si="8"/>
        <v>1871520</v>
      </c>
      <c r="N15" s="40">
        <f t="shared" si="9"/>
        <v>1684368</v>
      </c>
      <c r="O15" s="41">
        <v>1684368</v>
      </c>
      <c r="P15" s="41">
        <f t="shared" si="10"/>
        <v>0</v>
      </c>
      <c r="Q15" s="39">
        <f t="shared" si="11"/>
        <v>0</v>
      </c>
    </row>
    <row r="16" s="3" customFormat="1" ht="40.05" customHeight="1" spans="1:17">
      <c r="A16" s="24" t="s">
        <v>57</v>
      </c>
      <c r="B16" s="25" t="s">
        <v>58</v>
      </c>
      <c r="C16" s="25" t="s">
        <v>58</v>
      </c>
      <c r="D16" s="26">
        <v>7930</v>
      </c>
      <c r="E16" s="26">
        <v>94</v>
      </c>
      <c r="F16" s="26">
        <v>8320</v>
      </c>
      <c r="G16" s="26">
        <v>120</v>
      </c>
      <c r="H16" s="27">
        <v>0.3</v>
      </c>
      <c r="I16" s="39">
        <f t="shared" si="6"/>
        <v>8874600</v>
      </c>
      <c r="J16" s="26">
        <v>8390025</v>
      </c>
      <c r="K16" s="26">
        <v>0</v>
      </c>
      <c r="L16" s="39">
        <f t="shared" si="7"/>
        <v>264810</v>
      </c>
      <c r="M16" s="39">
        <f t="shared" si="8"/>
        <v>9139410</v>
      </c>
      <c r="N16" s="40">
        <f t="shared" si="9"/>
        <v>8225469</v>
      </c>
      <c r="O16" s="41">
        <v>8225469</v>
      </c>
      <c r="P16" s="41">
        <f t="shared" si="10"/>
        <v>0</v>
      </c>
      <c r="Q16" s="39">
        <f t="shared" si="11"/>
        <v>0</v>
      </c>
    </row>
    <row r="17" s="3" customFormat="1" ht="40.05" customHeight="1" spans="1:17">
      <c r="A17" s="24" t="s">
        <v>59</v>
      </c>
      <c r="B17" s="25" t="s">
        <v>60</v>
      </c>
      <c r="C17" s="25" t="s">
        <v>60</v>
      </c>
      <c r="D17" s="26">
        <v>4406</v>
      </c>
      <c r="E17" s="26">
        <v>14</v>
      </c>
      <c r="F17" s="26">
        <v>4916</v>
      </c>
      <c r="G17" s="26">
        <v>19</v>
      </c>
      <c r="H17" s="27">
        <v>0.3</v>
      </c>
      <c r="I17" s="39">
        <f t="shared" si="6"/>
        <v>5183745</v>
      </c>
      <c r="J17" s="26">
        <v>4717125</v>
      </c>
      <c r="K17" s="26">
        <v>0</v>
      </c>
      <c r="L17" s="39">
        <f t="shared" si="7"/>
        <v>195983</v>
      </c>
      <c r="M17" s="39">
        <f t="shared" si="8"/>
        <v>5379728</v>
      </c>
      <c r="N17" s="40">
        <f t="shared" si="9"/>
        <v>4841755</v>
      </c>
      <c r="O17" s="41">
        <v>4841755</v>
      </c>
      <c r="P17" s="41">
        <f t="shared" si="10"/>
        <v>0</v>
      </c>
      <c r="Q17" s="39">
        <f t="shared" si="11"/>
        <v>0</v>
      </c>
    </row>
    <row r="18" s="3" customFormat="1" ht="40.05" customHeight="1" spans="1:17">
      <c r="A18" s="24" t="s">
        <v>61</v>
      </c>
      <c r="B18" s="25" t="s">
        <v>62</v>
      </c>
      <c r="C18" s="25" t="s">
        <v>62</v>
      </c>
      <c r="D18" s="26">
        <v>6908</v>
      </c>
      <c r="E18" s="26">
        <v>10</v>
      </c>
      <c r="F18" s="26">
        <v>7854</v>
      </c>
      <c r="G18" s="26">
        <v>12</v>
      </c>
      <c r="H18" s="27">
        <v>0.3</v>
      </c>
      <c r="I18" s="39">
        <f t="shared" si="6"/>
        <v>8260560</v>
      </c>
      <c r="J18" s="26">
        <v>7374150</v>
      </c>
      <c r="K18" s="26">
        <v>0</v>
      </c>
      <c r="L18" s="39">
        <f t="shared" si="7"/>
        <v>388605</v>
      </c>
      <c r="M18" s="39">
        <f t="shared" si="8"/>
        <v>8649165</v>
      </c>
      <c r="N18" s="40">
        <f t="shared" si="9"/>
        <v>7784249</v>
      </c>
      <c r="O18" s="41">
        <v>7784249</v>
      </c>
      <c r="P18" s="41">
        <f t="shared" si="10"/>
        <v>0</v>
      </c>
      <c r="Q18" s="39">
        <f t="shared" si="11"/>
        <v>0</v>
      </c>
    </row>
    <row r="19" s="3" customFormat="1" ht="40.05" customHeight="1" spans="1:17">
      <c r="A19" s="24" t="s">
        <v>63</v>
      </c>
      <c r="B19" s="25" t="s">
        <v>64</v>
      </c>
      <c r="C19" s="25" t="s">
        <v>64</v>
      </c>
      <c r="D19" s="26">
        <v>2164</v>
      </c>
      <c r="E19" s="26">
        <v>9</v>
      </c>
      <c r="F19" s="26">
        <v>1990</v>
      </c>
      <c r="G19" s="26">
        <v>13</v>
      </c>
      <c r="H19" s="27">
        <v>0.3</v>
      </c>
      <c r="I19" s="39">
        <f t="shared" si="6"/>
        <v>2104515</v>
      </c>
      <c r="J19" s="26">
        <v>2306745</v>
      </c>
      <c r="K19" s="26">
        <v>0</v>
      </c>
      <c r="L19" s="39">
        <f t="shared" si="7"/>
        <v>-113190</v>
      </c>
      <c r="M19" s="39">
        <f t="shared" si="8"/>
        <v>1991325</v>
      </c>
      <c r="N19" s="40">
        <f t="shared" si="9"/>
        <v>1792193</v>
      </c>
      <c r="O19" s="41">
        <v>1792193</v>
      </c>
      <c r="P19" s="41">
        <f t="shared" si="10"/>
        <v>0</v>
      </c>
      <c r="Q19" s="39">
        <f t="shared" si="11"/>
        <v>0</v>
      </c>
    </row>
    <row r="20" s="3" customFormat="1" ht="40.05" customHeight="1" spans="1:17">
      <c r="A20" s="24" t="s">
        <v>65</v>
      </c>
      <c r="B20" s="25" t="s">
        <v>66</v>
      </c>
      <c r="C20" s="25" t="s">
        <v>66</v>
      </c>
      <c r="D20" s="26">
        <v>1543</v>
      </c>
      <c r="E20" s="26">
        <v>8</v>
      </c>
      <c r="F20" s="26">
        <v>1730</v>
      </c>
      <c r="G20" s="26">
        <v>3</v>
      </c>
      <c r="H20" s="27">
        <v>0.3</v>
      </c>
      <c r="I20" s="39">
        <f t="shared" si="6"/>
        <v>1819965</v>
      </c>
      <c r="J20" s="26">
        <v>1646295</v>
      </c>
      <c r="K20" s="26">
        <v>0</v>
      </c>
      <c r="L20" s="39">
        <f t="shared" si="7"/>
        <v>78383</v>
      </c>
      <c r="M20" s="39">
        <f t="shared" si="8"/>
        <v>1898348</v>
      </c>
      <c r="N20" s="40">
        <f t="shared" si="9"/>
        <v>1708513</v>
      </c>
      <c r="O20" s="41">
        <v>1708513</v>
      </c>
      <c r="P20" s="41">
        <f t="shared" si="10"/>
        <v>0</v>
      </c>
      <c r="Q20" s="39">
        <f t="shared" si="11"/>
        <v>0</v>
      </c>
    </row>
    <row r="21" ht="40.05" customHeight="1" spans="1:17">
      <c r="A21" s="21" t="s">
        <v>67</v>
      </c>
      <c r="B21" s="22" t="s">
        <v>68</v>
      </c>
      <c r="C21" s="22" t="s">
        <v>68</v>
      </c>
      <c r="D21" s="23">
        <f t="shared" ref="D21:Q21" si="12">SUM(D22:D23)</f>
        <v>12548</v>
      </c>
      <c r="E21" s="23">
        <f t="shared" si="12"/>
        <v>84</v>
      </c>
      <c r="F21" s="23">
        <f t="shared" si="12"/>
        <v>12994</v>
      </c>
      <c r="G21" s="23">
        <f t="shared" si="12"/>
        <v>108</v>
      </c>
      <c r="H21" s="23"/>
      <c r="I21" s="23">
        <f t="shared" si="12"/>
        <v>13768440</v>
      </c>
      <c r="J21" s="23">
        <f t="shared" si="12"/>
        <v>13295310</v>
      </c>
      <c r="K21" s="23">
        <f t="shared" si="12"/>
        <v>0</v>
      </c>
      <c r="L21" s="23">
        <f t="shared" si="12"/>
        <v>225120</v>
      </c>
      <c r="M21" s="23">
        <f t="shared" si="12"/>
        <v>13993560</v>
      </c>
      <c r="N21" s="38">
        <f t="shared" si="12"/>
        <v>12594204</v>
      </c>
      <c r="O21" s="23">
        <f t="shared" si="12"/>
        <v>12594204</v>
      </c>
      <c r="P21" s="23">
        <f t="shared" si="12"/>
        <v>0</v>
      </c>
      <c r="Q21" s="23">
        <f t="shared" si="12"/>
        <v>0</v>
      </c>
    </row>
    <row r="22" s="3" customFormat="1" ht="40.05" customHeight="1" spans="1:17">
      <c r="A22" s="24" t="s">
        <v>69</v>
      </c>
      <c r="B22" s="25" t="s">
        <v>70</v>
      </c>
      <c r="C22" s="25" t="s">
        <v>71</v>
      </c>
      <c r="D22" s="26">
        <v>10771</v>
      </c>
      <c r="E22" s="26">
        <v>75</v>
      </c>
      <c r="F22" s="26">
        <v>11094</v>
      </c>
      <c r="G22" s="26">
        <v>101</v>
      </c>
      <c r="H22" s="27">
        <v>0.3</v>
      </c>
      <c r="I22" s="39">
        <f t="shared" si="6"/>
        <v>11765355</v>
      </c>
      <c r="J22" s="26">
        <v>11335170</v>
      </c>
      <c r="K22" s="26">
        <v>0</v>
      </c>
      <c r="L22" s="39">
        <f t="shared" si="7"/>
        <v>245595</v>
      </c>
      <c r="M22" s="39">
        <f t="shared" si="8"/>
        <v>12010950</v>
      </c>
      <c r="N22" s="40">
        <f t="shared" si="9"/>
        <v>10809855</v>
      </c>
      <c r="O22" s="41">
        <v>10809855</v>
      </c>
      <c r="P22" s="41">
        <f t="shared" si="10"/>
        <v>0</v>
      </c>
      <c r="Q22" s="39">
        <f t="shared" si="11"/>
        <v>0</v>
      </c>
    </row>
    <row r="23" s="3" customFormat="1" ht="40.05" customHeight="1" spans="1:17">
      <c r="A23" s="24" t="s">
        <v>72</v>
      </c>
      <c r="B23" s="25" t="s">
        <v>73</v>
      </c>
      <c r="C23" s="25" t="s">
        <v>73</v>
      </c>
      <c r="D23" s="26">
        <v>1777</v>
      </c>
      <c r="E23" s="26">
        <v>9</v>
      </c>
      <c r="F23" s="26">
        <v>1900</v>
      </c>
      <c r="G23" s="26">
        <v>7</v>
      </c>
      <c r="H23" s="27">
        <v>0.3</v>
      </c>
      <c r="I23" s="39">
        <f t="shared" si="6"/>
        <v>2003085</v>
      </c>
      <c r="J23" s="26">
        <v>1960140</v>
      </c>
      <c r="K23" s="26">
        <v>0</v>
      </c>
      <c r="L23" s="39">
        <f t="shared" si="7"/>
        <v>-20475</v>
      </c>
      <c r="M23" s="39">
        <f t="shared" si="8"/>
        <v>1982610</v>
      </c>
      <c r="N23" s="40">
        <f t="shared" si="9"/>
        <v>1784349</v>
      </c>
      <c r="O23" s="41">
        <v>1784349</v>
      </c>
      <c r="P23" s="41">
        <f t="shared" si="10"/>
        <v>0</v>
      </c>
      <c r="Q23" s="39">
        <f t="shared" si="11"/>
        <v>0</v>
      </c>
    </row>
    <row r="24" ht="40.05" customHeight="1" spans="1:17">
      <c r="A24" s="21" t="s">
        <v>74</v>
      </c>
      <c r="B24" s="22" t="s">
        <v>75</v>
      </c>
      <c r="C24" s="22" t="s">
        <v>75</v>
      </c>
      <c r="D24" s="23">
        <f t="shared" ref="D24:Q24" si="13">SUM(D25:D31)</f>
        <v>21467</v>
      </c>
      <c r="E24" s="23">
        <f t="shared" si="13"/>
        <v>44</v>
      </c>
      <c r="F24" s="23">
        <f t="shared" si="13"/>
        <v>23308</v>
      </c>
      <c r="G24" s="23">
        <f t="shared" si="13"/>
        <v>55</v>
      </c>
      <c r="H24" s="23"/>
      <c r="I24" s="23">
        <f t="shared" si="13"/>
        <v>72606345</v>
      </c>
      <c r="J24" s="23">
        <f t="shared" si="13"/>
        <v>67612668</v>
      </c>
      <c r="K24" s="23">
        <f t="shared" si="13"/>
        <v>-553122</v>
      </c>
      <c r="L24" s="23">
        <f t="shared" si="13"/>
        <v>1488716</v>
      </c>
      <c r="M24" s="23">
        <f t="shared" si="13"/>
        <v>78420799</v>
      </c>
      <c r="N24" s="38">
        <f t="shared" si="13"/>
        <v>70578720</v>
      </c>
      <c r="O24" s="23">
        <f t="shared" si="13"/>
        <v>70578720</v>
      </c>
      <c r="P24" s="23">
        <f t="shared" si="13"/>
        <v>0</v>
      </c>
      <c r="Q24" s="23">
        <f t="shared" si="13"/>
        <v>-4325738</v>
      </c>
    </row>
    <row r="25" s="3" customFormat="1" ht="40.05" customHeight="1" spans="1:17">
      <c r="A25" s="24" t="s">
        <v>76</v>
      </c>
      <c r="B25" s="25" t="s">
        <v>77</v>
      </c>
      <c r="C25" s="25" t="s">
        <v>78</v>
      </c>
      <c r="D25" s="26">
        <v>12188</v>
      </c>
      <c r="E25" s="26">
        <v>23</v>
      </c>
      <c r="F25" s="26">
        <v>15795</v>
      </c>
      <c r="G25" s="26">
        <v>28</v>
      </c>
      <c r="H25" s="27">
        <v>0.85</v>
      </c>
      <c r="I25" s="39">
        <f t="shared" si="6"/>
        <v>47081755</v>
      </c>
      <c r="J25" s="26">
        <v>36899818</v>
      </c>
      <c r="K25" s="26">
        <v>0</v>
      </c>
      <c r="L25" s="39">
        <f t="shared" si="7"/>
        <v>4808343</v>
      </c>
      <c r="M25" s="39">
        <f t="shared" si="8"/>
        <v>51890098</v>
      </c>
      <c r="N25" s="40">
        <f t="shared" si="9"/>
        <v>46701088</v>
      </c>
      <c r="O25" s="41">
        <v>46701088</v>
      </c>
      <c r="P25" s="41">
        <f t="shared" si="10"/>
        <v>0</v>
      </c>
      <c r="Q25" s="39">
        <f t="shared" si="11"/>
        <v>0</v>
      </c>
    </row>
    <row r="26" s="3" customFormat="1" ht="40.05" customHeight="1" spans="1:17">
      <c r="A26" s="24" t="s">
        <v>79</v>
      </c>
      <c r="B26" s="25" t="s">
        <v>80</v>
      </c>
      <c r="C26" s="25" t="s">
        <v>80</v>
      </c>
      <c r="D26" s="26">
        <v>0</v>
      </c>
      <c r="E26" s="26">
        <v>0</v>
      </c>
      <c r="F26" s="26">
        <v>0</v>
      </c>
      <c r="G26" s="26">
        <v>0</v>
      </c>
      <c r="H26" s="27">
        <v>0.85</v>
      </c>
      <c r="I26" s="39">
        <f t="shared" si="6"/>
        <v>0</v>
      </c>
      <c r="J26" s="26">
        <v>0</v>
      </c>
      <c r="K26" s="26">
        <v>-406175</v>
      </c>
      <c r="L26" s="39">
        <f t="shared" si="7"/>
        <v>-406175</v>
      </c>
      <c r="M26" s="39">
        <f t="shared" si="8"/>
        <v>0</v>
      </c>
      <c r="N26" s="40">
        <f t="shared" si="9"/>
        <v>0</v>
      </c>
      <c r="O26" s="41">
        <v>0</v>
      </c>
      <c r="P26" s="41">
        <f t="shared" si="10"/>
        <v>0</v>
      </c>
      <c r="Q26" s="39">
        <f t="shared" si="11"/>
        <v>-406175</v>
      </c>
    </row>
    <row r="27" s="3" customFormat="1" ht="40.05" customHeight="1" spans="1:17">
      <c r="A27" s="24" t="s">
        <v>81</v>
      </c>
      <c r="B27" s="25" t="s">
        <v>82</v>
      </c>
      <c r="C27" s="25" t="s">
        <v>82</v>
      </c>
      <c r="D27" s="26">
        <v>2597</v>
      </c>
      <c r="E27" s="26">
        <v>0</v>
      </c>
      <c r="F27" s="26">
        <v>0</v>
      </c>
      <c r="G27" s="26">
        <v>0</v>
      </c>
      <c r="H27" s="27">
        <v>0.85</v>
      </c>
      <c r="I27" s="39">
        <f t="shared" si="6"/>
        <v>0</v>
      </c>
      <c r="J27" s="26">
        <v>7782600</v>
      </c>
      <c r="K27" s="26">
        <v>0</v>
      </c>
      <c r="L27" s="39">
        <f t="shared" si="7"/>
        <v>-3919563</v>
      </c>
      <c r="M27" s="39">
        <f t="shared" si="8"/>
        <v>0</v>
      </c>
      <c r="N27" s="40">
        <f t="shared" si="9"/>
        <v>0</v>
      </c>
      <c r="O27" s="41">
        <v>0</v>
      </c>
      <c r="P27" s="41">
        <f t="shared" si="10"/>
        <v>0</v>
      </c>
      <c r="Q27" s="39">
        <f t="shared" si="11"/>
        <v>-3919563</v>
      </c>
    </row>
    <row r="28" s="3" customFormat="1" ht="40.05" customHeight="1" spans="1:17">
      <c r="A28" s="24" t="s">
        <v>83</v>
      </c>
      <c r="B28" s="25" t="s">
        <v>84</v>
      </c>
      <c r="C28" s="25" t="s">
        <v>84</v>
      </c>
      <c r="D28" s="26">
        <v>88</v>
      </c>
      <c r="E28" s="26">
        <v>0</v>
      </c>
      <c r="F28" s="26">
        <v>102</v>
      </c>
      <c r="G28" s="26">
        <v>0</v>
      </c>
      <c r="H28" s="27">
        <v>0.85</v>
      </c>
      <c r="I28" s="39">
        <f t="shared" si="6"/>
        <v>303450</v>
      </c>
      <c r="J28" s="26">
        <v>261800</v>
      </c>
      <c r="K28" s="26">
        <v>-146947</v>
      </c>
      <c r="L28" s="39">
        <f t="shared" si="7"/>
        <v>-126122</v>
      </c>
      <c r="M28" s="39">
        <f t="shared" si="8"/>
        <v>177328</v>
      </c>
      <c r="N28" s="40">
        <f t="shared" si="9"/>
        <v>159595</v>
      </c>
      <c r="O28" s="41">
        <v>159595</v>
      </c>
      <c r="P28" s="41">
        <f t="shared" si="10"/>
        <v>0</v>
      </c>
      <c r="Q28" s="39">
        <f t="shared" si="11"/>
        <v>0</v>
      </c>
    </row>
    <row r="29" s="3" customFormat="1" ht="40.05" customHeight="1" spans="1:17">
      <c r="A29" s="24" t="s">
        <v>85</v>
      </c>
      <c r="B29" s="25" t="s">
        <v>86</v>
      </c>
      <c r="C29" s="25" t="s">
        <v>86</v>
      </c>
      <c r="D29" s="26">
        <v>2636</v>
      </c>
      <c r="E29" s="26">
        <v>1</v>
      </c>
      <c r="F29" s="26">
        <v>2993</v>
      </c>
      <c r="G29" s="26">
        <v>2</v>
      </c>
      <c r="H29" s="27">
        <v>1</v>
      </c>
      <c r="I29" s="39">
        <f t="shared" si="6"/>
        <v>10483200</v>
      </c>
      <c r="J29" s="26">
        <v>9478350</v>
      </c>
      <c r="K29" s="26">
        <v>0</v>
      </c>
      <c r="L29" s="39">
        <f t="shared" si="7"/>
        <v>378175</v>
      </c>
      <c r="M29" s="39">
        <f t="shared" si="8"/>
        <v>10861375</v>
      </c>
      <c r="N29" s="40">
        <f t="shared" si="9"/>
        <v>9775238</v>
      </c>
      <c r="O29" s="41">
        <v>9775238</v>
      </c>
      <c r="P29" s="41">
        <f t="shared" si="10"/>
        <v>0</v>
      </c>
      <c r="Q29" s="39">
        <f t="shared" si="11"/>
        <v>0</v>
      </c>
    </row>
    <row r="30" s="3" customFormat="1" ht="40.05" customHeight="1" spans="1:17">
      <c r="A30" s="24" t="s">
        <v>87</v>
      </c>
      <c r="B30" s="25" t="s">
        <v>88</v>
      </c>
      <c r="C30" s="25" t="s">
        <v>88</v>
      </c>
      <c r="D30" s="26">
        <v>2484</v>
      </c>
      <c r="E30" s="26">
        <v>10</v>
      </c>
      <c r="F30" s="26">
        <v>2869</v>
      </c>
      <c r="G30" s="26">
        <v>11</v>
      </c>
      <c r="H30" s="27">
        <v>1</v>
      </c>
      <c r="I30" s="39">
        <f t="shared" si="6"/>
        <v>10083850</v>
      </c>
      <c r="J30" s="26">
        <v>8739500</v>
      </c>
      <c r="K30" s="26">
        <v>0</v>
      </c>
      <c r="L30" s="39">
        <f t="shared" si="7"/>
        <v>668675</v>
      </c>
      <c r="M30" s="39">
        <f t="shared" si="8"/>
        <v>10752525</v>
      </c>
      <c r="N30" s="40">
        <f t="shared" si="9"/>
        <v>9677273</v>
      </c>
      <c r="O30" s="41">
        <v>9677273</v>
      </c>
      <c r="P30" s="41">
        <f t="shared" si="10"/>
        <v>0</v>
      </c>
      <c r="Q30" s="39">
        <f t="shared" si="11"/>
        <v>0</v>
      </c>
    </row>
    <row r="31" s="3" customFormat="1" ht="40.05" customHeight="1" spans="1:17">
      <c r="A31" s="24" t="s">
        <v>89</v>
      </c>
      <c r="B31" s="25" t="s">
        <v>90</v>
      </c>
      <c r="C31" s="25" t="s">
        <v>90</v>
      </c>
      <c r="D31" s="26">
        <v>1474</v>
      </c>
      <c r="E31" s="26">
        <v>10</v>
      </c>
      <c r="F31" s="26">
        <v>1549</v>
      </c>
      <c r="G31" s="26">
        <v>14</v>
      </c>
      <c r="H31" s="27">
        <v>0.85</v>
      </c>
      <c r="I31" s="39">
        <f t="shared" si="6"/>
        <v>4654090</v>
      </c>
      <c r="J31" s="26">
        <v>4450600</v>
      </c>
      <c r="K31" s="26">
        <v>0</v>
      </c>
      <c r="L31" s="39">
        <f t="shared" si="7"/>
        <v>85383</v>
      </c>
      <c r="M31" s="39">
        <f t="shared" si="8"/>
        <v>4739473</v>
      </c>
      <c r="N31" s="40">
        <f t="shared" si="9"/>
        <v>4265526</v>
      </c>
      <c r="O31" s="41">
        <v>4265526</v>
      </c>
      <c r="P31" s="41">
        <f t="shared" si="10"/>
        <v>0</v>
      </c>
      <c r="Q31" s="39">
        <f t="shared" si="11"/>
        <v>0</v>
      </c>
    </row>
    <row r="32" ht="40.05" customHeight="1" spans="1:17">
      <c r="A32" s="21" t="s">
        <v>91</v>
      </c>
      <c r="B32" s="22" t="s">
        <v>92</v>
      </c>
      <c r="C32" s="22" t="s">
        <v>92</v>
      </c>
      <c r="D32" s="23">
        <f t="shared" ref="D32:Q32" si="14">D33</f>
        <v>0</v>
      </c>
      <c r="E32" s="23">
        <f t="shared" si="14"/>
        <v>0</v>
      </c>
      <c r="F32" s="23">
        <f t="shared" si="14"/>
        <v>0</v>
      </c>
      <c r="G32" s="23">
        <f t="shared" si="14"/>
        <v>0</v>
      </c>
      <c r="H32" s="23"/>
      <c r="I32" s="23">
        <f t="shared" si="14"/>
        <v>0</v>
      </c>
      <c r="J32" s="23">
        <f t="shared" si="14"/>
        <v>0</v>
      </c>
      <c r="K32" s="23">
        <f t="shared" si="14"/>
        <v>-58100</v>
      </c>
      <c r="L32" s="23">
        <f t="shared" si="14"/>
        <v>-58100</v>
      </c>
      <c r="M32" s="23">
        <f t="shared" si="14"/>
        <v>0</v>
      </c>
      <c r="N32" s="38">
        <f t="shared" si="14"/>
        <v>0</v>
      </c>
      <c r="O32" s="23">
        <f t="shared" si="14"/>
        <v>0</v>
      </c>
      <c r="P32" s="23">
        <f t="shared" si="14"/>
        <v>0</v>
      </c>
      <c r="Q32" s="23">
        <f t="shared" si="14"/>
        <v>-58100</v>
      </c>
    </row>
    <row r="33" s="3" customFormat="1" ht="40.05" customHeight="1" spans="1:17">
      <c r="A33" s="24" t="s">
        <v>91</v>
      </c>
      <c r="B33" s="25" t="s">
        <v>92</v>
      </c>
      <c r="C33" s="25" t="s">
        <v>92</v>
      </c>
      <c r="D33" s="26">
        <v>0</v>
      </c>
      <c r="E33" s="26">
        <v>0</v>
      </c>
      <c r="F33" s="26">
        <v>0</v>
      </c>
      <c r="G33" s="26">
        <v>0</v>
      </c>
      <c r="H33" s="27">
        <v>0.85</v>
      </c>
      <c r="I33" s="39">
        <f t="shared" si="6"/>
        <v>0</v>
      </c>
      <c r="J33" s="26">
        <v>0</v>
      </c>
      <c r="K33" s="26">
        <v>-58100</v>
      </c>
      <c r="L33" s="39">
        <f t="shared" si="7"/>
        <v>-58100</v>
      </c>
      <c r="M33" s="39">
        <f t="shared" si="8"/>
        <v>0</v>
      </c>
      <c r="N33" s="40">
        <f t="shared" si="9"/>
        <v>0</v>
      </c>
      <c r="O33" s="41">
        <v>0</v>
      </c>
      <c r="P33" s="41">
        <f t="shared" si="10"/>
        <v>0</v>
      </c>
      <c r="Q33" s="39">
        <f t="shared" si="11"/>
        <v>-58100</v>
      </c>
    </row>
    <row r="34" ht="40.05" customHeight="1" spans="1:17">
      <c r="A34" s="21" t="s">
        <v>93</v>
      </c>
      <c r="B34" s="22" t="s">
        <v>94</v>
      </c>
      <c r="C34" s="22" t="s">
        <v>94</v>
      </c>
      <c r="D34" s="23">
        <f t="shared" ref="D34:Q34" si="15">SUM(D35:D39)</f>
        <v>15799</v>
      </c>
      <c r="E34" s="23">
        <f t="shared" si="15"/>
        <v>203</v>
      </c>
      <c r="F34" s="23">
        <f t="shared" si="15"/>
        <v>21192</v>
      </c>
      <c r="G34" s="23">
        <f t="shared" si="15"/>
        <v>139</v>
      </c>
      <c r="H34" s="23"/>
      <c r="I34" s="23">
        <f t="shared" si="15"/>
        <v>22412145</v>
      </c>
      <c r="J34" s="23">
        <f t="shared" si="15"/>
        <v>20108445</v>
      </c>
      <c r="K34" s="23">
        <f t="shared" si="15"/>
        <v>0</v>
      </c>
      <c r="L34" s="23">
        <f t="shared" si="15"/>
        <v>-490665</v>
      </c>
      <c r="M34" s="23">
        <f t="shared" si="15"/>
        <v>21921480</v>
      </c>
      <c r="N34" s="38">
        <f t="shared" si="15"/>
        <v>19729333</v>
      </c>
      <c r="O34" s="23">
        <f t="shared" si="15"/>
        <v>19729333</v>
      </c>
      <c r="P34" s="23">
        <f t="shared" si="15"/>
        <v>0</v>
      </c>
      <c r="Q34" s="23">
        <f t="shared" si="15"/>
        <v>0</v>
      </c>
    </row>
    <row r="35" s="3" customFormat="1" ht="40.05" customHeight="1" spans="1:17">
      <c r="A35" s="24" t="s">
        <v>95</v>
      </c>
      <c r="B35" s="25" t="s">
        <v>96</v>
      </c>
      <c r="C35" s="25" t="s">
        <v>97</v>
      </c>
      <c r="D35" s="26">
        <v>199</v>
      </c>
      <c r="E35" s="26">
        <v>175</v>
      </c>
      <c r="F35" s="26">
        <v>188</v>
      </c>
      <c r="G35" s="26">
        <v>110</v>
      </c>
      <c r="H35" s="27">
        <v>0.3</v>
      </c>
      <c r="I35" s="39">
        <f t="shared" si="6"/>
        <v>324450</v>
      </c>
      <c r="J35" s="26">
        <v>497700</v>
      </c>
      <c r="K35" s="26">
        <v>0</v>
      </c>
      <c r="L35" s="39">
        <f t="shared" si="7"/>
        <v>-129938</v>
      </c>
      <c r="M35" s="39">
        <f t="shared" si="8"/>
        <v>194512</v>
      </c>
      <c r="N35" s="40">
        <f t="shared" si="9"/>
        <v>175061</v>
      </c>
      <c r="O35" s="41">
        <v>175061</v>
      </c>
      <c r="P35" s="41">
        <f t="shared" si="10"/>
        <v>0</v>
      </c>
      <c r="Q35" s="39">
        <f t="shared" si="11"/>
        <v>0</v>
      </c>
    </row>
    <row r="36" s="3" customFormat="1" ht="40.05" customHeight="1" spans="1:17">
      <c r="A36" s="24" t="s">
        <v>98</v>
      </c>
      <c r="B36" s="25" t="s">
        <v>99</v>
      </c>
      <c r="C36" s="25" t="s">
        <v>99</v>
      </c>
      <c r="D36" s="26">
        <v>3084</v>
      </c>
      <c r="E36" s="26">
        <v>2</v>
      </c>
      <c r="F36" s="26">
        <v>3931</v>
      </c>
      <c r="G36" s="26">
        <v>2</v>
      </c>
      <c r="H36" s="27">
        <v>0.3</v>
      </c>
      <c r="I36" s="39">
        <f t="shared" si="6"/>
        <v>4129860</v>
      </c>
      <c r="J36" s="26">
        <v>3677520</v>
      </c>
      <c r="K36" s="26">
        <v>0</v>
      </c>
      <c r="L36" s="39">
        <f t="shared" si="7"/>
        <v>7665</v>
      </c>
      <c r="M36" s="39">
        <f t="shared" si="8"/>
        <v>4137525</v>
      </c>
      <c r="N36" s="40">
        <f t="shared" si="9"/>
        <v>3723773</v>
      </c>
      <c r="O36" s="41">
        <v>3723773</v>
      </c>
      <c r="P36" s="41">
        <f t="shared" si="10"/>
        <v>0</v>
      </c>
      <c r="Q36" s="39">
        <f t="shared" si="11"/>
        <v>0</v>
      </c>
    </row>
    <row r="37" s="3" customFormat="1" ht="40.05" customHeight="1" spans="1:17">
      <c r="A37" s="24" t="s">
        <v>100</v>
      </c>
      <c r="B37" s="25" t="s">
        <v>101</v>
      </c>
      <c r="C37" s="25" t="s">
        <v>101</v>
      </c>
      <c r="D37" s="26">
        <v>7176</v>
      </c>
      <c r="E37" s="26">
        <v>16</v>
      </c>
      <c r="F37" s="26">
        <v>9630</v>
      </c>
      <c r="G37" s="26">
        <v>18</v>
      </c>
      <c r="H37" s="27">
        <v>0.3</v>
      </c>
      <c r="I37" s="39">
        <f t="shared" si="6"/>
        <v>10132290</v>
      </c>
      <c r="J37" s="26">
        <v>9842070</v>
      </c>
      <c r="K37" s="26">
        <v>0</v>
      </c>
      <c r="L37" s="39">
        <f t="shared" si="7"/>
        <v>-999285</v>
      </c>
      <c r="M37" s="39">
        <f t="shared" si="8"/>
        <v>9133005</v>
      </c>
      <c r="N37" s="40">
        <f t="shared" si="9"/>
        <v>8219705</v>
      </c>
      <c r="O37" s="41">
        <v>8219705</v>
      </c>
      <c r="P37" s="41">
        <f t="shared" si="10"/>
        <v>0</v>
      </c>
      <c r="Q37" s="39">
        <f t="shared" si="11"/>
        <v>0</v>
      </c>
    </row>
    <row r="38" s="3" customFormat="1" ht="40.05" customHeight="1" spans="1:17">
      <c r="A38" s="24" t="s">
        <v>102</v>
      </c>
      <c r="B38" s="25" t="s">
        <v>103</v>
      </c>
      <c r="C38" s="25" t="s">
        <v>103</v>
      </c>
      <c r="D38" s="26">
        <v>1509</v>
      </c>
      <c r="E38" s="26">
        <v>5</v>
      </c>
      <c r="F38" s="26">
        <v>2222</v>
      </c>
      <c r="G38" s="26">
        <v>5</v>
      </c>
      <c r="H38" s="27">
        <v>0.3</v>
      </c>
      <c r="I38" s="39">
        <f t="shared" si="6"/>
        <v>2338875</v>
      </c>
      <c r="J38" s="26">
        <v>1712865</v>
      </c>
      <c r="K38" s="26">
        <v>0</v>
      </c>
      <c r="L38" s="39">
        <f t="shared" si="7"/>
        <v>251685</v>
      </c>
      <c r="M38" s="39">
        <f t="shared" si="8"/>
        <v>2590560</v>
      </c>
      <c r="N38" s="40">
        <f t="shared" si="9"/>
        <v>2331504</v>
      </c>
      <c r="O38" s="41">
        <v>2331504</v>
      </c>
      <c r="P38" s="41">
        <f t="shared" si="10"/>
        <v>0</v>
      </c>
      <c r="Q38" s="39">
        <f t="shared" si="11"/>
        <v>0</v>
      </c>
    </row>
    <row r="39" s="3" customFormat="1" ht="40.05" customHeight="1" spans="1:17">
      <c r="A39" s="24" t="s">
        <v>104</v>
      </c>
      <c r="B39" s="25" t="s">
        <v>105</v>
      </c>
      <c r="C39" s="25" t="s">
        <v>105</v>
      </c>
      <c r="D39" s="26">
        <v>3831</v>
      </c>
      <c r="E39" s="26">
        <v>5</v>
      </c>
      <c r="F39" s="26">
        <v>5221</v>
      </c>
      <c r="G39" s="26">
        <v>4</v>
      </c>
      <c r="H39" s="27">
        <v>0.3</v>
      </c>
      <c r="I39" s="39">
        <f t="shared" si="6"/>
        <v>5486670</v>
      </c>
      <c r="J39" s="26">
        <v>4378290</v>
      </c>
      <c r="K39" s="26">
        <v>0</v>
      </c>
      <c r="L39" s="39">
        <f t="shared" si="7"/>
        <v>379208</v>
      </c>
      <c r="M39" s="39">
        <f t="shared" si="8"/>
        <v>5865878</v>
      </c>
      <c r="N39" s="40">
        <f t="shared" si="9"/>
        <v>5279290</v>
      </c>
      <c r="O39" s="41">
        <v>5279290</v>
      </c>
      <c r="P39" s="41">
        <f t="shared" si="10"/>
        <v>0</v>
      </c>
      <c r="Q39" s="39">
        <f t="shared" si="11"/>
        <v>0</v>
      </c>
    </row>
    <row r="40" ht="40.05" customHeight="1" spans="1:17">
      <c r="A40" s="21" t="s">
        <v>106</v>
      </c>
      <c r="B40" s="22" t="s">
        <v>107</v>
      </c>
      <c r="C40" s="22" t="s">
        <v>107</v>
      </c>
      <c r="D40" s="23">
        <f t="shared" ref="D40:Q40" si="16">D41</f>
        <v>15984</v>
      </c>
      <c r="E40" s="23">
        <f t="shared" si="16"/>
        <v>25</v>
      </c>
      <c r="F40" s="23">
        <f t="shared" si="16"/>
        <v>13093</v>
      </c>
      <c r="G40" s="23">
        <f t="shared" si="16"/>
        <v>25</v>
      </c>
      <c r="H40" s="23"/>
      <c r="I40" s="23">
        <f t="shared" si="16"/>
        <v>13776525</v>
      </c>
      <c r="J40" s="23">
        <f t="shared" si="16"/>
        <v>19129425</v>
      </c>
      <c r="K40" s="23">
        <f t="shared" si="16"/>
        <v>0</v>
      </c>
      <c r="L40" s="23">
        <f t="shared" si="16"/>
        <v>-3835125</v>
      </c>
      <c r="M40" s="23">
        <f t="shared" si="16"/>
        <v>9941400</v>
      </c>
      <c r="N40" s="38">
        <f t="shared" si="16"/>
        <v>8947260</v>
      </c>
      <c r="O40" s="23">
        <f t="shared" si="16"/>
        <v>8947260</v>
      </c>
      <c r="P40" s="23">
        <f t="shared" si="16"/>
        <v>0</v>
      </c>
      <c r="Q40" s="23">
        <f t="shared" si="16"/>
        <v>0</v>
      </c>
    </row>
    <row r="41" s="3" customFormat="1" ht="40.05" customHeight="1" spans="1:17">
      <c r="A41" s="24" t="s">
        <v>106</v>
      </c>
      <c r="B41" s="25" t="s">
        <v>107</v>
      </c>
      <c r="C41" s="25" t="s">
        <v>107</v>
      </c>
      <c r="D41" s="26">
        <v>15984</v>
      </c>
      <c r="E41" s="26">
        <v>25</v>
      </c>
      <c r="F41" s="26">
        <v>13093</v>
      </c>
      <c r="G41" s="26">
        <v>25</v>
      </c>
      <c r="H41" s="27">
        <v>0.3</v>
      </c>
      <c r="I41" s="39">
        <f t="shared" si="6"/>
        <v>13776525</v>
      </c>
      <c r="J41" s="26">
        <v>19129425</v>
      </c>
      <c r="K41" s="26">
        <v>0</v>
      </c>
      <c r="L41" s="39">
        <f t="shared" si="7"/>
        <v>-3835125</v>
      </c>
      <c r="M41" s="39">
        <f t="shared" si="8"/>
        <v>9941400</v>
      </c>
      <c r="N41" s="40">
        <f t="shared" si="9"/>
        <v>8947260</v>
      </c>
      <c r="O41" s="41">
        <v>8947260</v>
      </c>
      <c r="P41" s="41">
        <f t="shared" si="10"/>
        <v>0</v>
      </c>
      <c r="Q41" s="39">
        <f t="shared" si="11"/>
        <v>0</v>
      </c>
    </row>
    <row r="42" ht="40.05" customHeight="1" spans="1:17">
      <c r="A42" s="21" t="s">
        <v>108</v>
      </c>
      <c r="B42" s="22" t="s">
        <v>109</v>
      </c>
      <c r="C42" s="22" t="s">
        <v>109</v>
      </c>
      <c r="D42" s="23">
        <f t="shared" ref="D42:Q42" si="17">SUM(D43:D47)</f>
        <v>18392</v>
      </c>
      <c r="E42" s="23">
        <f t="shared" si="17"/>
        <v>55</v>
      </c>
      <c r="F42" s="23">
        <f t="shared" si="17"/>
        <v>22116</v>
      </c>
      <c r="G42" s="23">
        <f t="shared" si="17"/>
        <v>71</v>
      </c>
      <c r="H42" s="23"/>
      <c r="I42" s="23">
        <f t="shared" si="17"/>
        <v>66027449</v>
      </c>
      <c r="J42" s="23">
        <f t="shared" si="17"/>
        <v>60656681</v>
      </c>
      <c r="K42" s="23">
        <f t="shared" si="17"/>
        <v>0</v>
      </c>
      <c r="L42" s="23">
        <f t="shared" si="17"/>
        <v>-194864</v>
      </c>
      <c r="M42" s="23">
        <f t="shared" si="17"/>
        <v>65832585</v>
      </c>
      <c r="N42" s="38">
        <f t="shared" si="17"/>
        <v>59249327</v>
      </c>
      <c r="O42" s="23">
        <f t="shared" si="17"/>
        <v>59249327</v>
      </c>
      <c r="P42" s="23">
        <f t="shared" si="17"/>
        <v>0</v>
      </c>
      <c r="Q42" s="23">
        <f t="shared" si="17"/>
        <v>0</v>
      </c>
    </row>
    <row r="43" s="3" customFormat="1" ht="40.05" customHeight="1" spans="1:17">
      <c r="A43" s="24" t="s">
        <v>110</v>
      </c>
      <c r="B43" s="25" t="s">
        <v>111</v>
      </c>
      <c r="C43" s="25" t="s">
        <v>112</v>
      </c>
      <c r="D43" s="26">
        <v>13335</v>
      </c>
      <c r="E43" s="26">
        <v>27</v>
      </c>
      <c r="F43" s="26">
        <v>14699</v>
      </c>
      <c r="G43" s="26">
        <v>31</v>
      </c>
      <c r="H43" s="27">
        <v>0.85</v>
      </c>
      <c r="I43" s="39">
        <f t="shared" si="6"/>
        <v>43830973</v>
      </c>
      <c r="J43" s="26">
        <v>42164378</v>
      </c>
      <c r="K43" s="26">
        <v>0</v>
      </c>
      <c r="L43" s="39">
        <f t="shared" si="7"/>
        <v>-368901</v>
      </c>
      <c r="M43" s="39">
        <f t="shared" si="8"/>
        <v>43462072</v>
      </c>
      <c r="N43" s="40">
        <f t="shared" si="9"/>
        <v>39115865</v>
      </c>
      <c r="O43" s="41">
        <v>39115865</v>
      </c>
      <c r="P43" s="41">
        <f t="shared" si="10"/>
        <v>0</v>
      </c>
      <c r="Q43" s="39">
        <f t="shared" si="11"/>
        <v>0</v>
      </c>
    </row>
    <row r="44" s="3" customFormat="1" ht="40.05" customHeight="1" spans="1:17">
      <c r="A44" s="24" t="s">
        <v>113</v>
      </c>
      <c r="B44" s="25" t="s">
        <v>114</v>
      </c>
      <c r="C44" s="25" t="s">
        <v>114</v>
      </c>
      <c r="D44" s="26">
        <v>1703</v>
      </c>
      <c r="E44" s="26">
        <v>12</v>
      </c>
      <c r="F44" s="26">
        <v>2386</v>
      </c>
      <c r="G44" s="26">
        <v>15</v>
      </c>
      <c r="H44" s="27">
        <v>0.85</v>
      </c>
      <c r="I44" s="39">
        <f t="shared" si="6"/>
        <v>7147438</v>
      </c>
      <c r="J44" s="26">
        <v>6316520</v>
      </c>
      <c r="K44" s="26">
        <v>0</v>
      </c>
      <c r="L44" s="39">
        <f t="shared" si="7"/>
        <v>-189954</v>
      </c>
      <c r="M44" s="39">
        <f t="shared" si="8"/>
        <v>6957484</v>
      </c>
      <c r="N44" s="40">
        <f t="shared" si="9"/>
        <v>6261736</v>
      </c>
      <c r="O44" s="41">
        <v>6261736</v>
      </c>
      <c r="P44" s="41">
        <f t="shared" si="10"/>
        <v>0</v>
      </c>
      <c r="Q44" s="39">
        <f t="shared" si="11"/>
        <v>0</v>
      </c>
    </row>
    <row r="45" s="3" customFormat="1" ht="40.05" customHeight="1" spans="1:17">
      <c r="A45" s="24" t="s">
        <v>115</v>
      </c>
      <c r="B45" s="25" t="s">
        <v>116</v>
      </c>
      <c r="C45" s="25" t="s">
        <v>116</v>
      </c>
      <c r="D45" s="26">
        <v>1105</v>
      </c>
      <c r="E45" s="26">
        <v>10</v>
      </c>
      <c r="F45" s="26">
        <v>1878</v>
      </c>
      <c r="G45" s="26">
        <v>15</v>
      </c>
      <c r="H45" s="27">
        <v>0.85</v>
      </c>
      <c r="I45" s="39">
        <f t="shared" si="6"/>
        <v>5636138</v>
      </c>
      <c r="J45" s="26">
        <v>4103120</v>
      </c>
      <c r="K45" s="26">
        <v>0</v>
      </c>
      <c r="L45" s="39">
        <f t="shared" si="7"/>
        <v>374999</v>
      </c>
      <c r="M45" s="39">
        <f t="shared" si="8"/>
        <v>6011137</v>
      </c>
      <c r="N45" s="40">
        <f t="shared" si="9"/>
        <v>5410023</v>
      </c>
      <c r="O45" s="41">
        <v>5410023</v>
      </c>
      <c r="P45" s="41">
        <f t="shared" si="10"/>
        <v>0</v>
      </c>
      <c r="Q45" s="39">
        <f t="shared" si="11"/>
        <v>0</v>
      </c>
    </row>
    <row r="46" s="3" customFormat="1" ht="40.05" customHeight="1" spans="1:17">
      <c r="A46" s="24" t="s">
        <v>117</v>
      </c>
      <c r="B46" s="25" t="s">
        <v>118</v>
      </c>
      <c r="C46" s="25" t="s">
        <v>118</v>
      </c>
      <c r="D46" s="26">
        <v>1047</v>
      </c>
      <c r="E46" s="26">
        <v>0</v>
      </c>
      <c r="F46" s="26">
        <v>1494</v>
      </c>
      <c r="G46" s="26">
        <v>0</v>
      </c>
      <c r="H46" s="27">
        <v>0.85</v>
      </c>
      <c r="I46" s="39">
        <f t="shared" si="6"/>
        <v>4444650</v>
      </c>
      <c r="J46" s="26">
        <v>3683050</v>
      </c>
      <c r="K46" s="26">
        <v>0</v>
      </c>
      <c r="L46" s="39">
        <f t="shared" si="7"/>
        <v>96688</v>
      </c>
      <c r="M46" s="39">
        <f t="shared" si="8"/>
        <v>4541338</v>
      </c>
      <c r="N46" s="40">
        <f t="shared" si="9"/>
        <v>4087204</v>
      </c>
      <c r="O46" s="41">
        <v>4087204</v>
      </c>
      <c r="P46" s="41">
        <f t="shared" si="10"/>
        <v>0</v>
      </c>
      <c r="Q46" s="39">
        <f t="shared" si="11"/>
        <v>0</v>
      </c>
    </row>
    <row r="47" s="3" customFormat="1" ht="40.05" customHeight="1" spans="1:17">
      <c r="A47" s="24" t="s">
        <v>119</v>
      </c>
      <c r="B47" s="25" t="s">
        <v>120</v>
      </c>
      <c r="C47" s="25" t="s">
        <v>120</v>
      </c>
      <c r="D47" s="26">
        <v>1202</v>
      </c>
      <c r="E47" s="26">
        <v>6</v>
      </c>
      <c r="F47" s="26">
        <v>1659</v>
      </c>
      <c r="G47" s="26">
        <v>10</v>
      </c>
      <c r="H47" s="27">
        <v>0.85</v>
      </c>
      <c r="I47" s="39">
        <f t="shared" si="6"/>
        <v>4968250</v>
      </c>
      <c r="J47" s="26">
        <v>4389613</v>
      </c>
      <c r="K47" s="26">
        <v>0</v>
      </c>
      <c r="L47" s="39">
        <f t="shared" si="7"/>
        <v>-107696</v>
      </c>
      <c r="M47" s="39">
        <f t="shared" si="8"/>
        <v>4860554</v>
      </c>
      <c r="N47" s="40">
        <f t="shared" si="9"/>
        <v>4374499</v>
      </c>
      <c r="O47" s="41">
        <v>4374499</v>
      </c>
      <c r="P47" s="41">
        <f t="shared" si="10"/>
        <v>0</v>
      </c>
      <c r="Q47" s="39">
        <f t="shared" si="11"/>
        <v>0</v>
      </c>
    </row>
    <row r="48" ht="40.05" customHeight="1" spans="1:17">
      <c r="A48" s="21" t="s">
        <v>121</v>
      </c>
      <c r="B48" s="22" t="s">
        <v>122</v>
      </c>
      <c r="C48" s="22" t="s">
        <v>122</v>
      </c>
      <c r="D48" s="23">
        <f t="shared" ref="D48:Q48" si="18">D49</f>
        <v>2166</v>
      </c>
      <c r="E48" s="23">
        <f t="shared" si="18"/>
        <v>2</v>
      </c>
      <c r="F48" s="23">
        <f t="shared" si="18"/>
        <v>2967</v>
      </c>
      <c r="G48" s="23">
        <f t="shared" si="18"/>
        <v>2</v>
      </c>
      <c r="H48" s="23"/>
      <c r="I48" s="23">
        <f t="shared" si="18"/>
        <v>8833370</v>
      </c>
      <c r="J48" s="23">
        <f t="shared" si="18"/>
        <v>7700490</v>
      </c>
      <c r="K48" s="23">
        <f t="shared" si="18"/>
        <v>0</v>
      </c>
      <c r="L48" s="23">
        <f t="shared" si="18"/>
        <v>-58608</v>
      </c>
      <c r="M48" s="23">
        <f t="shared" si="18"/>
        <v>8774762</v>
      </c>
      <c r="N48" s="38">
        <f t="shared" si="18"/>
        <v>7897286</v>
      </c>
      <c r="O48" s="23">
        <f t="shared" si="18"/>
        <v>7897286</v>
      </c>
      <c r="P48" s="23">
        <f t="shared" si="18"/>
        <v>0</v>
      </c>
      <c r="Q48" s="23">
        <f t="shared" si="18"/>
        <v>0</v>
      </c>
    </row>
    <row r="49" s="3" customFormat="1" ht="40.05" customHeight="1" spans="1:17">
      <c r="A49" s="24" t="s">
        <v>121</v>
      </c>
      <c r="B49" s="25" t="s">
        <v>122</v>
      </c>
      <c r="C49" s="25" t="s">
        <v>122</v>
      </c>
      <c r="D49" s="26">
        <v>2166</v>
      </c>
      <c r="E49" s="26">
        <v>2</v>
      </c>
      <c r="F49" s="26">
        <v>2967</v>
      </c>
      <c r="G49" s="26">
        <v>2</v>
      </c>
      <c r="H49" s="27">
        <v>0.85</v>
      </c>
      <c r="I49" s="39">
        <f t="shared" si="6"/>
        <v>8833370</v>
      </c>
      <c r="J49" s="26">
        <v>7700490</v>
      </c>
      <c r="K49" s="26">
        <v>0</v>
      </c>
      <c r="L49" s="39">
        <f t="shared" si="7"/>
        <v>-58608</v>
      </c>
      <c r="M49" s="39">
        <f t="shared" si="8"/>
        <v>8774762</v>
      </c>
      <c r="N49" s="40">
        <f t="shared" si="9"/>
        <v>7897286</v>
      </c>
      <c r="O49" s="41">
        <v>7897286</v>
      </c>
      <c r="P49" s="41">
        <f t="shared" si="10"/>
        <v>0</v>
      </c>
      <c r="Q49" s="39">
        <f t="shared" si="11"/>
        <v>0</v>
      </c>
    </row>
    <row r="50" ht="40.05" customHeight="1" spans="1:17">
      <c r="A50" s="21" t="s">
        <v>123</v>
      </c>
      <c r="B50" s="22" t="s">
        <v>124</v>
      </c>
      <c r="C50" s="22" t="s">
        <v>124</v>
      </c>
      <c r="D50" s="23">
        <f t="shared" ref="D50:Q50" si="19">D51</f>
        <v>945</v>
      </c>
      <c r="E50" s="23">
        <f t="shared" si="19"/>
        <v>8</v>
      </c>
      <c r="F50" s="23">
        <f t="shared" si="19"/>
        <v>1333</v>
      </c>
      <c r="G50" s="23">
        <f t="shared" si="19"/>
        <v>10</v>
      </c>
      <c r="H50" s="23"/>
      <c r="I50" s="23">
        <f t="shared" si="19"/>
        <v>4704000</v>
      </c>
      <c r="J50" s="23">
        <f t="shared" si="19"/>
        <v>4310950</v>
      </c>
      <c r="K50" s="23">
        <f t="shared" si="19"/>
        <v>0</v>
      </c>
      <c r="L50" s="23">
        <f t="shared" si="19"/>
        <v>-289800</v>
      </c>
      <c r="M50" s="23">
        <f t="shared" si="19"/>
        <v>4414200</v>
      </c>
      <c r="N50" s="38">
        <f t="shared" si="19"/>
        <v>3972780</v>
      </c>
      <c r="O50" s="23">
        <f t="shared" si="19"/>
        <v>3972780</v>
      </c>
      <c r="P50" s="23">
        <f t="shared" si="19"/>
        <v>0</v>
      </c>
      <c r="Q50" s="23">
        <f t="shared" si="19"/>
        <v>0</v>
      </c>
    </row>
    <row r="51" s="3" customFormat="1" ht="40.05" customHeight="1" spans="1:17">
      <c r="A51" s="24" t="s">
        <v>123</v>
      </c>
      <c r="B51" s="25" t="s">
        <v>124</v>
      </c>
      <c r="C51" s="25" t="s">
        <v>124</v>
      </c>
      <c r="D51" s="26">
        <v>945</v>
      </c>
      <c r="E51" s="26">
        <v>8</v>
      </c>
      <c r="F51" s="26">
        <v>1333</v>
      </c>
      <c r="G51" s="26">
        <v>10</v>
      </c>
      <c r="H51" s="27">
        <v>1</v>
      </c>
      <c r="I51" s="39">
        <f t="shared" si="6"/>
        <v>4704000</v>
      </c>
      <c r="J51" s="26">
        <v>4310950</v>
      </c>
      <c r="K51" s="26">
        <v>0</v>
      </c>
      <c r="L51" s="39">
        <f t="shared" si="7"/>
        <v>-289800</v>
      </c>
      <c r="M51" s="39">
        <f t="shared" si="8"/>
        <v>4414200</v>
      </c>
      <c r="N51" s="40">
        <f t="shared" si="9"/>
        <v>3972780</v>
      </c>
      <c r="O51" s="41">
        <v>3972780</v>
      </c>
      <c r="P51" s="41">
        <f t="shared" si="10"/>
        <v>0</v>
      </c>
      <c r="Q51" s="39">
        <f t="shared" si="11"/>
        <v>0</v>
      </c>
    </row>
    <row r="52" ht="40.05" customHeight="1" spans="1:17">
      <c r="A52" s="21" t="s">
        <v>125</v>
      </c>
      <c r="B52" s="22" t="s">
        <v>126</v>
      </c>
      <c r="C52" s="22" t="s">
        <v>126</v>
      </c>
      <c r="D52" s="23">
        <f t="shared" ref="D52:Q52" si="20">D53</f>
        <v>1840</v>
      </c>
      <c r="E52" s="23">
        <f t="shared" si="20"/>
        <v>0</v>
      </c>
      <c r="F52" s="23">
        <f t="shared" si="20"/>
        <v>2177</v>
      </c>
      <c r="G52" s="23">
        <f t="shared" si="20"/>
        <v>0</v>
      </c>
      <c r="H52" s="23"/>
      <c r="I52" s="23">
        <f t="shared" si="20"/>
        <v>7619500</v>
      </c>
      <c r="J52" s="23">
        <f t="shared" si="20"/>
        <v>6440000</v>
      </c>
      <c r="K52" s="23">
        <f t="shared" si="20"/>
        <v>0</v>
      </c>
      <c r="L52" s="23">
        <f t="shared" si="20"/>
        <v>589750</v>
      </c>
      <c r="M52" s="23">
        <f t="shared" si="20"/>
        <v>8209250</v>
      </c>
      <c r="N52" s="38">
        <f t="shared" si="20"/>
        <v>7388325</v>
      </c>
      <c r="O52" s="23">
        <f t="shared" si="20"/>
        <v>7388325</v>
      </c>
      <c r="P52" s="23">
        <f t="shared" si="20"/>
        <v>0</v>
      </c>
      <c r="Q52" s="23">
        <f t="shared" si="20"/>
        <v>0</v>
      </c>
    </row>
    <row r="53" s="3" customFormat="1" ht="40.05" customHeight="1" spans="1:17">
      <c r="A53" s="24" t="s">
        <v>125</v>
      </c>
      <c r="B53" s="25" t="s">
        <v>126</v>
      </c>
      <c r="C53" s="25" t="s">
        <v>126</v>
      </c>
      <c r="D53" s="26">
        <v>1840</v>
      </c>
      <c r="E53" s="26">
        <v>0</v>
      </c>
      <c r="F53" s="26">
        <v>2177</v>
      </c>
      <c r="G53" s="26">
        <v>0</v>
      </c>
      <c r="H53" s="27">
        <v>1</v>
      </c>
      <c r="I53" s="39">
        <f t="shared" si="6"/>
        <v>7619500</v>
      </c>
      <c r="J53" s="26">
        <v>6440000</v>
      </c>
      <c r="K53" s="26">
        <v>0</v>
      </c>
      <c r="L53" s="39">
        <f t="shared" si="7"/>
        <v>589750</v>
      </c>
      <c r="M53" s="39">
        <f t="shared" si="8"/>
        <v>8209250</v>
      </c>
      <c r="N53" s="40">
        <f t="shared" si="9"/>
        <v>7388325</v>
      </c>
      <c r="O53" s="41">
        <v>7388325</v>
      </c>
      <c r="P53" s="41">
        <f t="shared" si="10"/>
        <v>0</v>
      </c>
      <c r="Q53" s="39">
        <f t="shared" si="11"/>
        <v>0</v>
      </c>
    </row>
    <row r="54" ht="40.05" customHeight="1" spans="1:17">
      <c r="A54" s="21" t="s">
        <v>127</v>
      </c>
      <c r="B54" s="22" t="s">
        <v>128</v>
      </c>
      <c r="C54" s="22" t="s">
        <v>128</v>
      </c>
      <c r="D54" s="23">
        <f t="shared" ref="D54:Q54" si="21">D55</f>
        <v>973</v>
      </c>
      <c r="E54" s="23">
        <f t="shared" si="21"/>
        <v>1</v>
      </c>
      <c r="F54" s="23">
        <f t="shared" si="21"/>
        <v>1386</v>
      </c>
      <c r="G54" s="23">
        <f t="shared" si="21"/>
        <v>1</v>
      </c>
      <c r="H54" s="23"/>
      <c r="I54" s="23">
        <f t="shared" si="21"/>
        <v>4126623</v>
      </c>
      <c r="J54" s="23">
        <f t="shared" si="21"/>
        <v>3412920</v>
      </c>
      <c r="K54" s="23">
        <f t="shared" si="21"/>
        <v>0</v>
      </c>
      <c r="L54" s="23">
        <f t="shared" si="21"/>
        <v>99365</v>
      </c>
      <c r="M54" s="23">
        <f t="shared" si="21"/>
        <v>4225988</v>
      </c>
      <c r="N54" s="38">
        <f t="shared" si="21"/>
        <v>3803389</v>
      </c>
      <c r="O54" s="23">
        <f t="shared" si="21"/>
        <v>3803389</v>
      </c>
      <c r="P54" s="23">
        <f t="shared" si="21"/>
        <v>0</v>
      </c>
      <c r="Q54" s="23">
        <f t="shared" si="21"/>
        <v>0</v>
      </c>
    </row>
    <row r="55" s="3" customFormat="1" ht="40.05" customHeight="1" spans="1:17">
      <c r="A55" s="24" t="s">
        <v>127</v>
      </c>
      <c r="B55" s="25" t="s">
        <v>128</v>
      </c>
      <c r="C55" s="25" t="s">
        <v>128</v>
      </c>
      <c r="D55" s="26">
        <v>973</v>
      </c>
      <c r="E55" s="26">
        <v>1</v>
      </c>
      <c r="F55" s="26">
        <v>1386</v>
      </c>
      <c r="G55" s="26">
        <v>1</v>
      </c>
      <c r="H55" s="27">
        <v>0.85</v>
      </c>
      <c r="I55" s="39">
        <f t="shared" si="6"/>
        <v>4126623</v>
      </c>
      <c r="J55" s="26">
        <v>3412920</v>
      </c>
      <c r="K55" s="26">
        <v>0</v>
      </c>
      <c r="L55" s="39">
        <f t="shared" si="7"/>
        <v>99365</v>
      </c>
      <c r="M55" s="39">
        <f t="shared" si="8"/>
        <v>4225988</v>
      </c>
      <c r="N55" s="40">
        <f t="shared" si="9"/>
        <v>3803389</v>
      </c>
      <c r="O55" s="41">
        <v>3803389</v>
      </c>
      <c r="P55" s="41">
        <f t="shared" si="10"/>
        <v>0</v>
      </c>
      <c r="Q55" s="39">
        <f t="shared" si="11"/>
        <v>0</v>
      </c>
    </row>
    <row r="56" ht="40.05" customHeight="1" spans="1:17">
      <c r="A56" s="21" t="s">
        <v>129</v>
      </c>
      <c r="B56" s="22" t="s">
        <v>130</v>
      </c>
      <c r="C56" s="22" t="s">
        <v>130</v>
      </c>
      <c r="D56" s="23">
        <f t="shared" ref="D56:Q56" si="22">SUM(D57:D59)</f>
        <v>17316</v>
      </c>
      <c r="E56" s="23">
        <f t="shared" si="22"/>
        <v>21</v>
      </c>
      <c r="F56" s="23">
        <f t="shared" si="22"/>
        <v>19591</v>
      </c>
      <c r="G56" s="23">
        <f t="shared" si="22"/>
        <v>20</v>
      </c>
      <c r="H56" s="23"/>
      <c r="I56" s="23">
        <f t="shared" si="22"/>
        <v>59055273</v>
      </c>
      <c r="J56" s="23">
        <f t="shared" si="22"/>
        <v>53031021</v>
      </c>
      <c r="K56" s="23">
        <f t="shared" si="22"/>
        <v>0</v>
      </c>
      <c r="L56" s="23">
        <f t="shared" si="22"/>
        <v>2545226</v>
      </c>
      <c r="M56" s="23">
        <f t="shared" si="22"/>
        <v>61600499</v>
      </c>
      <c r="N56" s="38">
        <f t="shared" si="22"/>
        <v>55440449</v>
      </c>
      <c r="O56" s="23">
        <f t="shared" si="22"/>
        <v>55440449</v>
      </c>
      <c r="P56" s="23">
        <f t="shared" si="22"/>
        <v>0</v>
      </c>
      <c r="Q56" s="23">
        <f t="shared" si="22"/>
        <v>0</v>
      </c>
    </row>
    <row r="57" s="3" customFormat="1" ht="40.05" customHeight="1" spans="1:17">
      <c r="A57" s="24" t="s">
        <v>131</v>
      </c>
      <c r="B57" s="25" t="s">
        <v>132</v>
      </c>
      <c r="C57" s="25" t="s">
        <v>133</v>
      </c>
      <c r="D57" s="26">
        <v>15786</v>
      </c>
      <c r="E57" s="26">
        <v>9</v>
      </c>
      <c r="F57" s="26">
        <v>17689</v>
      </c>
      <c r="G57" s="26">
        <v>7</v>
      </c>
      <c r="H57" s="27">
        <v>0.85</v>
      </c>
      <c r="I57" s="39">
        <f t="shared" si="6"/>
        <v>52647683</v>
      </c>
      <c r="J57" s="26">
        <v>47909103</v>
      </c>
      <c r="K57" s="26">
        <v>0</v>
      </c>
      <c r="L57" s="39">
        <f t="shared" si="7"/>
        <v>1911140</v>
      </c>
      <c r="M57" s="39">
        <f t="shared" si="8"/>
        <v>54558823</v>
      </c>
      <c r="N57" s="40">
        <f t="shared" si="9"/>
        <v>49102941</v>
      </c>
      <c r="O57" s="41">
        <v>49102941</v>
      </c>
      <c r="P57" s="41">
        <f t="shared" si="10"/>
        <v>0</v>
      </c>
      <c r="Q57" s="39">
        <f t="shared" si="11"/>
        <v>0</v>
      </c>
    </row>
    <row r="58" s="3" customFormat="1" ht="40.05" customHeight="1" spans="1:17">
      <c r="A58" s="24" t="s">
        <v>134</v>
      </c>
      <c r="B58" s="25" t="s">
        <v>135</v>
      </c>
      <c r="C58" s="25" t="s">
        <v>135</v>
      </c>
      <c r="D58" s="26">
        <v>562</v>
      </c>
      <c r="E58" s="26">
        <v>3</v>
      </c>
      <c r="F58" s="26">
        <v>566</v>
      </c>
      <c r="G58" s="26">
        <v>4</v>
      </c>
      <c r="H58" s="27">
        <v>0.85</v>
      </c>
      <c r="I58" s="39">
        <f t="shared" si="6"/>
        <v>1696940</v>
      </c>
      <c r="J58" s="26">
        <v>1681768</v>
      </c>
      <c r="K58" s="26">
        <v>0</v>
      </c>
      <c r="L58" s="39">
        <f t="shared" si="7"/>
        <v>7586</v>
      </c>
      <c r="M58" s="39">
        <f t="shared" si="8"/>
        <v>1704526</v>
      </c>
      <c r="N58" s="40">
        <f t="shared" si="9"/>
        <v>1534073</v>
      </c>
      <c r="O58" s="41">
        <v>1534073</v>
      </c>
      <c r="P58" s="41">
        <f t="shared" si="10"/>
        <v>0</v>
      </c>
      <c r="Q58" s="39">
        <f t="shared" si="11"/>
        <v>0</v>
      </c>
    </row>
    <row r="59" s="3" customFormat="1" ht="40.05" customHeight="1" spans="1:17">
      <c r="A59" s="24" t="s">
        <v>136</v>
      </c>
      <c r="B59" s="25" t="s">
        <v>137</v>
      </c>
      <c r="C59" s="25" t="s">
        <v>137</v>
      </c>
      <c r="D59" s="26">
        <v>968</v>
      </c>
      <c r="E59" s="26">
        <v>9</v>
      </c>
      <c r="F59" s="26">
        <v>1336</v>
      </c>
      <c r="G59" s="26">
        <v>9</v>
      </c>
      <c r="H59" s="27">
        <v>1</v>
      </c>
      <c r="I59" s="39">
        <f t="shared" si="6"/>
        <v>4710650</v>
      </c>
      <c r="J59" s="26">
        <v>3440150</v>
      </c>
      <c r="K59" s="26">
        <v>0</v>
      </c>
      <c r="L59" s="39">
        <f t="shared" si="7"/>
        <v>626500</v>
      </c>
      <c r="M59" s="39">
        <f t="shared" si="8"/>
        <v>5337150</v>
      </c>
      <c r="N59" s="40">
        <f t="shared" si="9"/>
        <v>4803435</v>
      </c>
      <c r="O59" s="41">
        <v>4803435</v>
      </c>
      <c r="P59" s="41">
        <f t="shared" si="10"/>
        <v>0</v>
      </c>
      <c r="Q59" s="39">
        <f t="shared" si="11"/>
        <v>0</v>
      </c>
    </row>
    <row r="60" ht="40.05" customHeight="1" spans="1:17">
      <c r="A60" s="21" t="s">
        <v>138</v>
      </c>
      <c r="B60" s="22" t="s">
        <v>139</v>
      </c>
      <c r="C60" s="22" t="s">
        <v>139</v>
      </c>
      <c r="D60" s="23">
        <f t="shared" ref="D60:Q60" si="23">D61</f>
        <v>352</v>
      </c>
      <c r="E60" s="23">
        <f t="shared" si="23"/>
        <v>5</v>
      </c>
      <c r="F60" s="23">
        <f t="shared" si="23"/>
        <v>479</v>
      </c>
      <c r="G60" s="23">
        <f t="shared" si="23"/>
        <v>2</v>
      </c>
      <c r="H60" s="23"/>
      <c r="I60" s="23">
        <f t="shared" si="23"/>
        <v>1684200</v>
      </c>
      <c r="J60" s="23">
        <f t="shared" si="23"/>
        <v>1247750</v>
      </c>
      <c r="K60" s="23">
        <f t="shared" si="23"/>
        <v>0</v>
      </c>
      <c r="L60" s="23">
        <f t="shared" si="23"/>
        <v>219975</v>
      </c>
      <c r="M60" s="23">
        <f t="shared" si="23"/>
        <v>1904175</v>
      </c>
      <c r="N60" s="38">
        <f t="shared" si="23"/>
        <v>1713758</v>
      </c>
      <c r="O60" s="23">
        <f t="shared" si="23"/>
        <v>1713758</v>
      </c>
      <c r="P60" s="23">
        <f t="shared" si="23"/>
        <v>0</v>
      </c>
      <c r="Q60" s="23">
        <f t="shared" si="23"/>
        <v>0</v>
      </c>
    </row>
    <row r="61" s="3" customFormat="1" ht="40.05" customHeight="1" spans="1:17">
      <c r="A61" s="24" t="s">
        <v>138</v>
      </c>
      <c r="B61" s="25" t="s">
        <v>139</v>
      </c>
      <c r="C61" s="25" t="s">
        <v>139</v>
      </c>
      <c r="D61" s="26">
        <v>352</v>
      </c>
      <c r="E61" s="26">
        <v>5</v>
      </c>
      <c r="F61" s="26">
        <v>479</v>
      </c>
      <c r="G61" s="26">
        <v>2</v>
      </c>
      <c r="H61" s="27">
        <v>1</v>
      </c>
      <c r="I61" s="39">
        <f t="shared" si="6"/>
        <v>1684200</v>
      </c>
      <c r="J61" s="26">
        <v>1247750</v>
      </c>
      <c r="K61" s="26">
        <v>0</v>
      </c>
      <c r="L61" s="39">
        <f t="shared" si="7"/>
        <v>219975</v>
      </c>
      <c r="M61" s="39">
        <f t="shared" si="8"/>
        <v>1904175</v>
      </c>
      <c r="N61" s="40">
        <f t="shared" si="9"/>
        <v>1713758</v>
      </c>
      <c r="O61" s="41">
        <v>1713758</v>
      </c>
      <c r="P61" s="41">
        <f t="shared" si="10"/>
        <v>0</v>
      </c>
      <c r="Q61" s="39">
        <f t="shared" si="11"/>
        <v>0</v>
      </c>
    </row>
    <row r="62" ht="40.05" customHeight="1" spans="1:17">
      <c r="A62" s="21" t="s">
        <v>140</v>
      </c>
      <c r="B62" s="22" t="s">
        <v>141</v>
      </c>
      <c r="C62" s="22" t="s">
        <v>141</v>
      </c>
      <c r="D62" s="23">
        <f t="shared" ref="D62:Q62" si="24">D63</f>
        <v>1324</v>
      </c>
      <c r="E62" s="23">
        <f t="shared" si="24"/>
        <v>12</v>
      </c>
      <c r="F62" s="23">
        <f t="shared" si="24"/>
        <v>1485</v>
      </c>
      <c r="G62" s="23">
        <f t="shared" si="24"/>
        <v>9</v>
      </c>
      <c r="H62" s="23"/>
      <c r="I62" s="23">
        <f t="shared" si="24"/>
        <v>5232150</v>
      </c>
      <c r="J62" s="23">
        <f t="shared" si="24"/>
        <v>4778200</v>
      </c>
      <c r="K62" s="23">
        <f t="shared" si="24"/>
        <v>0</v>
      </c>
      <c r="L62" s="23">
        <f t="shared" si="24"/>
        <v>177975</v>
      </c>
      <c r="M62" s="23">
        <f t="shared" si="24"/>
        <v>5410125</v>
      </c>
      <c r="N62" s="38">
        <f t="shared" si="24"/>
        <v>4869113</v>
      </c>
      <c r="O62" s="23">
        <f t="shared" si="24"/>
        <v>4869113</v>
      </c>
      <c r="P62" s="23">
        <f t="shared" si="24"/>
        <v>0</v>
      </c>
      <c r="Q62" s="23">
        <f t="shared" si="24"/>
        <v>0</v>
      </c>
    </row>
    <row r="63" s="3" customFormat="1" ht="40.05" customHeight="1" spans="1:17">
      <c r="A63" s="24" t="s">
        <v>140</v>
      </c>
      <c r="B63" s="25" t="s">
        <v>141</v>
      </c>
      <c r="C63" s="25" t="s">
        <v>141</v>
      </c>
      <c r="D63" s="26">
        <v>1324</v>
      </c>
      <c r="E63" s="26">
        <v>12</v>
      </c>
      <c r="F63" s="26">
        <v>1485</v>
      </c>
      <c r="G63" s="26">
        <v>9</v>
      </c>
      <c r="H63" s="27">
        <v>1</v>
      </c>
      <c r="I63" s="39">
        <f t="shared" si="6"/>
        <v>5232150</v>
      </c>
      <c r="J63" s="26">
        <v>4778200</v>
      </c>
      <c r="K63" s="26">
        <v>0</v>
      </c>
      <c r="L63" s="39">
        <f t="shared" si="7"/>
        <v>177975</v>
      </c>
      <c r="M63" s="39">
        <f t="shared" si="8"/>
        <v>5410125</v>
      </c>
      <c r="N63" s="40">
        <f t="shared" si="9"/>
        <v>4869113</v>
      </c>
      <c r="O63" s="41">
        <v>4869113</v>
      </c>
      <c r="P63" s="41">
        <f t="shared" si="10"/>
        <v>0</v>
      </c>
      <c r="Q63" s="39">
        <f t="shared" si="11"/>
        <v>0</v>
      </c>
    </row>
    <row r="64" ht="40.05" customHeight="1" spans="1:17">
      <c r="A64" s="21" t="s">
        <v>142</v>
      </c>
      <c r="B64" s="22" t="s">
        <v>143</v>
      </c>
      <c r="C64" s="22" t="s">
        <v>143</v>
      </c>
      <c r="D64" s="23">
        <f t="shared" ref="D64:Q64" si="25">SUM(D65:D69)</f>
        <v>13245</v>
      </c>
      <c r="E64" s="23">
        <f t="shared" si="25"/>
        <v>83</v>
      </c>
      <c r="F64" s="23">
        <f t="shared" si="25"/>
        <v>14910</v>
      </c>
      <c r="G64" s="23">
        <f t="shared" si="25"/>
        <v>106</v>
      </c>
      <c r="H64" s="23"/>
      <c r="I64" s="23">
        <f t="shared" si="25"/>
        <v>46920738</v>
      </c>
      <c r="J64" s="23">
        <f t="shared" si="25"/>
        <v>45122648</v>
      </c>
      <c r="K64" s="23">
        <f t="shared" si="25"/>
        <v>0</v>
      </c>
      <c r="L64" s="23">
        <f t="shared" si="25"/>
        <v>-805954</v>
      </c>
      <c r="M64" s="23">
        <f t="shared" si="25"/>
        <v>46114784</v>
      </c>
      <c r="N64" s="38">
        <f t="shared" si="25"/>
        <v>41503307</v>
      </c>
      <c r="O64" s="23">
        <f t="shared" si="25"/>
        <v>41503307</v>
      </c>
      <c r="P64" s="23">
        <f t="shared" si="25"/>
        <v>0</v>
      </c>
      <c r="Q64" s="23">
        <f t="shared" si="25"/>
        <v>0</v>
      </c>
    </row>
    <row r="65" s="3" customFormat="1" ht="40.05" customHeight="1" spans="1:17">
      <c r="A65" s="24" t="s">
        <v>144</v>
      </c>
      <c r="B65" s="25" t="s">
        <v>145</v>
      </c>
      <c r="C65" s="25" t="s">
        <v>146</v>
      </c>
      <c r="D65" s="26">
        <v>9379</v>
      </c>
      <c r="E65" s="26">
        <v>70</v>
      </c>
      <c r="F65" s="26">
        <v>10711</v>
      </c>
      <c r="G65" s="26">
        <v>85</v>
      </c>
      <c r="H65" s="27">
        <v>0.85</v>
      </c>
      <c r="I65" s="39">
        <f t="shared" si="6"/>
        <v>32143388</v>
      </c>
      <c r="J65" s="26">
        <v>29934748</v>
      </c>
      <c r="K65" s="26">
        <v>0</v>
      </c>
      <c r="L65" s="39">
        <f t="shared" si="7"/>
        <v>202746</v>
      </c>
      <c r="M65" s="39">
        <f t="shared" si="8"/>
        <v>32346134</v>
      </c>
      <c r="N65" s="40">
        <f t="shared" si="9"/>
        <v>29111521</v>
      </c>
      <c r="O65" s="41">
        <v>29111521</v>
      </c>
      <c r="P65" s="41">
        <f t="shared" si="10"/>
        <v>0</v>
      </c>
      <c r="Q65" s="39">
        <f t="shared" si="11"/>
        <v>0</v>
      </c>
    </row>
    <row r="66" s="3" customFormat="1" ht="40.05" customHeight="1" spans="1:17">
      <c r="A66" s="24" t="s">
        <v>147</v>
      </c>
      <c r="B66" s="25" t="s">
        <v>148</v>
      </c>
      <c r="C66" s="25" t="s">
        <v>148</v>
      </c>
      <c r="D66" s="26">
        <v>1229</v>
      </c>
      <c r="E66" s="26">
        <v>2</v>
      </c>
      <c r="F66" s="26">
        <v>1359</v>
      </c>
      <c r="G66" s="26">
        <v>4</v>
      </c>
      <c r="H66" s="27">
        <v>1</v>
      </c>
      <c r="I66" s="39">
        <f t="shared" si="6"/>
        <v>4771900</v>
      </c>
      <c r="J66" s="26">
        <v>4603200</v>
      </c>
      <c r="K66" s="26">
        <v>0</v>
      </c>
      <c r="L66" s="39">
        <f t="shared" si="7"/>
        <v>-62650</v>
      </c>
      <c r="M66" s="39">
        <f t="shared" si="8"/>
        <v>4709250</v>
      </c>
      <c r="N66" s="40">
        <f t="shared" si="9"/>
        <v>4238325</v>
      </c>
      <c r="O66" s="41">
        <v>4238325</v>
      </c>
      <c r="P66" s="41">
        <f t="shared" si="10"/>
        <v>0</v>
      </c>
      <c r="Q66" s="39">
        <f t="shared" si="11"/>
        <v>0</v>
      </c>
    </row>
    <row r="67" s="3" customFormat="1" ht="40.05" customHeight="1" spans="1:17">
      <c r="A67" s="24" t="s">
        <v>149</v>
      </c>
      <c r="B67" s="25" t="s">
        <v>150</v>
      </c>
      <c r="C67" s="25" t="s">
        <v>150</v>
      </c>
      <c r="D67" s="26">
        <v>1690</v>
      </c>
      <c r="E67" s="26">
        <v>5</v>
      </c>
      <c r="F67" s="26">
        <v>2108</v>
      </c>
      <c r="G67" s="26">
        <v>10</v>
      </c>
      <c r="H67" s="27">
        <v>1</v>
      </c>
      <c r="I67" s="39">
        <f t="shared" si="6"/>
        <v>7416500</v>
      </c>
      <c r="J67" s="26">
        <v>7086100</v>
      </c>
      <c r="K67" s="26">
        <v>0</v>
      </c>
      <c r="L67" s="39">
        <f t="shared" si="7"/>
        <v>-410725</v>
      </c>
      <c r="M67" s="39">
        <f t="shared" si="8"/>
        <v>7005775</v>
      </c>
      <c r="N67" s="40">
        <f t="shared" si="9"/>
        <v>6305198</v>
      </c>
      <c r="O67" s="41">
        <v>6305198</v>
      </c>
      <c r="P67" s="41">
        <f t="shared" si="10"/>
        <v>0</v>
      </c>
      <c r="Q67" s="39">
        <f t="shared" si="11"/>
        <v>0</v>
      </c>
    </row>
    <row r="68" s="3" customFormat="1" ht="40.05" customHeight="1" spans="1:17">
      <c r="A68" s="24" t="s">
        <v>151</v>
      </c>
      <c r="B68" s="25" t="s">
        <v>152</v>
      </c>
      <c r="C68" s="25" t="s">
        <v>152</v>
      </c>
      <c r="D68" s="26">
        <v>126</v>
      </c>
      <c r="E68" s="26">
        <v>0</v>
      </c>
      <c r="F68" s="26">
        <v>99</v>
      </c>
      <c r="G68" s="26">
        <v>2</v>
      </c>
      <c r="H68" s="27">
        <v>1</v>
      </c>
      <c r="I68" s="39">
        <f t="shared" si="6"/>
        <v>354200</v>
      </c>
      <c r="J68" s="26">
        <v>469000</v>
      </c>
      <c r="K68" s="26">
        <v>0</v>
      </c>
      <c r="L68" s="39">
        <f t="shared" si="7"/>
        <v>-71400</v>
      </c>
      <c r="M68" s="39">
        <f t="shared" si="8"/>
        <v>282800</v>
      </c>
      <c r="N68" s="40">
        <f t="shared" si="9"/>
        <v>254520</v>
      </c>
      <c r="O68" s="41">
        <v>254520</v>
      </c>
      <c r="P68" s="41">
        <f t="shared" si="10"/>
        <v>0</v>
      </c>
      <c r="Q68" s="39">
        <f t="shared" si="11"/>
        <v>0</v>
      </c>
    </row>
    <row r="69" s="3" customFormat="1" ht="40.05" customHeight="1" spans="1:17">
      <c r="A69" s="24" t="s">
        <v>153</v>
      </c>
      <c r="B69" s="25" t="s">
        <v>154</v>
      </c>
      <c r="C69" s="25" t="s">
        <v>154</v>
      </c>
      <c r="D69" s="26">
        <v>821</v>
      </c>
      <c r="E69" s="26">
        <v>6</v>
      </c>
      <c r="F69" s="26">
        <v>633</v>
      </c>
      <c r="G69" s="26">
        <v>5</v>
      </c>
      <c r="H69" s="27">
        <v>1</v>
      </c>
      <c r="I69" s="39">
        <f t="shared" si="6"/>
        <v>2234750</v>
      </c>
      <c r="J69" s="26">
        <v>3029600</v>
      </c>
      <c r="K69" s="26">
        <v>0</v>
      </c>
      <c r="L69" s="39">
        <f t="shared" si="7"/>
        <v>-463925</v>
      </c>
      <c r="M69" s="39">
        <f t="shared" si="8"/>
        <v>1770825</v>
      </c>
      <c r="N69" s="40">
        <f t="shared" si="9"/>
        <v>1593743</v>
      </c>
      <c r="O69" s="41">
        <v>1593743</v>
      </c>
      <c r="P69" s="41">
        <f t="shared" si="10"/>
        <v>0</v>
      </c>
      <c r="Q69" s="39">
        <f t="shared" si="11"/>
        <v>0</v>
      </c>
    </row>
    <row r="70" ht="40.05" customHeight="1" spans="1:17">
      <c r="A70" s="21" t="s">
        <v>155</v>
      </c>
      <c r="B70" s="22" t="s">
        <v>156</v>
      </c>
      <c r="C70" s="22" t="s">
        <v>156</v>
      </c>
      <c r="D70" s="23">
        <f t="shared" ref="D70:Q70" si="26">D71</f>
        <v>1202</v>
      </c>
      <c r="E70" s="23">
        <f t="shared" si="26"/>
        <v>3</v>
      </c>
      <c r="F70" s="23">
        <f t="shared" si="26"/>
        <v>1838</v>
      </c>
      <c r="G70" s="23">
        <f t="shared" si="26"/>
        <v>8</v>
      </c>
      <c r="H70" s="23"/>
      <c r="I70" s="23">
        <f t="shared" si="26"/>
        <v>6463800</v>
      </c>
      <c r="J70" s="23">
        <f t="shared" si="26"/>
        <v>5191550</v>
      </c>
      <c r="K70" s="23">
        <f t="shared" si="26"/>
        <v>0</v>
      </c>
      <c r="L70" s="23">
        <f t="shared" si="26"/>
        <v>149625</v>
      </c>
      <c r="M70" s="23">
        <f t="shared" si="26"/>
        <v>6613425</v>
      </c>
      <c r="N70" s="38">
        <f t="shared" si="26"/>
        <v>5952083</v>
      </c>
      <c r="O70" s="23">
        <f t="shared" si="26"/>
        <v>5952083</v>
      </c>
      <c r="P70" s="23">
        <f t="shared" si="26"/>
        <v>0</v>
      </c>
      <c r="Q70" s="23">
        <f t="shared" si="26"/>
        <v>0</v>
      </c>
    </row>
    <row r="71" s="3" customFormat="1" ht="40.05" customHeight="1" spans="1:17">
      <c r="A71" s="24" t="s">
        <v>155</v>
      </c>
      <c r="B71" s="25" t="s">
        <v>156</v>
      </c>
      <c r="C71" s="25" t="s">
        <v>156</v>
      </c>
      <c r="D71" s="26">
        <v>1202</v>
      </c>
      <c r="E71" s="26">
        <v>3</v>
      </c>
      <c r="F71" s="26">
        <v>1838</v>
      </c>
      <c r="G71" s="26">
        <v>8</v>
      </c>
      <c r="H71" s="27">
        <v>1</v>
      </c>
      <c r="I71" s="39">
        <f t="shared" si="6"/>
        <v>6463800</v>
      </c>
      <c r="J71" s="26">
        <v>5191550</v>
      </c>
      <c r="K71" s="26">
        <v>0</v>
      </c>
      <c r="L71" s="39">
        <f t="shared" si="7"/>
        <v>149625</v>
      </c>
      <c r="M71" s="39">
        <f t="shared" si="8"/>
        <v>6613425</v>
      </c>
      <c r="N71" s="40">
        <f t="shared" si="9"/>
        <v>5952083</v>
      </c>
      <c r="O71" s="41">
        <v>5952083</v>
      </c>
      <c r="P71" s="41">
        <f t="shared" si="10"/>
        <v>0</v>
      </c>
      <c r="Q71" s="39">
        <f t="shared" si="11"/>
        <v>0</v>
      </c>
    </row>
    <row r="72" ht="40.05" customHeight="1" spans="1:17">
      <c r="A72" s="21" t="s">
        <v>157</v>
      </c>
      <c r="B72" s="22" t="s">
        <v>158</v>
      </c>
      <c r="C72" s="22" t="s">
        <v>158</v>
      </c>
      <c r="D72" s="23">
        <f t="shared" ref="D72:Q72" si="27">D73</f>
        <v>3024</v>
      </c>
      <c r="E72" s="23">
        <f t="shared" si="27"/>
        <v>0</v>
      </c>
      <c r="F72" s="23">
        <f t="shared" si="27"/>
        <v>3032</v>
      </c>
      <c r="G72" s="23">
        <f t="shared" si="27"/>
        <v>0</v>
      </c>
      <c r="H72" s="23"/>
      <c r="I72" s="23">
        <f t="shared" si="27"/>
        <v>10612000</v>
      </c>
      <c r="J72" s="23">
        <f t="shared" si="27"/>
        <v>10745000</v>
      </c>
      <c r="K72" s="23">
        <f t="shared" si="27"/>
        <v>0</v>
      </c>
      <c r="L72" s="23">
        <f t="shared" si="27"/>
        <v>-147000</v>
      </c>
      <c r="M72" s="23">
        <f t="shared" si="27"/>
        <v>10465000</v>
      </c>
      <c r="N72" s="38">
        <f t="shared" si="27"/>
        <v>9418500</v>
      </c>
      <c r="O72" s="23">
        <f t="shared" si="27"/>
        <v>9418500</v>
      </c>
      <c r="P72" s="23">
        <f t="shared" si="27"/>
        <v>0</v>
      </c>
      <c r="Q72" s="23">
        <f t="shared" si="27"/>
        <v>0</v>
      </c>
    </row>
    <row r="73" s="3" customFormat="1" ht="40.05" customHeight="1" spans="1:17">
      <c r="A73" s="24" t="s">
        <v>157</v>
      </c>
      <c r="B73" s="25" t="s">
        <v>158</v>
      </c>
      <c r="C73" s="25" t="s">
        <v>158</v>
      </c>
      <c r="D73" s="26">
        <v>3024</v>
      </c>
      <c r="E73" s="26">
        <v>0</v>
      </c>
      <c r="F73" s="26">
        <v>3032</v>
      </c>
      <c r="G73" s="26">
        <v>0</v>
      </c>
      <c r="H73" s="27">
        <v>1</v>
      </c>
      <c r="I73" s="39">
        <f t="shared" si="6"/>
        <v>10612000</v>
      </c>
      <c r="J73" s="26">
        <v>10745000</v>
      </c>
      <c r="K73" s="26">
        <v>0</v>
      </c>
      <c r="L73" s="39">
        <f t="shared" si="7"/>
        <v>-147000</v>
      </c>
      <c r="M73" s="39">
        <f t="shared" si="8"/>
        <v>10465000</v>
      </c>
      <c r="N73" s="40">
        <f t="shared" si="9"/>
        <v>9418500</v>
      </c>
      <c r="O73" s="41">
        <v>9418500</v>
      </c>
      <c r="P73" s="41">
        <f t="shared" si="10"/>
        <v>0</v>
      </c>
      <c r="Q73" s="39">
        <f t="shared" si="11"/>
        <v>0</v>
      </c>
    </row>
    <row r="74" ht="40.05" customHeight="1" spans="1:17">
      <c r="A74" s="21" t="s">
        <v>159</v>
      </c>
      <c r="B74" s="22" t="s">
        <v>160</v>
      </c>
      <c r="C74" s="22" t="s">
        <v>160</v>
      </c>
      <c r="D74" s="23">
        <f t="shared" ref="D74:Q74" si="28">D75</f>
        <v>679</v>
      </c>
      <c r="E74" s="23">
        <f t="shared" si="28"/>
        <v>0</v>
      </c>
      <c r="F74" s="23">
        <f t="shared" si="28"/>
        <v>1073</v>
      </c>
      <c r="G74" s="23">
        <f t="shared" si="28"/>
        <v>0</v>
      </c>
      <c r="H74" s="23"/>
      <c r="I74" s="23">
        <f t="shared" si="28"/>
        <v>3755500</v>
      </c>
      <c r="J74" s="23">
        <f t="shared" si="28"/>
        <v>2586500</v>
      </c>
      <c r="K74" s="23">
        <f t="shared" si="28"/>
        <v>0</v>
      </c>
      <c r="L74" s="23">
        <f t="shared" si="28"/>
        <v>479500</v>
      </c>
      <c r="M74" s="23">
        <f t="shared" si="28"/>
        <v>4235000</v>
      </c>
      <c r="N74" s="38">
        <f t="shared" si="28"/>
        <v>3811500</v>
      </c>
      <c r="O74" s="23">
        <f t="shared" si="28"/>
        <v>3811500</v>
      </c>
      <c r="P74" s="23">
        <f t="shared" si="28"/>
        <v>0</v>
      </c>
      <c r="Q74" s="23">
        <f t="shared" si="28"/>
        <v>0</v>
      </c>
    </row>
    <row r="75" s="3" customFormat="1" ht="40.05" customHeight="1" spans="1:17">
      <c r="A75" s="24" t="s">
        <v>159</v>
      </c>
      <c r="B75" s="25" t="s">
        <v>160</v>
      </c>
      <c r="C75" s="25" t="s">
        <v>160</v>
      </c>
      <c r="D75" s="26">
        <v>679</v>
      </c>
      <c r="E75" s="26">
        <v>0</v>
      </c>
      <c r="F75" s="26">
        <v>1073</v>
      </c>
      <c r="G75" s="26">
        <v>0</v>
      </c>
      <c r="H75" s="27">
        <v>1</v>
      </c>
      <c r="I75" s="39">
        <f t="shared" ref="I75:I137" si="29">ROUND((F75*3500+G75*3850)*H75,0)</f>
        <v>3755500</v>
      </c>
      <c r="J75" s="26">
        <v>2586500</v>
      </c>
      <c r="K75" s="26">
        <v>0</v>
      </c>
      <c r="L75" s="39">
        <f t="shared" ref="L75:L137" si="30">ROUND((D75*1750+E75*1925+F75*1750+G75*1925)*H75-(J75-K75),0)</f>
        <v>479500</v>
      </c>
      <c r="M75" s="39">
        <f t="shared" ref="M75:M137" si="31">IF(ROUND(I75+L75,0)&lt;0,0,ROUND(I75+L75,0))</f>
        <v>4235000</v>
      </c>
      <c r="N75" s="40">
        <f t="shared" ref="N75:N137" si="32">ROUND(M75*0.9,0)</f>
        <v>3811500</v>
      </c>
      <c r="O75" s="41">
        <v>3811500</v>
      </c>
      <c r="P75" s="41">
        <f t="shared" ref="P75:P137" si="33">N75-O75</f>
        <v>0</v>
      </c>
      <c r="Q75" s="39">
        <f t="shared" ref="Q75:Q137" si="34">IF(ROUND(I75+L75,0)&lt;0,ROUND(I75+L75,0),0)</f>
        <v>0</v>
      </c>
    </row>
    <row r="76" ht="40.05" customHeight="1" spans="1:17">
      <c r="A76" s="21" t="s">
        <v>161</v>
      </c>
      <c r="B76" s="22" t="s">
        <v>162</v>
      </c>
      <c r="C76" s="22" t="s">
        <v>162</v>
      </c>
      <c r="D76" s="23">
        <f t="shared" ref="D76:Q76" si="35">D77</f>
        <v>1011</v>
      </c>
      <c r="E76" s="23">
        <f t="shared" si="35"/>
        <v>0</v>
      </c>
      <c r="F76" s="23">
        <f t="shared" si="35"/>
        <v>1350</v>
      </c>
      <c r="G76" s="23">
        <f t="shared" si="35"/>
        <v>0</v>
      </c>
      <c r="H76" s="23"/>
      <c r="I76" s="23">
        <f t="shared" si="35"/>
        <v>4725000</v>
      </c>
      <c r="J76" s="23">
        <f t="shared" si="35"/>
        <v>3636500</v>
      </c>
      <c r="K76" s="23">
        <f t="shared" si="35"/>
        <v>0</v>
      </c>
      <c r="L76" s="23">
        <f t="shared" si="35"/>
        <v>495250</v>
      </c>
      <c r="M76" s="23">
        <f t="shared" si="35"/>
        <v>5220250</v>
      </c>
      <c r="N76" s="38">
        <f t="shared" si="35"/>
        <v>4698225</v>
      </c>
      <c r="O76" s="23">
        <f t="shared" si="35"/>
        <v>4698225</v>
      </c>
      <c r="P76" s="23">
        <f t="shared" si="35"/>
        <v>0</v>
      </c>
      <c r="Q76" s="23">
        <f t="shared" si="35"/>
        <v>0</v>
      </c>
    </row>
    <row r="77" s="3" customFormat="1" ht="40.05" customHeight="1" spans="1:17">
      <c r="A77" s="24" t="s">
        <v>161</v>
      </c>
      <c r="B77" s="25" t="s">
        <v>162</v>
      </c>
      <c r="C77" s="25" t="s">
        <v>162</v>
      </c>
      <c r="D77" s="26">
        <v>1011</v>
      </c>
      <c r="E77" s="26">
        <v>0</v>
      </c>
      <c r="F77" s="26">
        <v>1350</v>
      </c>
      <c r="G77" s="26">
        <v>0</v>
      </c>
      <c r="H77" s="27">
        <v>1</v>
      </c>
      <c r="I77" s="39">
        <f t="shared" si="29"/>
        <v>4725000</v>
      </c>
      <c r="J77" s="26">
        <v>3636500</v>
      </c>
      <c r="K77" s="26">
        <v>0</v>
      </c>
      <c r="L77" s="39">
        <f t="shared" si="30"/>
        <v>495250</v>
      </c>
      <c r="M77" s="39">
        <f t="shared" si="31"/>
        <v>5220250</v>
      </c>
      <c r="N77" s="40">
        <f t="shared" si="32"/>
        <v>4698225</v>
      </c>
      <c r="O77" s="41">
        <v>4698225</v>
      </c>
      <c r="P77" s="41">
        <f t="shared" si="33"/>
        <v>0</v>
      </c>
      <c r="Q77" s="39">
        <f t="shared" si="34"/>
        <v>0</v>
      </c>
    </row>
    <row r="78" ht="40.05" customHeight="1" spans="1:17">
      <c r="A78" s="21" t="s">
        <v>163</v>
      </c>
      <c r="B78" s="22" t="s">
        <v>164</v>
      </c>
      <c r="C78" s="22" t="s">
        <v>164</v>
      </c>
      <c r="D78" s="23">
        <f t="shared" ref="D78:Q78" si="36">SUM(D79:D83)</f>
        <v>30990</v>
      </c>
      <c r="E78" s="23">
        <f t="shared" si="36"/>
        <v>40</v>
      </c>
      <c r="F78" s="23">
        <f t="shared" si="36"/>
        <v>34072</v>
      </c>
      <c r="G78" s="23">
        <f t="shared" si="36"/>
        <v>48</v>
      </c>
      <c r="H78" s="23"/>
      <c r="I78" s="23">
        <f t="shared" si="36"/>
        <v>81991771</v>
      </c>
      <c r="J78" s="23">
        <f t="shared" si="36"/>
        <v>80429091</v>
      </c>
      <c r="K78" s="23">
        <f t="shared" si="36"/>
        <v>0</v>
      </c>
      <c r="L78" s="23">
        <f t="shared" si="36"/>
        <v>-2264081</v>
      </c>
      <c r="M78" s="23">
        <f t="shared" si="36"/>
        <v>79727690</v>
      </c>
      <c r="N78" s="38">
        <f t="shared" si="36"/>
        <v>71754921</v>
      </c>
      <c r="O78" s="23">
        <f t="shared" si="36"/>
        <v>35348156</v>
      </c>
      <c r="P78" s="23">
        <f t="shared" si="36"/>
        <v>36406765</v>
      </c>
      <c r="Q78" s="23">
        <f t="shared" si="36"/>
        <v>0</v>
      </c>
    </row>
    <row r="79" s="3" customFormat="1" ht="40.05" customHeight="1" spans="1:17">
      <c r="A79" s="24" t="s">
        <v>165</v>
      </c>
      <c r="B79" s="25" t="s">
        <v>166</v>
      </c>
      <c r="C79" s="25" t="s">
        <v>167</v>
      </c>
      <c r="D79" s="26">
        <v>19189</v>
      </c>
      <c r="E79" s="26">
        <v>28</v>
      </c>
      <c r="F79" s="26">
        <f>18714+24</f>
        <v>18738</v>
      </c>
      <c r="G79" s="26">
        <v>26</v>
      </c>
      <c r="H79" s="27">
        <v>0.65</v>
      </c>
      <c r="I79" s="39">
        <f t="shared" si="29"/>
        <v>42694015</v>
      </c>
      <c r="J79" s="26">
        <v>47999543</v>
      </c>
      <c r="K79" s="26">
        <v>0</v>
      </c>
      <c r="L79" s="39">
        <f t="shared" si="30"/>
        <v>-4790013</v>
      </c>
      <c r="M79" s="39">
        <f t="shared" si="31"/>
        <v>37904002</v>
      </c>
      <c r="N79" s="40">
        <f t="shared" si="32"/>
        <v>34113602</v>
      </c>
      <c r="O79" s="41">
        <v>34113602</v>
      </c>
      <c r="P79" s="41">
        <f t="shared" si="33"/>
        <v>0</v>
      </c>
      <c r="Q79" s="39">
        <f t="shared" si="34"/>
        <v>0</v>
      </c>
    </row>
    <row r="80" s="3" customFormat="1" ht="40.05" customHeight="1" spans="1:17">
      <c r="A80" s="24" t="s">
        <v>168</v>
      </c>
      <c r="B80" s="25" t="s">
        <v>169</v>
      </c>
      <c r="C80" s="25" t="s">
        <v>169</v>
      </c>
      <c r="D80" s="26">
        <v>3724</v>
      </c>
      <c r="E80" s="26">
        <v>2</v>
      </c>
      <c r="F80" s="26">
        <v>5817</v>
      </c>
      <c r="G80" s="26">
        <v>3</v>
      </c>
      <c r="H80" s="27">
        <v>0.65</v>
      </c>
      <c r="I80" s="39">
        <f t="shared" si="29"/>
        <v>13241183</v>
      </c>
      <c r="J80" s="26">
        <v>9139130</v>
      </c>
      <c r="K80" s="26">
        <v>0</v>
      </c>
      <c r="L80" s="39">
        <f t="shared" si="30"/>
        <v>1720014</v>
      </c>
      <c r="M80" s="39">
        <f t="shared" si="31"/>
        <v>14961197</v>
      </c>
      <c r="N80" s="40">
        <f t="shared" si="32"/>
        <v>13465077</v>
      </c>
      <c r="O80" s="41">
        <v>1234554</v>
      </c>
      <c r="P80" s="41">
        <f t="shared" si="33"/>
        <v>12230523</v>
      </c>
      <c r="Q80" s="39">
        <f t="shared" si="34"/>
        <v>0</v>
      </c>
    </row>
    <row r="81" s="3" customFormat="1" ht="40.05" customHeight="1" spans="1:17">
      <c r="A81" s="24" t="s">
        <v>170</v>
      </c>
      <c r="B81" s="25" t="s">
        <v>171</v>
      </c>
      <c r="C81" s="25" t="s">
        <v>171</v>
      </c>
      <c r="D81" s="26">
        <v>4807</v>
      </c>
      <c r="E81" s="26">
        <v>10</v>
      </c>
      <c r="F81" s="26">
        <v>5565</v>
      </c>
      <c r="G81" s="26">
        <v>14</v>
      </c>
      <c r="H81" s="27">
        <v>0.65</v>
      </c>
      <c r="I81" s="39">
        <f t="shared" si="29"/>
        <v>12695410</v>
      </c>
      <c r="J81" s="26">
        <v>11766300</v>
      </c>
      <c r="K81" s="26">
        <v>0</v>
      </c>
      <c r="L81" s="39">
        <f t="shared" si="30"/>
        <v>61880</v>
      </c>
      <c r="M81" s="39">
        <f t="shared" si="31"/>
        <v>12757290</v>
      </c>
      <c r="N81" s="40">
        <f t="shared" si="32"/>
        <v>11481561</v>
      </c>
      <c r="O81" s="41">
        <v>0</v>
      </c>
      <c r="P81" s="41">
        <f t="shared" si="33"/>
        <v>11481561</v>
      </c>
      <c r="Q81" s="39">
        <f t="shared" si="34"/>
        <v>0</v>
      </c>
    </row>
    <row r="82" s="3" customFormat="1" ht="40.05" customHeight="1" spans="1:17">
      <c r="A82" s="24" t="s">
        <v>172</v>
      </c>
      <c r="B82" s="25" t="s">
        <v>173</v>
      </c>
      <c r="C82" s="25" t="s">
        <v>173</v>
      </c>
      <c r="D82" s="26">
        <v>2756</v>
      </c>
      <c r="E82" s="26">
        <v>0</v>
      </c>
      <c r="F82" s="26">
        <v>3024</v>
      </c>
      <c r="G82" s="26">
        <v>0</v>
      </c>
      <c r="H82" s="27">
        <v>1</v>
      </c>
      <c r="I82" s="39">
        <f t="shared" si="29"/>
        <v>10584000</v>
      </c>
      <c r="J82" s="26">
        <v>9824500</v>
      </c>
      <c r="K82" s="26">
        <v>0</v>
      </c>
      <c r="L82" s="39">
        <f t="shared" si="30"/>
        <v>290500</v>
      </c>
      <c r="M82" s="39">
        <f t="shared" si="31"/>
        <v>10874500</v>
      </c>
      <c r="N82" s="40">
        <f t="shared" si="32"/>
        <v>9787050</v>
      </c>
      <c r="O82" s="41">
        <v>0</v>
      </c>
      <c r="P82" s="41">
        <f t="shared" si="33"/>
        <v>9787050</v>
      </c>
      <c r="Q82" s="39">
        <f t="shared" si="34"/>
        <v>0</v>
      </c>
    </row>
    <row r="83" s="3" customFormat="1" ht="40.05" customHeight="1" spans="1:17">
      <c r="A83" s="24" t="s">
        <v>174</v>
      </c>
      <c r="B83" s="25" t="s">
        <v>175</v>
      </c>
      <c r="C83" s="25" t="s">
        <v>175</v>
      </c>
      <c r="D83" s="26">
        <v>514</v>
      </c>
      <c r="E83" s="26">
        <v>0</v>
      </c>
      <c r="F83" s="26">
        <v>928</v>
      </c>
      <c r="G83" s="26">
        <v>5</v>
      </c>
      <c r="H83" s="27">
        <v>0.85</v>
      </c>
      <c r="I83" s="39">
        <f t="shared" si="29"/>
        <v>2777163</v>
      </c>
      <c r="J83" s="26">
        <v>1699618</v>
      </c>
      <c r="K83" s="26">
        <v>0</v>
      </c>
      <c r="L83" s="39">
        <f t="shared" si="30"/>
        <v>453538</v>
      </c>
      <c r="M83" s="39">
        <f t="shared" si="31"/>
        <v>3230701</v>
      </c>
      <c r="N83" s="40">
        <f t="shared" si="32"/>
        <v>2907631</v>
      </c>
      <c r="O83" s="41">
        <v>0</v>
      </c>
      <c r="P83" s="41">
        <f t="shared" si="33"/>
        <v>2907631</v>
      </c>
      <c r="Q83" s="39">
        <f t="shared" si="34"/>
        <v>0</v>
      </c>
    </row>
    <row r="84" ht="40.05" customHeight="1" spans="1:17">
      <c r="A84" s="21" t="s">
        <v>176</v>
      </c>
      <c r="B84" s="22" t="s">
        <v>177</v>
      </c>
      <c r="C84" s="22" t="s">
        <v>177</v>
      </c>
      <c r="D84" s="23">
        <f t="shared" ref="D84:Q84" si="37">D85</f>
        <v>6280</v>
      </c>
      <c r="E84" s="23">
        <f t="shared" si="37"/>
        <v>6</v>
      </c>
      <c r="F84" s="23">
        <f t="shared" si="37"/>
        <v>7664</v>
      </c>
      <c r="G84" s="23">
        <f t="shared" si="37"/>
        <v>12</v>
      </c>
      <c r="H84" s="23"/>
      <c r="I84" s="23">
        <f t="shared" si="37"/>
        <v>17465630</v>
      </c>
      <c r="J84" s="23">
        <f t="shared" si="37"/>
        <v>17639895</v>
      </c>
      <c r="K84" s="23">
        <f t="shared" si="37"/>
        <v>0</v>
      </c>
      <c r="L84" s="23">
        <f t="shared" si="37"/>
        <v>-1756073</v>
      </c>
      <c r="M84" s="23">
        <f t="shared" si="37"/>
        <v>15709557</v>
      </c>
      <c r="N84" s="38">
        <f t="shared" si="37"/>
        <v>14138601</v>
      </c>
      <c r="O84" s="23">
        <f t="shared" si="37"/>
        <v>0</v>
      </c>
      <c r="P84" s="23">
        <f t="shared" si="37"/>
        <v>14138601</v>
      </c>
      <c r="Q84" s="23">
        <f t="shared" si="37"/>
        <v>0</v>
      </c>
    </row>
    <row r="85" s="3" customFormat="1" ht="40.05" customHeight="1" spans="1:17">
      <c r="A85" s="24" t="s">
        <v>176</v>
      </c>
      <c r="B85" s="25" t="s">
        <v>177</v>
      </c>
      <c r="C85" s="25" t="s">
        <v>177</v>
      </c>
      <c r="D85" s="26">
        <v>6280</v>
      </c>
      <c r="E85" s="26">
        <v>6</v>
      </c>
      <c r="F85" s="26">
        <v>7664</v>
      </c>
      <c r="G85" s="26">
        <v>12</v>
      </c>
      <c r="H85" s="27">
        <v>0.65</v>
      </c>
      <c r="I85" s="39">
        <f t="shared" si="29"/>
        <v>17465630</v>
      </c>
      <c r="J85" s="26">
        <v>17639895</v>
      </c>
      <c r="K85" s="26">
        <v>0</v>
      </c>
      <c r="L85" s="39">
        <f t="shared" si="30"/>
        <v>-1756073</v>
      </c>
      <c r="M85" s="39">
        <f t="shared" si="31"/>
        <v>15709557</v>
      </c>
      <c r="N85" s="40">
        <f t="shared" si="32"/>
        <v>14138601</v>
      </c>
      <c r="O85" s="41">
        <v>0</v>
      </c>
      <c r="P85" s="41">
        <f t="shared" si="33"/>
        <v>14138601</v>
      </c>
      <c r="Q85" s="39">
        <f t="shared" si="34"/>
        <v>0</v>
      </c>
    </row>
    <row r="86" ht="40.05" customHeight="1" spans="1:17">
      <c r="A86" s="21" t="s">
        <v>178</v>
      </c>
      <c r="B86" s="22" t="s">
        <v>179</v>
      </c>
      <c r="C86" s="22" t="s">
        <v>179</v>
      </c>
      <c r="D86" s="23">
        <f t="shared" ref="D86:Q86" si="38">SUM(D87:D88)</f>
        <v>3328</v>
      </c>
      <c r="E86" s="23">
        <f t="shared" si="38"/>
        <v>4</v>
      </c>
      <c r="F86" s="23">
        <f t="shared" si="38"/>
        <v>3642</v>
      </c>
      <c r="G86" s="23">
        <f t="shared" si="38"/>
        <v>6</v>
      </c>
      <c r="H86" s="23"/>
      <c r="I86" s="23">
        <f t="shared" si="38"/>
        <v>11385990</v>
      </c>
      <c r="J86" s="23">
        <f t="shared" si="38"/>
        <v>11140623</v>
      </c>
      <c r="K86" s="23">
        <f t="shared" si="38"/>
        <v>0</v>
      </c>
      <c r="L86" s="23">
        <f t="shared" si="38"/>
        <v>-283256</v>
      </c>
      <c r="M86" s="23">
        <f t="shared" si="38"/>
        <v>11102734</v>
      </c>
      <c r="N86" s="38">
        <f t="shared" si="38"/>
        <v>9992461</v>
      </c>
      <c r="O86" s="23">
        <f t="shared" si="38"/>
        <v>0</v>
      </c>
      <c r="P86" s="23">
        <f t="shared" si="38"/>
        <v>9992461</v>
      </c>
      <c r="Q86" s="23">
        <f t="shared" si="38"/>
        <v>0</v>
      </c>
    </row>
    <row r="87" s="3" customFormat="1" ht="40.05" customHeight="1" spans="1:17">
      <c r="A87" s="24" t="s">
        <v>180</v>
      </c>
      <c r="B87" s="25" t="s">
        <v>181</v>
      </c>
      <c r="C87" s="25" t="s">
        <v>182</v>
      </c>
      <c r="D87" s="26">
        <v>2540</v>
      </c>
      <c r="E87" s="26">
        <v>2</v>
      </c>
      <c r="F87" s="26">
        <v>2632</v>
      </c>
      <c r="G87" s="26">
        <v>4</v>
      </c>
      <c r="H87" s="27">
        <v>0.85</v>
      </c>
      <c r="I87" s="39">
        <f t="shared" si="29"/>
        <v>7843290</v>
      </c>
      <c r="J87" s="26">
        <v>7898923</v>
      </c>
      <c r="K87" s="26">
        <v>0</v>
      </c>
      <c r="L87" s="39">
        <f t="shared" si="30"/>
        <v>-195756</v>
      </c>
      <c r="M87" s="39">
        <f t="shared" si="31"/>
        <v>7647534</v>
      </c>
      <c r="N87" s="40">
        <f t="shared" si="32"/>
        <v>6882781</v>
      </c>
      <c r="O87" s="41">
        <v>0</v>
      </c>
      <c r="P87" s="41">
        <f t="shared" si="33"/>
        <v>6882781</v>
      </c>
      <c r="Q87" s="39">
        <f t="shared" si="34"/>
        <v>0</v>
      </c>
    </row>
    <row r="88" s="3" customFormat="1" ht="40.05" customHeight="1" spans="1:17">
      <c r="A88" s="24" t="s">
        <v>183</v>
      </c>
      <c r="B88" s="25" t="s">
        <v>184</v>
      </c>
      <c r="C88" s="25" t="s">
        <v>184</v>
      </c>
      <c r="D88" s="26">
        <v>788</v>
      </c>
      <c r="E88" s="26">
        <v>2</v>
      </c>
      <c r="F88" s="26">
        <v>1010</v>
      </c>
      <c r="G88" s="26">
        <v>2</v>
      </c>
      <c r="H88" s="27">
        <v>1</v>
      </c>
      <c r="I88" s="39">
        <f t="shared" si="29"/>
        <v>3542700</v>
      </c>
      <c r="J88" s="26">
        <v>3241700</v>
      </c>
      <c r="K88" s="26">
        <v>0</v>
      </c>
      <c r="L88" s="39">
        <f t="shared" si="30"/>
        <v>-87500</v>
      </c>
      <c r="M88" s="39">
        <f t="shared" si="31"/>
        <v>3455200</v>
      </c>
      <c r="N88" s="40">
        <f t="shared" si="32"/>
        <v>3109680</v>
      </c>
      <c r="O88" s="41">
        <v>0</v>
      </c>
      <c r="P88" s="41">
        <f t="shared" si="33"/>
        <v>3109680</v>
      </c>
      <c r="Q88" s="39">
        <f t="shared" si="34"/>
        <v>0</v>
      </c>
    </row>
    <row r="89" ht="40.05" customHeight="1" spans="1:17">
      <c r="A89" s="21" t="s">
        <v>185</v>
      </c>
      <c r="B89" s="22" t="s">
        <v>186</v>
      </c>
      <c r="C89" s="22" t="s">
        <v>186</v>
      </c>
      <c r="D89" s="23">
        <f t="shared" ref="D89:Q89" si="39">D90</f>
        <v>2181</v>
      </c>
      <c r="E89" s="23">
        <f t="shared" si="39"/>
        <v>0</v>
      </c>
      <c r="F89" s="23">
        <f t="shared" si="39"/>
        <v>3043</v>
      </c>
      <c r="G89" s="23">
        <f t="shared" si="39"/>
        <v>3</v>
      </c>
      <c r="H89" s="23"/>
      <c r="I89" s="23">
        <f t="shared" si="39"/>
        <v>10662050</v>
      </c>
      <c r="J89" s="23">
        <f t="shared" si="39"/>
        <v>8267000</v>
      </c>
      <c r="K89" s="23">
        <f t="shared" si="39"/>
        <v>0</v>
      </c>
      <c r="L89" s="23">
        <f t="shared" si="39"/>
        <v>880775</v>
      </c>
      <c r="M89" s="23">
        <f t="shared" si="39"/>
        <v>11542825</v>
      </c>
      <c r="N89" s="38">
        <f t="shared" si="39"/>
        <v>10388543</v>
      </c>
      <c r="O89" s="23">
        <f t="shared" si="39"/>
        <v>0</v>
      </c>
      <c r="P89" s="23">
        <f t="shared" si="39"/>
        <v>10388543</v>
      </c>
      <c r="Q89" s="23">
        <f t="shared" si="39"/>
        <v>0</v>
      </c>
    </row>
    <row r="90" s="3" customFormat="1" ht="40.05" customHeight="1" spans="1:17">
      <c r="A90" s="24" t="s">
        <v>185</v>
      </c>
      <c r="B90" s="25" t="s">
        <v>186</v>
      </c>
      <c r="C90" s="25" t="s">
        <v>186</v>
      </c>
      <c r="D90" s="26">
        <v>2181</v>
      </c>
      <c r="E90" s="26">
        <v>0</v>
      </c>
      <c r="F90" s="26">
        <v>3043</v>
      </c>
      <c r="G90" s="26">
        <v>3</v>
      </c>
      <c r="H90" s="27">
        <v>1</v>
      </c>
      <c r="I90" s="39">
        <f t="shared" si="29"/>
        <v>10662050</v>
      </c>
      <c r="J90" s="26">
        <v>8267000</v>
      </c>
      <c r="K90" s="26">
        <v>0</v>
      </c>
      <c r="L90" s="39">
        <f t="shared" si="30"/>
        <v>880775</v>
      </c>
      <c r="M90" s="39">
        <f t="shared" si="31"/>
        <v>11542825</v>
      </c>
      <c r="N90" s="40">
        <f t="shared" si="32"/>
        <v>10388543</v>
      </c>
      <c r="O90" s="41">
        <v>0</v>
      </c>
      <c r="P90" s="41">
        <f t="shared" si="33"/>
        <v>10388543</v>
      </c>
      <c r="Q90" s="39">
        <f t="shared" si="34"/>
        <v>0</v>
      </c>
    </row>
    <row r="91" ht="40.05" customHeight="1" spans="1:17">
      <c r="A91" s="21" t="s">
        <v>187</v>
      </c>
      <c r="B91" s="22" t="s">
        <v>188</v>
      </c>
      <c r="C91" s="22" t="s">
        <v>188</v>
      </c>
      <c r="D91" s="23">
        <f t="shared" ref="D91:Q91" si="40">D92</f>
        <v>4523</v>
      </c>
      <c r="E91" s="23">
        <f t="shared" si="40"/>
        <v>12</v>
      </c>
      <c r="F91" s="23">
        <f t="shared" si="40"/>
        <v>5145</v>
      </c>
      <c r="G91" s="23">
        <f t="shared" si="40"/>
        <v>11</v>
      </c>
      <c r="H91" s="23"/>
      <c r="I91" s="23">
        <f t="shared" si="40"/>
        <v>18049850</v>
      </c>
      <c r="J91" s="23">
        <f t="shared" si="40"/>
        <v>16051700</v>
      </c>
      <c r="K91" s="23">
        <f t="shared" si="40"/>
        <v>0</v>
      </c>
      <c r="L91" s="23">
        <f t="shared" si="40"/>
        <v>911575</v>
      </c>
      <c r="M91" s="23">
        <f t="shared" si="40"/>
        <v>18961425</v>
      </c>
      <c r="N91" s="38">
        <f t="shared" si="40"/>
        <v>17065283</v>
      </c>
      <c r="O91" s="23">
        <f t="shared" si="40"/>
        <v>0</v>
      </c>
      <c r="P91" s="23">
        <f t="shared" si="40"/>
        <v>17065283</v>
      </c>
      <c r="Q91" s="23">
        <f t="shared" si="40"/>
        <v>0</v>
      </c>
    </row>
    <row r="92" s="3" customFormat="1" ht="40.05" customHeight="1" spans="1:17">
      <c r="A92" s="24" t="s">
        <v>187</v>
      </c>
      <c r="B92" s="25" t="s">
        <v>188</v>
      </c>
      <c r="C92" s="25" t="s">
        <v>188</v>
      </c>
      <c r="D92" s="26">
        <v>4523</v>
      </c>
      <c r="E92" s="26">
        <v>12</v>
      </c>
      <c r="F92" s="26">
        <v>5145</v>
      </c>
      <c r="G92" s="26">
        <v>11</v>
      </c>
      <c r="H92" s="27">
        <v>1</v>
      </c>
      <c r="I92" s="39">
        <f t="shared" si="29"/>
        <v>18049850</v>
      </c>
      <c r="J92" s="26">
        <v>16051700</v>
      </c>
      <c r="K92" s="26">
        <v>0</v>
      </c>
      <c r="L92" s="39">
        <f t="shared" si="30"/>
        <v>911575</v>
      </c>
      <c r="M92" s="39">
        <f t="shared" si="31"/>
        <v>18961425</v>
      </c>
      <c r="N92" s="40">
        <f t="shared" si="32"/>
        <v>17065283</v>
      </c>
      <c r="O92" s="41">
        <v>0</v>
      </c>
      <c r="P92" s="41">
        <f t="shared" si="33"/>
        <v>17065283</v>
      </c>
      <c r="Q92" s="39">
        <f t="shared" si="34"/>
        <v>0</v>
      </c>
    </row>
    <row r="93" ht="40.05" customHeight="1" spans="1:17">
      <c r="A93" s="21" t="s">
        <v>189</v>
      </c>
      <c r="B93" s="22" t="s">
        <v>190</v>
      </c>
      <c r="C93" s="22" t="s">
        <v>190</v>
      </c>
      <c r="D93" s="23">
        <f t="shared" ref="D93:Q93" si="41">D94</f>
        <v>1787</v>
      </c>
      <c r="E93" s="23">
        <f t="shared" si="41"/>
        <v>7</v>
      </c>
      <c r="F93" s="23">
        <f t="shared" si="41"/>
        <v>2218</v>
      </c>
      <c r="G93" s="23">
        <f t="shared" si="41"/>
        <v>4</v>
      </c>
      <c r="H93" s="23"/>
      <c r="I93" s="23">
        <f t="shared" si="41"/>
        <v>7778400</v>
      </c>
      <c r="J93" s="23">
        <f t="shared" si="41"/>
        <v>6379450</v>
      </c>
      <c r="K93" s="23">
        <f t="shared" si="41"/>
        <v>0</v>
      </c>
      <c r="L93" s="23">
        <f t="shared" si="41"/>
        <v>650475</v>
      </c>
      <c r="M93" s="23">
        <f t="shared" si="41"/>
        <v>8428875</v>
      </c>
      <c r="N93" s="38">
        <f t="shared" si="41"/>
        <v>7585988</v>
      </c>
      <c r="O93" s="23">
        <f t="shared" si="41"/>
        <v>0</v>
      </c>
      <c r="P93" s="23">
        <f t="shared" si="41"/>
        <v>7585988</v>
      </c>
      <c r="Q93" s="23">
        <f t="shared" si="41"/>
        <v>0</v>
      </c>
    </row>
    <row r="94" s="3" customFormat="1" ht="40.05" customHeight="1" spans="1:17">
      <c r="A94" s="24" t="s">
        <v>189</v>
      </c>
      <c r="B94" s="25" t="s">
        <v>190</v>
      </c>
      <c r="C94" s="25" t="s">
        <v>190</v>
      </c>
      <c r="D94" s="26">
        <v>1787</v>
      </c>
      <c r="E94" s="26">
        <v>7</v>
      </c>
      <c r="F94" s="26">
        <v>2218</v>
      </c>
      <c r="G94" s="26">
        <v>4</v>
      </c>
      <c r="H94" s="27">
        <v>1</v>
      </c>
      <c r="I94" s="39">
        <f t="shared" si="29"/>
        <v>7778400</v>
      </c>
      <c r="J94" s="26">
        <v>6379450</v>
      </c>
      <c r="K94" s="26">
        <v>0</v>
      </c>
      <c r="L94" s="39">
        <f t="shared" si="30"/>
        <v>650475</v>
      </c>
      <c r="M94" s="39">
        <f t="shared" si="31"/>
        <v>8428875</v>
      </c>
      <c r="N94" s="40">
        <f t="shared" si="32"/>
        <v>7585988</v>
      </c>
      <c r="O94" s="41">
        <v>0</v>
      </c>
      <c r="P94" s="41">
        <f t="shared" si="33"/>
        <v>7585988</v>
      </c>
      <c r="Q94" s="39">
        <f t="shared" si="34"/>
        <v>0</v>
      </c>
    </row>
    <row r="95" ht="40.05" customHeight="1" spans="1:17">
      <c r="A95" s="21" t="s">
        <v>191</v>
      </c>
      <c r="B95" s="22" t="s">
        <v>192</v>
      </c>
      <c r="C95" s="22" t="s">
        <v>192</v>
      </c>
      <c r="D95" s="23">
        <f t="shared" ref="D95:Q95" si="42">D96</f>
        <v>46060</v>
      </c>
      <c r="E95" s="23">
        <f t="shared" si="42"/>
        <v>148</v>
      </c>
      <c r="F95" s="23">
        <f t="shared" si="42"/>
        <v>43543</v>
      </c>
      <c r="G95" s="23">
        <f t="shared" si="42"/>
        <v>168</v>
      </c>
      <c r="H95" s="23"/>
      <c r="I95" s="23">
        <f t="shared" si="42"/>
        <v>45914190</v>
      </c>
      <c r="J95" s="23">
        <f t="shared" si="42"/>
        <v>48921390</v>
      </c>
      <c r="K95" s="23">
        <f t="shared" si="42"/>
        <v>0</v>
      </c>
      <c r="L95" s="23">
        <f t="shared" si="42"/>
        <v>-1697325</v>
      </c>
      <c r="M95" s="23">
        <f t="shared" si="42"/>
        <v>44216865</v>
      </c>
      <c r="N95" s="38">
        <f t="shared" si="42"/>
        <v>39795179</v>
      </c>
      <c r="O95" s="23">
        <f t="shared" si="42"/>
        <v>0</v>
      </c>
      <c r="P95" s="23">
        <f t="shared" si="42"/>
        <v>39795179</v>
      </c>
      <c r="Q95" s="23">
        <f t="shared" si="42"/>
        <v>0</v>
      </c>
    </row>
    <row r="96" s="3" customFormat="1" ht="40.05" customHeight="1" spans="1:17">
      <c r="A96" s="24" t="s">
        <v>191</v>
      </c>
      <c r="B96" s="25" t="s">
        <v>192</v>
      </c>
      <c r="C96" s="25" t="s">
        <v>192</v>
      </c>
      <c r="D96" s="26">
        <v>46060</v>
      </c>
      <c r="E96" s="26">
        <v>148</v>
      </c>
      <c r="F96" s="26">
        <f>42185+1358</f>
        <v>43543</v>
      </c>
      <c r="G96" s="26">
        <v>168</v>
      </c>
      <c r="H96" s="27">
        <v>0.3</v>
      </c>
      <c r="I96" s="39">
        <f t="shared" si="29"/>
        <v>45914190</v>
      </c>
      <c r="J96" s="26">
        <v>48921390</v>
      </c>
      <c r="K96" s="26">
        <v>0</v>
      </c>
      <c r="L96" s="39">
        <f t="shared" si="30"/>
        <v>-1697325</v>
      </c>
      <c r="M96" s="39">
        <f t="shared" si="31"/>
        <v>44216865</v>
      </c>
      <c r="N96" s="40">
        <f t="shared" si="32"/>
        <v>39795179</v>
      </c>
      <c r="O96" s="41">
        <v>0</v>
      </c>
      <c r="P96" s="41">
        <f t="shared" si="33"/>
        <v>39795179</v>
      </c>
      <c r="Q96" s="39">
        <f t="shared" si="34"/>
        <v>0</v>
      </c>
    </row>
    <row r="97" ht="40.05" customHeight="1" spans="1:17">
      <c r="A97" s="21" t="s">
        <v>193</v>
      </c>
      <c r="B97" s="22" t="s">
        <v>194</v>
      </c>
      <c r="C97" s="22" t="s">
        <v>194</v>
      </c>
      <c r="D97" s="23">
        <f t="shared" ref="D97:Q97" si="43">D98</f>
        <v>19316</v>
      </c>
      <c r="E97" s="23">
        <f t="shared" si="43"/>
        <v>40</v>
      </c>
      <c r="F97" s="23">
        <f t="shared" si="43"/>
        <v>19571</v>
      </c>
      <c r="G97" s="23">
        <f t="shared" si="43"/>
        <v>44</v>
      </c>
      <c r="H97" s="23"/>
      <c r="I97" s="23">
        <f t="shared" si="43"/>
        <v>20600370</v>
      </c>
      <c r="J97" s="23">
        <f t="shared" si="43"/>
        <v>20638800</v>
      </c>
      <c r="K97" s="23">
        <f t="shared" si="43"/>
        <v>0</v>
      </c>
      <c r="L97" s="23">
        <f t="shared" si="43"/>
        <v>-174615</v>
      </c>
      <c r="M97" s="23">
        <f t="shared" si="43"/>
        <v>20425755</v>
      </c>
      <c r="N97" s="38">
        <f t="shared" si="43"/>
        <v>18383180</v>
      </c>
      <c r="O97" s="23">
        <f t="shared" si="43"/>
        <v>0</v>
      </c>
      <c r="P97" s="23">
        <f t="shared" si="43"/>
        <v>18383180</v>
      </c>
      <c r="Q97" s="23">
        <f t="shared" si="43"/>
        <v>0</v>
      </c>
    </row>
    <row r="98" s="3" customFormat="1" ht="40.05" customHeight="1" spans="1:17">
      <c r="A98" s="24" t="s">
        <v>193</v>
      </c>
      <c r="B98" s="25" t="s">
        <v>194</v>
      </c>
      <c r="C98" s="25" t="s">
        <v>194</v>
      </c>
      <c r="D98" s="26">
        <v>19316</v>
      </c>
      <c r="E98" s="26">
        <v>40</v>
      </c>
      <c r="F98" s="26">
        <v>19571</v>
      </c>
      <c r="G98" s="26">
        <v>44</v>
      </c>
      <c r="H98" s="27">
        <v>0.3</v>
      </c>
      <c r="I98" s="39">
        <f t="shared" si="29"/>
        <v>20600370</v>
      </c>
      <c r="J98" s="26">
        <v>20638800</v>
      </c>
      <c r="K98" s="26">
        <v>0</v>
      </c>
      <c r="L98" s="39">
        <f t="shared" si="30"/>
        <v>-174615</v>
      </c>
      <c r="M98" s="39">
        <f t="shared" si="31"/>
        <v>20425755</v>
      </c>
      <c r="N98" s="40">
        <f t="shared" si="32"/>
        <v>18383180</v>
      </c>
      <c r="O98" s="41">
        <v>0</v>
      </c>
      <c r="P98" s="41">
        <f t="shared" si="33"/>
        <v>18383180</v>
      </c>
      <c r="Q98" s="39">
        <f t="shared" si="34"/>
        <v>0</v>
      </c>
    </row>
    <row r="99" ht="40.05" customHeight="1" spans="1:17">
      <c r="A99" s="21" t="s">
        <v>195</v>
      </c>
      <c r="B99" s="22" t="s">
        <v>196</v>
      </c>
      <c r="C99" s="22" t="s">
        <v>196</v>
      </c>
      <c r="D99" s="23">
        <f t="shared" ref="D99:Q99" si="44">SUM(D100:D106)</f>
        <v>29279</v>
      </c>
      <c r="E99" s="23">
        <f t="shared" si="44"/>
        <v>160</v>
      </c>
      <c r="F99" s="23">
        <f t="shared" si="44"/>
        <v>28827</v>
      </c>
      <c r="G99" s="23">
        <f t="shared" si="44"/>
        <v>163</v>
      </c>
      <c r="H99" s="23"/>
      <c r="I99" s="23">
        <f t="shared" si="44"/>
        <v>47238258</v>
      </c>
      <c r="J99" s="23">
        <f t="shared" si="44"/>
        <v>46954041</v>
      </c>
      <c r="K99" s="23">
        <f t="shared" si="44"/>
        <v>0</v>
      </c>
      <c r="L99" s="23">
        <f t="shared" si="44"/>
        <v>-186183</v>
      </c>
      <c r="M99" s="23">
        <f t="shared" si="44"/>
        <v>47052075</v>
      </c>
      <c r="N99" s="38">
        <f t="shared" si="44"/>
        <v>42346868</v>
      </c>
      <c r="O99" s="23">
        <f t="shared" si="44"/>
        <v>0</v>
      </c>
      <c r="P99" s="23">
        <f t="shared" si="44"/>
        <v>42346868</v>
      </c>
      <c r="Q99" s="23">
        <f t="shared" si="44"/>
        <v>0</v>
      </c>
    </row>
    <row r="100" s="3" customFormat="1" ht="40.05" customHeight="1" spans="1:17">
      <c r="A100" s="24" t="s">
        <v>197</v>
      </c>
      <c r="B100" s="25" t="s">
        <v>198</v>
      </c>
      <c r="C100" s="25" t="s">
        <v>199</v>
      </c>
      <c r="D100" s="26">
        <v>12259</v>
      </c>
      <c r="E100" s="26">
        <v>93</v>
      </c>
      <c r="F100" s="26">
        <v>10951</v>
      </c>
      <c r="G100" s="26">
        <v>90</v>
      </c>
      <c r="H100" s="27">
        <v>0.3</v>
      </c>
      <c r="I100" s="39">
        <f t="shared" si="29"/>
        <v>11602500</v>
      </c>
      <c r="J100" s="26">
        <v>13097805</v>
      </c>
      <c r="K100" s="26">
        <v>0</v>
      </c>
      <c r="L100" s="39">
        <f t="shared" si="30"/>
        <v>-806873</v>
      </c>
      <c r="M100" s="39">
        <f t="shared" si="31"/>
        <v>10795627</v>
      </c>
      <c r="N100" s="40">
        <f t="shared" si="32"/>
        <v>9716064</v>
      </c>
      <c r="O100" s="41">
        <v>0</v>
      </c>
      <c r="P100" s="41">
        <f t="shared" si="33"/>
        <v>9716064</v>
      </c>
      <c r="Q100" s="39">
        <f t="shared" si="34"/>
        <v>0</v>
      </c>
    </row>
    <row r="101" s="3" customFormat="1" ht="40.05" customHeight="1" spans="1:17">
      <c r="A101" s="24" t="s">
        <v>200</v>
      </c>
      <c r="B101" s="25" t="s">
        <v>201</v>
      </c>
      <c r="C101" s="25" t="s">
        <v>201</v>
      </c>
      <c r="D101" s="26">
        <v>217</v>
      </c>
      <c r="E101" s="26">
        <v>0</v>
      </c>
      <c r="F101" s="26">
        <v>198</v>
      </c>
      <c r="G101" s="26">
        <v>0</v>
      </c>
      <c r="H101" s="27">
        <v>0.3</v>
      </c>
      <c r="I101" s="39">
        <f t="shared" si="29"/>
        <v>207900</v>
      </c>
      <c r="J101" s="26">
        <v>231000</v>
      </c>
      <c r="K101" s="26">
        <v>0</v>
      </c>
      <c r="L101" s="39">
        <f t="shared" si="30"/>
        <v>-13125</v>
      </c>
      <c r="M101" s="39">
        <f t="shared" si="31"/>
        <v>194775</v>
      </c>
      <c r="N101" s="40">
        <f t="shared" si="32"/>
        <v>175298</v>
      </c>
      <c r="O101" s="41">
        <v>0</v>
      </c>
      <c r="P101" s="41">
        <f t="shared" si="33"/>
        <v>175298</v>
      </c>
      <c r="Q101" s="39">
        <f t="shared" si="34"/>
        <v>0</v>
      </c>
    </row>
    <row r="102" s="3" customFormat="1" ht="40.05" customHeight="1" spans="1:17">
      <c r="A102" s="24" t="s">
        <v>202</v>
      </c>
      <c r="B102" s="25" t="s">
        <v>203</v>
      </c>
      <c r="C102" s="25" t="s">
        <v>203</v>
      </c>
      <c r="D102" s="26">
        <v>4330</v>
      </c>
      <c r="E102" s="26">
        <v>0</v>
      </c>
      <c r="F102" s="26">
        <v>4059</v>
      </c>
      <c r="G102" s="26">
        <v>0</v>
      </c>
      <c r="H102" s="27">
        <v>0.3</v>
      </c>
      <c r="I102" s="39">
        <f t="shared" si="29"/>
        <v>4261950</v>
      </c>
      <c r="J102" s="26">
        <v>4611705</v>
      </c>
      <c r="K102" s="26">
        <v>0</v>
      </c>
      <c r="L102" s="39">
        <f t="shared" si="30"/>
        <v>-207480</v>
      </c>
      <c r="M102" s="39">
        <f t="shared" si="31"/>
        <v>4054470</v>
      </c>
      <c r="N102" s="40">
        <f t="shared" si="32"/>
        <v>3649023</v>
      </c>
      <c r="O102" s="41">
        <v>0</v>
      </c>
      <c r="P102" s="41">
        <f t="shared" si="33"/>
        <v>3649023</v>
      </c>
      <c r="Q102" s="39">
        <f t="shared" si="34"/>
        <v>0</v>
      </c>
    </row>
    <row r="103" s="3" customFormat="1" ht="40.05" customHeight="1" spans="1:17">
      <c r="A103" s="24" t="s">
        <v>204</v>
      </c>
      <c r="B103" s="25" t="s">
        <v>205</v>
      </c>
      <c r="C103" s="25" t="s">
        <v>205</v>
      </c>
      <c r="D103" s="26">
        <v>4475</v>
      </c>
      <c r="E103" s="26">
        <v>36</v>
      </c>
      <c r="F103" s="26">
        <v>5161</v>
      </c>
      <c r="G103" s="26">
        <v>38</v>
      </c>
      <c r="H103" s="27">
        <v>0.65</v>
      </c>
      <c r="I103" s="39">
        <f t="shared" si="29"/>
        <v>11836370</v>
      </c>
      <c r="J103" s="26">
        <v>10548265</v>
      </c>
      <c r="K103" s="26">
        <v>0</v>
      </c>
      <c r="L103" s="39">
        <f t="shared" si="30"/>
        <v>505278</v>
      </c>
      <c r="M103" s="39">
        <f t="shared" si="31"/>
        <v>12341648</v>
      </c>
      <c r="N103" s="40">
        <f t="shared" si="32"/>
        <v>11107483</v>
      </c>
      <c r="O103" s="41">
        <v>0</v>
      </c>
      <c r="P103" s="41">
        <f t="shared" si="33"/>
        <v>11107483</v>
      </c>
      <c r="Q103" s="39">
        <f t="shared" si="34"/>
        <v>0</v>
      </c>
    </row>
    <row r="104" s="3" customFormat="1" ht="40.05" customHeight="1" spans="1:17">
      <c r="A104" s="24" t="s">
        <v>206</v>
      </c>
      <c r="B104" s="25" t="s">
        <v>207</v>
      </c>
      <c r="C104" s="25" t="s">
        <v>207</v>
      </c>
      <c r="D104" s="26">
        <v>3630</v>
      </c>
      <c r="E104" s="26">
        <v>17</v>
      </c>
      <c r="F104" s="26">
        <v>3744</v>
      </c>
      <c r="G104" s="26">
        <v>14</v>
      </c>
      <c r="H104" s="27">
        <v>0.65</v>
      </c>
      <c r="I104" s="39">
        <f t="shared" si="29"/>
        <v>8552635</v>
      </c>
      <c r="J104" s="26">
        <v>8423415</v>
      </c>
      <c r="K104" s="26">
        <v>0</v>
      </c>
      <c r="L104" s="39">
        <f t="shared" si="30"/>
        <v>3299</v>
      </c>
      <c r="M104" s="39">
        <f t="shared" si="31"/>
        <v>8555934</v>
      </c>
      <c r="N104" s="40">
        <f t="shared" si="32"/>
        <v>7700341</v>
      </c>
      <c r="O104" s="41">
        <v>0</v>
      </c>
      <c r="P104" s="41">
        <f t="shared" si="33"/>
        <v>7700341</v>
      </c>
      <c r="Q104" s="39">
        <f t="shared" si="34"/>
        <v>0</v>
      </c>
    </row>
    <row r="105" s="3" customFormat="1" ht="40.05" customHeight="1" spans="1:17">
      <c r="A105" s="24" t="s">
        <v>208</v>
      </c>
      <c r="B105" s="25" t="s">
        <v>209</v>
      </c>
      <c r="C105" s="25" t="s">
        <v>209</v>
      </c>
      <c r="D105" s="26">
        <v>2684</v>
      </c>
      <c r="E105" s="26">
        <v>6</v>
      </c>
      <c r="F105" s="26">
        <v>2883</v>
      </c>
      <c r="G105" s="26">
        <v>6</v>
      </c>
      <c r="H105" s="27">
        <v>0.65</v>
      </c>
      <c r="I105" s="39">
        <f t="shared" si="29"/>
        <v>6573840</v>
      </c>
      <c r="J105" s="26">
        <v>6148643</v>
      </c>
      <c r="K105" s="26">
        <v>0</v>
      </c>
      <c r="L105" s="39">
        <f t="shared" si="30"/>
        <v>198835</v>
      </c>
      <c r="M105" s="39">
        <f t="shared" si="31"/>
        <v>6772675</v>
      </c>
      <c r="N105" s="40">
        <f t="shared" si="32"/>
        <v>6095408</v>
      </c>
      <c r="O105" s="41">
        <v>0</v>
      </c>
      <c r="P105" s="41">
        <f t="shared" si="33"/>
        <v>6095408</v>
      </c>
      <c r="Q105" s="39">
        <f t="shared" si="34"/>
        <v>0</v>
      </c>
    </row>
    <row r="106" s="3" customFormat="1" ht="40.05" customHeight="1" spans="1:17">
      <c r="A106" s="24" t="s">
        <v>210</v>
      </c>
      <c r="B106" s="25" t="s">
        <v>211</v>
      </c>
      <c r="C106" s="25" t="s">
        <v>211</v>
      </c>
      <c r="D106" s="26">
        <v>1684</v>
      </c>
      <c r="E106" s="26">
        <v>8</v>
      </c>
      <c r="F106" s="26">
        <v>1831</v>
      </c>
      <c r="G106" s="26">
        <v>15</v>
      </c>
      <c r="H106" s="27">
        <v>0.65</v>
      </c>
      <c r="I106" s="39">
        <f t="shared" si="29"/>
        <v>4203063</v>
      </c>
      <c r="J106" s="26">
        <v>3893208</v>
      </c>
      <c r="K106" s="26">
        <v>0</v>
      </c>
      <c r="L106" s="39">
        <f t="shared" si="30"/>
        <v>133883</v>
      </c>
      <c r="M106" s="39">
        <f t="shared" si="31"/>
        <v>4336946</v>
      </c>
      <c r="N106" s="40">
        <f t="shared" si="32"/>
        <v>3903251</v>
      </c>
      <c r="O106" s="41">
        <v>0</v>
      </c>
      <c r="P106" s="41">
        <f t="shared" si="33"/>
        <v>3903251</v>
      </c>
      <c r="Q106" s="39">
        <f t="shared" si="34"/>
        <v>0</v>
      </c>
    </row>
    <row r="107" ht="40.05" customHeight="1" spans="1:17">
      <c r="A107" s="21" t="s">
        <v>212</v>
      </c>
      <c r="B107" s="22" t="s">
        <v>213</v>
      </c>
      <c r="C107" s="22" t="s">
        <v>213</v>
      </c>
      <c r="D107" s="23">
        <f t="shared" ref="D107:Q107" si="45">SUM(D108:D110)</f>
        <v>6572</v>
      </c>
      <c r="E107" s="23">
        <f t="shared" si="45"/>
        <v>42</v>
      </c>
      <c r="F107" s="23">
        <f t="shared" si="45"/>
        <v>8708</v>
      </c>
      <c r="G107" s="23">
        <f t="shared" si="45"/>
        <v>48</v>
      </c>
      <c r="H107" s="23"/>
      <c r="I107" s="23">
        <f t="shared" si="45"/>
        <v>26063380</v>
      </c>
      <c r="J107" s="23">
        <f t="shared" si="45"/>
        <v>22307146</v>
      </c>
      <c r="K107" s="23">
        <f t="shared" si="45"/>
        <v>0</v>
      </c>
      <c r="L107" s="23">
        <f t="shared" si="45"/>
        <v>569116</v>
      </c>
      <c r="M107" s="23">
        <f t="shared" si="45"/>
        <v>26632496</v>
      </c>
      <c r="N107" s="38">
        <f t="shared" si="45"/>
        <v>23969247</v>
      </c>
      <c r="O107" s="23">
        <f t="shared" si="45"/>
        <v>0</v>
      </c>
      <c r="P107" s="23">
        <f t="shared" si="45"/>
        <v>23969247</v>
      </c>
      <c r="Q107" s="23">
        <f t="shared" si="45"/>
        <v>0</v>
      </c>
    </row>
    <row r="108" s="3" customFormat="1" ht="40.05" customHeight="1" spans="1:17">
      <c r="A108" s="24" t="s">
        <v>214</v>
      </c>
      <c r="B108" s="25" t="s">
        <v>215</v>
      </c>
      <c r="C108" s="25" t="s">
        <v>216</v>
      </c>
      <c r="D108" s="26">
        <v>4692</v>
      </c>
      <c r="E108" s="26">
        <v>41</v>
      </c>
      <c r="F108" s="26">
        <v>6012</v>
      </c>
      <c r="G108" s="26">
        <v>48</v>
      </c>
      <c r="H108" s="27">
        <v>0.85</v>
      </c>
      <c r="I108" s="39">
        <f t="shared" si="29"/>
        <v>18042780</v>
      </c>
      <c r="J108" s="26">
        <v>15913573</v>
      </c>
      <c r="K108" s="26">
        <v>0</v>
      </c>
      <c r="L108" s="39">
        <f t="shared" si="30"/>
        <v>154253</v>
      </c>
      <c r="M108" s="39">
        <f t="shared" si="31"/>
        <v>18197033</v>
      </c>
      <c r="N108" s="40">
        <f t="shared" si="32"/>
        <v>16377330</v>
      </c>
      <c r="O108" s="41">
        <v>0</v>
      </c>
      <c r="P108" s="41">
        <f t="shared" si="33"/>
        <v>16377330</v>
      </c>
      <c r="Q108" s="39">
        <f t="shared" si="34"/>
        <v>0</v>
      </c>
    </row>
    <row r="109" s="3" customFormat="1" ht="40.05" customHeight="1" spans="1:17">
      <c r="A109" s="24" t="s">
        <v>217</v>
      </c>
      <c r="B109" s="25" t="s">
        <v>218</v>
      </c>
      <c r="C109" s="25" t="s">
        <v>218</v>
      </c>
      <c r="D109" s="26">
        <v>1298</v>
      </c>
      <c r="E109" s="26">
        <v>0</v>
      </c>
      <c r="F109" s="26">
        <v>1778</v>
      </c>
      <c r="G109" s="26">
        <v>0</v>
      </c>
      <c r="H109" s="27">
        <v>0.85</v>
      </c>
      <c r="I109" s="39">
        <f t="shared" si="29"/>
        <v>5289550</v>
      </c>
      <c r="J109" s="26">
        <v>4331600</v>
      </c>
      <c r="K109" s="26">
        <v>0</v>
      </c>
      <c r="L109" s="39">
        <f t="shared" si="30"/>
        <v>243950</v>
      </c>
      <c r="M109" s="39">
        <f t="shared" si="31"/>
        <v>5533500</v>
      </c>
      <c r="N109" s="40">
        <f t="shared" si="32"/>
        <v>4980150</v>
      </c>
      <c r="O109" s="41">
        <v>0</v>
      </c>
      <c r="P109" s="41">
        <f t="shared" si="33"/>
        <v>4980150</v>
      </c>
      <c r="Q109" s="39">
        <f t="shared" si="34"/>
        <v>0</v>
      </c>
    </row>
    <row r="110" s="3" customFormat="1" ht="40.05" customHeight="1" spans="1:17">
      <c r="A110" s="24" t="s">
        <v>219</v>
      </c>
      <c r="B110" s="25" t="s">
        <v>220</v>
      </c>
      <c r="C110" s="25" t="s">
        <v>220</v>
      </c>
      <c r="D110" s="26">
        <v>582</v>
      </c>
      <c r="E110" s="26">
        <v>1</v>
      </c>
      <c r="F110" s="26">
        <v>918</v>
      </c>
      <c r="G110" s="26">
        <v>0</v>
      </c>
      <c r="H110" s="27">
        <v>0.85</v>
      </c>
      <c r="I110" s="39">
        <f t="shared" si="29"/>
        <v>2731050</v>
      </c>
      <c r="J110" s="26">
        <v>2061973</v>
      </c>
      <c r="K110" s="26">
        <v>0</v>
      </c>
      <c r="L110" s="39">
        <f t="shared" si="30"/>
        <v>170913</v>
      </c>
      <c r="M110" s="39">
        <f t="shared" si="31"/>
        <v>2901963</v>
      </c>
      <c r="N110" s="40">
        <f t="shared" si="32"/>
        <v>2611767</v>
      </c>
      <c r="O110" s="41">
        <v>0</v>
      </c>
      <c r="P110" s="41">
        <f t="shared" si="33"/>
        <v>2611767</v>
      </c>
      <c r="Q110" s="39">
        <f t="shared" si="34"/>
        <v>0</v>
      </c>
    </row>
    <row r="111" ht="40.05" customHeight="1" spans="1:17">
      <c r="A111" s="21" t="s">
        <v>221</v>
      </c>
      <c r="B111" s="22" t="s">
        <v>222</v>
      </c>
      <c r="C111" s="22" t="s">
        <v>222</v>
      </c>
      <c r="D111" s="23">
        <f t="shared" ref="D111:Q111" si="46">D112</f>
        <v>3042</v>
      </c>
      <c r="E111" s="23">
        <f t="shared" si="46"/>
        <v>13</v>
      </c>
      <c r="F111" s="23">
        <f t="shared" si="46"/>
        <v>4609</v>
      </c>
      <c r="G111" s="23">
        <f t="shared" si="46"/>
        <v>20</v>
      </c>
      <c r="H111" s="23"/>
      <c r="I111" s="23">
        <f t="shared" si="46"/>
        <v>13777225</v>
      </c>
      <c r="J111" s="23">
        <f t="shared" si="46"/>
        <v>13922703</v>
      </c>
      <c r="K111" s="23">
        <f t="shared" si="46"/>
        <v>0</v>
      </c>
      <c r="L111" s="23">
        <f t="shared" si="46"/>
        <v>-2487844</v>
      </c>
      <c r="M111" s="23">
        <f t="shared" si="46"/>
        <v>11289381</v>
      </c>
      <c r="N111" s="38">
        <f t="shared" si="46"/>
        <v>10160443</v>
      </c>
      <c r="O111" s="23">
        <f t="shared" si="46"/>
        <v>0</v>
      </c>
      <c r="P111" s="23">
        <f t="shared" si="46"/>
        <v>10160443</v>
      </c>
      <c r="Q111" s="23">
        <f t="shared" si="46"/>
        <v>0</v>
      </c>
    </row>
    <row r="112" s="3" customFormat="1" ht="40.05" customHeight="1" spans="1:17">
      <c r="A112" s="24" t="s">
        <v>221</v>
      </c>
      <c r="B112" s="25" t="s">
        <v>222</v>
      </c>
      <c r="C112" s="25" t="s">
        <v>222</v>
      </c>
      <c r="D112" s="26">
        <v>3042</v>
      </c>
      <c r="E112" s="26">
        <v>13</v>
      </c>
      <c r="F112" s="26">
        <v>4609</v>
      </c>
      <c r="G112" s="26">
        <v>20</v>
      </c>
      <c r="H112" s="27">
        <v>0.85</v>
      </c>
      <c r="I112" s="39">
        <f t="shared" si="29"/>
        <v>13777225</v>
      </c>
      <c r="J112" s="26">
        <v>13922703</v>
      </c>
      <c r="K112" s="26">
        <v>0</v>
      </c>
      <c r="L112" s="39">
        <f t="shared" si="30"/>
        <v>-2487844</v>
      </c>
      <c r="M112" s="39">
        <f t="shared" si="31"/>
        <v>11289381</v>
      </c>
      <c r="N112" s="40">
        <f t="shared" si="32"/>
        <v>10160443</v>
      </c>
      <c r="O112" s="41">
        <v>0</v>
      </c>
      <c r="P112" s="41">
        <f t="shared" si="33"/>
        <v>10160443</v>
      </c>
      <c r="Q112" s="39">
        <f t="shared" si="34"/>
        <v>0</v>
      </c>
    </row>
    <row r="113" ht="40.05" customHeight="1" spans="1:17">
      <c r="A113" s="21" t="s">
        <v>223</v>
      </c>
      <c r="B113" s="22" t="s">
        <v>224</v>
      </c>
      <c r="C113" s="22" t="s">
        <v>224</v>
      </c>
      <c r="D113" s="23">
        <f t="shared" ref="D113:Q113" si="47">SUM(D114:D121)</f>
        <v>39460</v>
      </c>
      <c r="E113" s="23">
        <f t="shared" si="47"/>
        <v>203</v>
      </c>
      <c r="F113" s="23">
        <f t="shared" si="47"/>
        <v>41347</v>
      </c>
      <c r="G113" s="23">
        <f t="shared" si="47"/>
        <v>205</v>
      </c>
      <c r="H113" s="23"/>
      <c r="I113" s="23">
        <f t="shared" si="47"/>
        <v>123678188</v>
      </c>
      <c r="J113" s="23">
        <f t="shared" si="47"/>
        <v>121395768</v>
      </c>
      <c r="K113" s="23">
        <f t="shared" si="47"/>
        <v>-934508</v>
      </c>
      <c r="L113" s="23">
        <f t="shared" si="47"/>
        <v>-1462274</v>
      </c>
      <c r="M113" s="23">
        <f t="shared" si="47"/>
        <v>123150422</v>
      </c>
      <c r="N113" s="38">
        <f t="shared" si="47"/>
        <v>110835380</v>
      </c>
      <c r="O113" s="23">
        <f t="shared" si="47"/>
        <v>0</v>
      </c>
      <c r="P113" s="23">
        <f t="shared" si="47"/>
        <v>110835380</v>
      </c>
      <c r="Q113" s="23">
        <f t="shared" si="47"/>
        <v>-934508</v>
      </c>
    </row>
    <row r="114" s="3" customFormat="1" ht="40.05" customHeight="1" spans="1:17">
      <c r="A114" s="24" t="s">
        <v>225</v>
      </c>
      <c r="B114" s="25" t="s">
        <v>226</v>
      </c>
      <c r="C114" s="25" t="s">
        <v>227</v>
      </c>
      <c r="D114" s="26">
        <v>34291</v>
      </c>
      <c r="E114" s="26">
        <v>194</v>
      </c>
      <c r="F114" s="26">
        <v>36862</v>
      </c>
      <c r="G114" s="26">
        <v>199</v>
      </c>
      <c r="H114" s="27">
        <v>0.85</v>
      </c>
      <c r="I114" s="39">
        <f t="shared" si="29"/>
        <v>110315678</v>
      </c>
      <c r="J114" s="26">
        <v>105804090</v>
      </c>
      <c r="K114" s="26">
        <v>0</v>
      </c>
      <c r="L114" s="39">
        <f t="shared" si="30"/>
        <v>679044</v>
      </c>
      <c r="M114" s="39">
        <f t="shared" si="31"/>
        <v>110994722</v>
      </c>
      <c r="N114" s="40">
        <f t="shared" si="32"/>
        <v>99895250</v>
      </c>
      <c r="O114" s="41">
        <v>0</v>
      </c>
      <c r="P114" s="41">
        <f t="shared" si="33"/>
        <v>99895250</v>
      </c>
      <c r="Q114" s="39">
        <f t="shared" si="34"/>
        <v>0</v>
      </c>
    </row>
    <row r="115" s="3" customFormat="1" ht="40.05" customHeight="1" spans="1:17">
      <c r="A115" s="24" t="s">
        <v>228</v>
      </c>
      <c r="B115" s="25" t="s">
        <v>229</v>
      </c>
      <c r="C115" s="25" t="s">
        <v>229</v>
      </c>
      <c r="D115" s="26">
        <v>0</v>
      </c>
      <c r="E115" s="26">
        <v>0</v>
      </c>
      <c r="F115" s="26">
        <v>0</v>
      </c>
      <c r="G115" s="26">
        <v>0</v>
      </c>
      <c r="H115" s="27">
        <v>0.85</v>
      </c>
      <c r="I115" s="39">
        <f t="shared" si="29"/>
        <v>0</v>
      </c>
      <c r="J115" s="26">
        <v>0</v>
      </c>
      <c r="K115" s="26">
        <v>-289022</v>
      </c>
      <c r="L115" s="39">
        <f t="shared" si="30"/>
        <v>-289022</v>
      </c>
      <c r="M115" s="39">
        <f t="shared" si="31"/>
        <v>0</v>
      </c>
      <c r="N115" s="40">
        <f t="shared" si="32"/>
        <v>0</v>
      </c>
      <c r="O115" s="41">
        <v>0</v>
      </c>
      <c r="P115" s="41">
        <f t="shared" si="33"/>
        <v>0</v>
      </c>
      <c r="Q115" s="39">
        <f t="shared" si="34"/>
        <v>-289022</v>
      </c>
    </row>
    <row r="116" s="3" customFormat="1" ht="40.05" customHeight="1" spans="1:17">
      <c r="A116" s="24" t="s">
        <v>230</v>
      </c>
      <c r="B116" s="45" t="s">
        <v>231</v>
      </c>
      <c r="C116" s="45" t="s">
        <v>231</v>
      </c>
      <c r="D116" s="26">
        <v>2401</v>
      </c>
      <c r="E116" s="26">
        <v>0</v>
      </c>
      <c r="F116" s="26">
        <v>1566</v>
      </c>
      <c r="G116" s="26">
        <v>0</v>
      </c>
      <c r="H116" s="27">
        <v>0.85</v>
      </c>
      <c r="I116" s="39">
        <f t="shared" si="29"/>
        <v>4658850</v>
      </c>
      <c r="J116" s="26">
        <v>7202475</v>
      </c>
      <c r="K116" s="26">
        <v>0</v>
      </c>
      <c r="L116" s="39">
        <f t="shared" si="30"/>
        <v>-1301563</v>
      </c>
      <c r="M116" s="39">
        <f t="shared" si="31"/>
        <v>3357287</v>
      </c>
      <c r="N116" s="40">
        <f t="shared" si="32"/>
        <v>3021558</v>
      </c>
      <c r="O116" s="41">
        <v>0</v>
      </c>
      <c r="P116" s="41">
        <f t="shared" si="33"/>
        <v>3021558</v>
      </c>
      <c r="Q116" s="39">
        <f t="shared" si="34"/>
        <v>0</v>
      </c>
    </row>
    <row r="117" s="3" customFormat="1" ht="40.05" customHeight="1" spans="1:17">
      <c r="A117" s="24" t="s">
        <v>232</v>
      </c>
      <c r="B117" s="45" t="s">
        <v>233</v>
      </c>
      <c r="C117" s="46" t="s">
        <v>233</v>
      </c>
      <c r="D117" s="26">
        <v>0</v>
      </c>
      <c r="E117" s="26">
        <v>0</v>
      </c>
      <c r="F117" s="26">
        <v>0</v>
      </c>
      <c r="G117" s="26">
        <v>0</v>
      </c>
      <c r="H117" s="27">
        <v>0.85</v>
      </c>
      <c r="I117" s="39">
        <f t="shared" si="29"/>
        <v>0</v>
      </c>
      <c r="J117" s="26">
        <v>0</v>
      </c>
      <c r="K117" s="26">
        <v>-141312</v>
      </c>
      <c r="L117" s="39">
        <f t="shared" si="30"/>
        <v>-141312</v>
      </c>
      <c r="M117" s="39">
        <f t="shared" si="31"/>
        <v>0</v>
      </c>
      <c r="N117" s="40">
        <f t="shared" si="32"/>
        <v>0</v>
      </c>
      <c r="O117" s="41">
        <v>0</v>
      </c>
      <c r="P117" s="41">
        <f t="shared" si="33"/>
        <v>0</v>
      </c>
      <c r="Q117" s="39">
        <f t="shared" si="34"/>
        <v>-141312</v>
      </c>
    </row>
    <row r="118" s="3" customFormat="1" ht="40.05" customHeight="1" spans="1:17">
      <c r="A118" s="24" t="s">
        <v>234</v>
      </c>
      <c r="B118" s="25" t="s">
        <v>235</v>
      </c>
      <c r="C118" s="25" t="s">
        <v>235</v>
      </c>
      <c r="D118" s="26">
        <v>0</v>
      </c>
      <c r="E118" s="26">
        <v>0</v>
      </c>
      <c r="F118" s="26">
        <v>0</v>
      </c>
      <c r="G118" s="26">
        <v>0</v>
      </c>
      <c r="H118" s="27">
        <v>0.85</v>
      </c>
      <c r="I118" s="39">
        <f t="shared" si="29"/>
        <v>0</v>
      </c>
      <c r="J118" s="26">
        <v>0</v>
      </c>
      <c r="K118" s="26">
        <v>-398562</v>
      </c>
      <c r="L118" s="39">
        <f t="shared" si="30"/>
        <v>-398562</v>
      </c>
      <c r="M118" s="39">
        <f t="shared" si="31"/>
        <v>0</v>
      </c>
      <c r="N118" s="40">
        <f t="shared" si="32"/>
        <v>0</v>
      </c>
      <c r="O118" s="41">
        <v>0</v>
      </c>
      <c r="P118" s="41">
        <f t="shared" si="33"/>
        <v>0</v>
      </c>
      <c r="Q118" s="39">
        <f t="shared" si="34"/>
        <v>-398562</v>
      </c>
    </row>
    <row r="119" s="3" customFormat="1" ht="40.05" customHeight="1" spans="1:17">
      <c r="A119" s="24" t="s">
        <v>236</v>
      </c>
      <c r="B119" s="25" t="s">
        <v>237</v>
      </c>
      <c r="C119" s="25" t="s">
        <v>237</v>
      </c>
      <c r="D119" s="26">
        <v>0</v>
      </c>
      <c r="E119" s="26">
        <v>0</v>
      </c>
      <c r="F119" s="26">
        <v>0</v>
      </c>
      <c r="G119" s="26">
        <v>0</v>
      </c>
      <c r="H119" s="27">
        <v>0.85</v>
      </c>
      <c r="I119" s="39">
        <f t="shared" si="29"/>
        <v>0</v>
      </c>
      <c r="J119" s="26">
        <v>0</v>
      </c>
      <c r="K119" s="26">
        <v>-105612</v>
      </c>
      <c r="L119" s="39">
        <f t="shared" si="30"/>
        <v>-105612</v>
      </c>
      <c r="M119" s="39">
        <f t="shared" si="31"/>
        <v>0</v>
      </c>
      <c r="N119" s="40">
        <f t="shared" si="32"/>
        <v>0</v>
      </c>
      <c r="O119" s="41">
        <v>0</v>
      </c>
      <c r="P119" s="41">
        <f t="shared" si="33"/>
        <v>0</v>
      </c>
      <c r="Q119" s="39">
        <f t="shared" si="34"/>
        <v>-105612</v>
      </c>
    </row>
    <row r="120" s="3" customFormat="1" ht="40.05" customHeight="1" spans="1:17">
      <c r="A120" s="24" t="s">
        <v>238</v>
      </c>
      <c r="B120" s="25" t="s">
        <v>239</v>
      </c>
      <c r="C120" s="25" t="s">
        <v>239</v>
      </c>
      <c r="D120" s="26">
        <v>1890</v>
      </c>
      <c r="E120" s="26">
        <v>9</v>
      </c>
      <c r="F120" s="26">
        <v>2055</v>
      </c>
      <c r="G120" s="26">
        <v>6</v>
      </c>
      <c r="H120" s="27">
        <v>0.85</v>
      </c>
      <c r="I120" s="39">
        <f t="shared" si="29"/>
        <v>6133260</v>
      </c>
      <c r="J120" s="26">
        <v>5711703</v>
      </c>
      <c r="K120" s="26">
        <v>0</v>
      </c>
      <c r="L120" s="39">
        <f t="shared" si="30"/>
        <v>181028</v>
      </c>
      <c r="M120" s="39">
        <f t="shared" si="31"/>
        <v>6314288</v>
      </c>
      <c r="N120" s="40">
        <f t="shared" si="32"/>
        <v>5682859</v>
      </c>
      <c r="O120" s="41">
        <v>0</v>
      </c>
      <c r="P120" s="41">
        <f t="shared" si="33"/>
        <v>5682859</v>
      </c>
      <c r="Q120" s="39">
        <f t="shared" si="34"/>
        <v>0</v>
      </c>
    </row>
    <row r="121" s="3" customFormat="1" ht="40.05" customHeight="1" spans="1:17">
      <c r="A121" s="24" t="s">
        <v>240</v>
      </c>
      <c r="B121" s="25" t="s">
        <v>241</v>
      </c>
      <c r="C121" s="25" t="s">
        <v>241</v>
      </c>
      <c r="D121" s="26">
        <v>878</v>
      </c>
      <c r="E121" s="26">
        <v>0</v>
      </c>
      <c r="F121" s="26">
        <v>864</v>
      </c>
      <c r="G121" s="26">
        <v>0</v>
      </c>
      <c r="H121" s="27">
        <v>0.85</v>
      </c>
      <c r="I121" s="39">
        <f t="shared" si="29"/>
        <v>2570400</v>
      </c>
      <c r="J121" s="26">
        <v>2677500</v>
      </c>
      <c r="K121" s="26">
        <v>0</v>
      </c>
      <c r="L121" s="39">
        <f t="shared" si="30"/>
        <v>-86275</v>
      </c>
      <c r="M121" s="39">
        <f t="shared" si="31"/>
        <v>2484125</v>
      </c>
      <c r="N121" s="40">
        <f t="shared" si="32"/>
        <v>2235713</v>
      </c>
      <c r="O121" s="41">
        <v>0</v>
      </c>
      <c r="P121" s="41">
        <f t="shared" si="33"/>
        <v>2235713</v>
      </c>
      <c r="Q121" s="39">
        <f t="shared" si="34"/>
        <v>0</v>
      </c>
    </row>
    <row r="122" ht="40.05" customHeight="1" spans="1:17">
      <c r="A122" s="21" t="s">
        <v>242</v>
      </c>
      <c r="B122" s="22" t="s">
        <v>243</v>
      </c>
      <c r="C122" s="22" t="s">
        <v>243</v>
      </c>
      <c r="D122" s="23">
        <f t="shared" ref="D122:Q122" si="48">D123</f>
        <v>1972</v>
      </c>
      <c r="E122" s="23">
        <f t="shared" si="48"/>
        <v>0</v>
      </c>
      <c r="F122" s="23">
        <f t="shared" si="48"/>
        <v>3064</v>
      </c>
      <c r="G122" s="23">
        <f t="shared" si="48"/>
        <v>0</v>
      </c>
      <c r="H122" s="23"/>
      <c r="I122" s="23">
        <f t="shared" si="48"/>
        <v>9115400</v>
      </c>
      <c r="J122" s="23">
        <f t="shared" si="48"/>
        <v>5911325</v>
      </c>
      <c r="K122" s="23">
        <f t="shared" si="48"/>
        <v>0</v>
      </c>
      <c r="L122" s="23">
        <f t="shared" si="48"/>
        <v>1579725</v>
      </c>
      <c r="M122" s="23">
        <f t="shared" si="48"/>
        <v>10695125</v>
      </c>
      <c r="N122" s="38">
        <f t="shared" si="48"/>
        <v>9625613</v>
      </c>
      <c r="O122" s="23">
        <f t="shared" si="48"/>
        <v>0</v>
      </c>
      <c r="P122" s="23">
        <f t="shared" si="48"/>
        <v>9625613</v>
      </c>
      <c r="Q122" s="23">
        <f t="shared" si="48"/>
        <v>0</v>
      </c>
    </row>
    <row r="123" s="3" customFormat="1" ht="40.05" customHeight="1" spans="1:17">
      <c r="A123" s="24" t="s">
        <v>242</v>
      </c>
      <c r="B123" s="25" t="s">
        <v>243</v>
      </c>
      <c r="C123" s="25" t="s">
        <v>243</v>
      </c>
      <c r="D123" s="26">
        <v>1972</v>
      </c>
      <c r="E123" s="26">
        <v>0</v>
      </c>
      <c r="F123" s="26">
        <v>3064</v>
      </c>
      <c r="G123" s="26">
        <v>0</v>
      </c>
      <c r="H123" s="27">
        <v>0.85</v>
      </c>
      <c r="I123" s="39">
        <f t="shared" si="29"/>
        <v>9115400</v>
      </c>
      <c r="J123" s="26">
        <v>5911325</v>
      </c>
      <c r="K123" s="26">
        <v>0</v>
      </c>
      <c r="L123" s="39">
        <f t="shared" si="30"/>
        <v>1579725</v>
      </c>
      <c r="M123" s="39">
        <f t="shared" si="31"/>
        <v>10695125</v>
      </c>
      <c r="N123" s="40">
        <f t="shared" si="32"/>
        <v>9625613</v>
      </c>
      <c r="O123" s="41">
        <v>0</v>
      </c>
      <c r="P123" s="41">
        <f t="shared" si="33"/>
        <v>9625613</v>
      </c>
      <c r="Q123" s="39">
        <f t="shared" si="34"/>
        <v>0</v>
      </c>
    </row>
    <row r="124" ht="40.05" customHeight="1" spans="1:17">
      <c r="A124" s="21" t="s">
        <v>244</v>
      </c>
      <c r="B124" s="22" t="s">
        <v>245</v>
      </c>
      <c r="C124" s="22" t="s">
        <v>245</v>
      </c>
      <c r="D124" s="23">
        <f t="shared" ref="D124:Q124" si="49">D125</f>
        <v>1246</v>
      </c>
      <c r="E124" s="23">
        <f t="shared" si="49"/>
        <v>2</v>
      </c>
      <c r="F124" s="23">
        <f t="shared" si="49"/>
        <v>3343</v>
      </c>
      <c r="G124" s="23">
        <f t="shared" si="49"/>
        <v>6</v>
      </c>
      <c r="H124" s="23"/>
      <c r="I124" s="23">
        <f t="shared" si="49"/>
        <v>9965060</v>
      </c>
      <c r="J124" s="23">
        <f t="shared" si="49"/>
        <v>3856195</v>
      </c>
      <c r="K124" s="23">
        <f t="shared" si="49"/>
        <v>0</v>
      </c>
      <c r="L124" s="23">
        <f t="shared" si="49"/>
        <v>2983033</v>
      </c>
      <c r="M124" s="23">
        <f t="shared" si="49"/>
        <v>12948093</v>
      </c>
      <c r="N124" s="38">
        <f t="shared" si="49"/>
        <v>11653284</v>
      </c>
      <c r="O124" s="23">
        <f t="shared" si="49"/>
        <v>0</v>
      </c>
      <c r="P124" s="23">
        <f t="shared" si="49"/>
        <v>11653284</v>
      </c>
      <c r="Q124" s="23">
        <f t="shared" si="49"/>
        <v>0</v>
      </c>
    </row>
    <row r="125" s="3" customFormat="1" ht="40.05" customHeight="1" spans="1:17">
      <c r="A125" s="24" t="s">
        <v>244</v>
      </c>
      <c r="B125" s="25" t="s">
        <v>245</v>
      </c>
      <c r="C125" s="25" t="s">
        <v>245</v>
      </c>
      <c r="D125" s="26">
        <v>1246</v>
      </c>
      <c r="E125" s="26">
        <v>2</v>
      </c>
      <c r="F125" s="26">
        <v>3343</v>
      </c>
      <c r="G125" s="26">
        <v>6</v>
      </c>
      <c r="H125" s="27">
        <v>0.85</v>
      </c>
      <c r="I125" s="39">
        <f t="shared" si="29"/>
        <v>9965060</v>
      </c>
      <c r="J125" s="26">
        <v>3856195</v>
      </c>
      <c r="K125" s="26">
        <v>0</v>
      </c>
      <c r="L125" s="39">
        <f t="shared" si="30"/>
        <v>2983033</v>
      </c>
      <c r="M125" s="39">
        <f t="shared" si="31"/>
        <v>12948093</v>
      </c>
      <c r="N125" s="40">
        <f t="shared" si="32"/>
        <v>11653284</v>
      </c>
      <c r="O125" s="41">
        <v>0</v>
      </c>
      <c r="P125" s="41">
        <f t="shared" si="33"/>
        <v>11653284</v>
      </c>
      <c r="Q125" s="39">
        <f t="shared" si="34"/>
        <v>0</v>
      </c>
    </row>
    <row r="126" ht="40.05" customHeight="1" spans="1:17">
      <c r="A126" s="21" t="s">
        <v>246</v>
      </c>
      <c r="B126" s="22" t="s">
        <v>247</v>
      </c>
      <c r="C126" s="22" t="s">
        <v>247</v>
      </c>
      <c r="D126" s="23">
        <f t="shared" ref="D126:Q126" si="50">D127</f>
        <v>1495</v>
      </c>
      <c r="E126" s="23">
        <f t="shared" si="50"/>
        <v>0</v>
      </c>
      <c r="F126" s="23">
        <f t="shared" si="50"/>
        <v>1892</v>
      </c>
      <c r="G126" s="23">
        <f t="shared" si="50"/>
        <v>0</v>
      </c>
      <c r="H126" s="23"/>
      <c r="I126" s="23">
        <f t="shared" si="50"/>
        <v>5628700</v>
      </c>
      <c r="J126" s="23">
        <f t="shared" si="50"/>
        <v>4453575</v>
      </c>
      <c r="K126" s="23">
        <f t="shared" si="50"/>
        <v>0</v>
      </c>
      <c r="L126" s="23">
        <f t="shared" si="50"/>
        <v>584588</v>
      </c>
      <c r="M126" s="23">
        <f t="shared" si="50"/>
        <v>6213288</v>
      </c>
      <c r="N126" s="38">
        <f t="shared" si="50"/>
        <v>5591959</v>
      </c>
      <c r="O126" s="23">
        <f t="shared" si="50"/>
        <v>0</v>
      </c>
      <c r="P126" s="23">
        <f t="shared" si="50"/>
        <v>5591959</v>
      </c>
      <c r="Q126" s="23">
        <f t="shared" si="50"/>
        <v>0</v>
      </c>
    </row>
    <row r="127" s="3" customFormat="1" ht="40.05" customHeight="1" spans="1:17">
      <c r="A127" s="24" t="s">
        <v>246</v>
      </c>
      <c r="B127" s="25" t="s">
        <v>247</v>
      </c>
      <c r="C127" s="25" t="s">
        <v>247</v>
      </c>
      <c r="D127" s="26">
        <v>1495</v>
      </c>
      <c r="E127" s="26">
        <v>0</v>
      </c>
      <c r="F127" s="26">
        <v>1892</v>
      </c>
      <c r="G127" s="26">
        <v>0</v>
      </c>
      <c r="H127" s="27">
        <v>0.85</v>
      </c>
      <c r="I127" s="39">
        <f t="shared" si="29"/>
        <v>5628700</v>
      </c>
      <c r="J127" s="26">
        <v>4453575</v>
      </c>
      <c r="K127" s="26">
        <v>0</v>
      </c>
      <c r="L127" s="39">
        <f t="shared" si="30"/>
        <v>584588</v>
      </c>
      <c r="M127" s="39">
        <f t="shared" si="31"/>
        <v>6213288</v>
      </c>
      <c r="N127" s="40">
        <f t="shared" si="32"/>
        <v>5591959</v>
      </c>
      <c r="O127" s="41">
        <v>0</v>
      </c>
      <c r="P127" s="41">
        <f t="shared" si="33"/>
        <v>5591959</v>
      </c>
      <c r="Q127" s="39">
        <f t="shared" si="34"/>
        <v>0</v>
      </c>
    </row>
    <row r="128" ht="40.05" customHeight="1" spans="1:17">
      <c r="A128" s="21" t="s">
        <v>248</v>
      </c>
      <c r="B128" s="22" t="s">
        <v>249</v>
      </c>
      <c r="C128" s="22" t="s">
        <v>249</v>
      </c>
      <c r="D128" s="23">
        <f t="shared" ref="D128:Q128" si="51">SUM(D129:D130)</f>
        <v>36788</v>
      </c>
      <c r="E128" s="23">
        <f t="shared" si="51"/>
        <v>181</v>
      </c>
      <c r="F128" s="23">
        <f t="shared" si="51"/>
        <v>37046</v>
      </c>
      <c r="G128" s="23">
        <f t="shared" si="51"/>
        <v>204</v>
      </c>
      <c r="H128" s="23"/>
      <c r="I128" s="23">
        <f t="shared" si="51"/>
        <v>110879440</v>
      </c>
      <c r="J128" s="23">
        <f t="shared" si="51"/>
        <v>113376953</v>
      </c>
      <c r="K128" s="23">
        <f t="shared" si="51"/>
        <v>0</v>
      </c>
      <c r="L128" s="23">
        <f t="shared" si="51"/>
        <v>-2918922</v>
      </c>
      <c r="M128" s="23">
        <f t="shared" si="51"/>
        <v>107960518</v>
      </c>
      <c r="N128" s="38">
        <f t="shared" si="51"/>
        <v>97164467</v>
      </c>
      <c r="O128" s="23">
        <f t="shared" si="51"/>
        <v>0</v>
      </c>
      <c r="P128" s="23">
        <f t="shared" si="51"/>
        <v>97164467</v>
      </c>
      <c r="Q128" s="23">
        <f t="shared" si="51"/>
        <v>0</v>
      </c>
    </row>
    <row r="129" s="3" customFormat="1" ht="40.05" customHeight="1" spans="1:17">
      <c r="A129" s="24" t="s">
        <v>250</v>
      </c>
      <c r="B129" s="25" t="s">
        <v>251</v>
      </c>
      <c r="C129" s="25" t="s">
        <v>252</v>
      </c>
      <c r="D129" s="26">
        <v>23471</v>
      </c>
      <c r="E129" s="26">
        <v>181</v>
      </c>
      <c r="F129" s="26">
        <v>24706</v>
      </c>
      <c r="G129" s="26">
        <v>202</v>
      </c>
      <c r="H129" s="27">
        <v>0.85</v>
      </c>
      <c r="I129" s="39">
        <f t="shared" si="29"/>
        <v>74161395</v>
      </c>
      <c r="J129" s="26">
        <v>71988753</v>
      </c>
      <c r="K129" s="26">
        <v>0</v>
      </c>
      <c r="L129" s="39">
        <f t="shared" si="30"/>
        <v>301218</v>
      </c>
      <c r="M129" s="39">
        <f t="shared" si="31"/>
        <v>74462613</v>
      </c>
      <c r="N129" s="40">
        <f t="shared" si="32"/>
        <v>67016352</v>
      </c>
      <c r="O129" s="41">
        <v>0</v>
      </c>
      <c r="P129" s="41">
        <f t="shared" si="33"/>
        <v>67016352</v>
      </c>
      <c r="Q129" s="39">
        <f t="shared" si="34"/>
        <v>0</v>
      </c>
    </row>
    <row r="130" s="3" customFormat="1" ht="40.05" customHeight="1" spans="1:17">
      <c r="A130" s="24" t="s">
        <v>253</v>
      </c>
      <c r="B130" s="25" t="s">
        <v>254</v>
      </c>
      <c r="C130" s="25" t="s">
        <v>254</v>
      </c>
      <c r="D130" s="26">
        <v>13317</v>
      </c>
      <c r="E130" s="26">
        <v>0</v>
      </c>
      <c r="F130" s="26">
        <v>12340</v>
      </c>
      <c r="G130" s="26">
        <v>2</v>
      </c>
      <c r="H130" s="27">
        <v>0.85</v>
      </c>
      <c r="I130" s="39">
        <f t="shared" si="29"/>
        <v>36718045</v>
      </c>
      <c r="J130" s="26">
        <v>41388200</v>
      </c>
      <c r="K130" s="26">
        <v>0</v>
      </c>
      <c r="L130" s="39">
        <f t="shared" si="30"/>
        <v>-3220140</v>
      </c>
      <c r="M130" s="39">
        <f t="shared" si="31"/>
        <v>33497905</v>
      </c>
      <c r="N130" s="40">
        <f t="shared" si="32"/>
        <v>30148115</v>
      </c>
      <c r="O130" s="41">
        <v>0</v>
      </c>
      <c r="P130" s="41">
        <f t="shared" si="33"/>
        <v>30148115</v>
      </c>
      <c r="Q130" s="39">
        <f t="shared" si="34"/>
        <v>0</v>
      </c>
    </row>
    <row r="131" ht="40.05" customHeight="1" spans="1:17">
      <c r="A131" s="21" t="s">
        <v>255</v>
      </c>
      <c r="B131" s="22" t="s">
        <v>256</v>
      </c>
      <c r="C131" s="22" t="s">
        <v>256</v>
      </c>
      <c r="D131" s="23">
        <f t="shared" ref="D131:Q131" si="52">D132</f>
        <v>7685</v>
      </c>
      <c r="E131" s="23">
        <f t="shared" si="52"/>
        <v>14</v>
      </c>
      <c r="F131" s="23">
        <f t="shared" si="52"/>
        <v>9375</v>
      </c>
      <c r="G131" s="23">
        <f t="shared" si="52"/>
        <v>12</v>
      </c>
      <c r="H131" s="23"/>
      <c r="I131" s="23">
        <f t="shared" si="52"/>
        <v>27929895</v>
      </c>
      <c r="J131" s="23">
        <f t="shared" si="52"/>
        <v>23113965</v>
      </c>
      <c r="K131" s="23">
        <f t="shared" si="52"/>
        <v>0</v>
      </c>
      <c r="L131" s="23">
        <f t="shared" si="52"/>
        <v>2305328</v>
      </c>
      <c r="M131" s="23">
        <f t="shared" si="52"/>
        <v>30235223</v>
      </c>
      <c r="N131" s="38">
        <f t="shared" si="52"/>
        <v>27211701</v>
      </c>
      <c r="O131" s="23">
        <f t="shared" si="52"/>
        <v>0</v>
      </c>
      <c r="P131" s="23">
        <f t="shared" si="52"/>
        <v>27211701</v>
      </c>
      <c r="Q131" s="23">
        <f t="shared" si="52"/>
        <v>0</v>
      </c>
    </row>
    <row r="132" s="3" customFormat="1" ht="40.05" customHeight="1" spans="1:17">
      <c r="A132" s="24" t="s">
        <v>255</v>
      </c>
      <c r="B132" s="25" t="s">
        <v>256</v>
      </c>
      <c r="C132" s="25" t="s">
        <v>256</v>
      </c>
      <c r="D132" s="26">
        <v>7685</v>
      </c>
      <c r="E132" s="26">
        <v>14</v>
      </c>
      <c r="F132" s="26">
        <v>9375</v>
      </c>
      <c r="G132" s="26">
        <v>12</v>
      </c>
      <c r="H132" s="27">
        <v>0.85</v>
      </c>
      <c r="I132" s="39">
        <f t="shared" si="29"/>
        <v>27929895</v>
      </c>
      <c r="J132" s="26">
        <v>23113965</v>
      </c>
      <c r="K132" s="26">
        <v>0</v>
      </c>
      <c r="L132" s="39">
        <f t="shared" si="30"/>
        <v>2305328</v>
      </c>
      <c r="M132" s="39">
        <f t="shared" si="31"/>
        <v>30235223</v>
      </c>
      <c r="N132" s="40">
        <f t="shared" si="32"/>
        <v>27211701</v>
      </c>
      <c r="O132" s="41">
        <v>0</v>
      </c>
      <c r="P132" s="41">
        <f t="shared" si="33"/>
        <v>27211701</v>
      </c>
      <c r="Q132" s="39">
        <f t="shared" si="34"/>
        <v>0</v>
      </c>
    </row>
    <row r="133" ht="40.05" customHeight="1" spans="1:17">
      <c r="A133" s="21" t="s">
        <v>257</v>
      </c>
      <c r="B133" s="22" t="s">
        <v>258</v>
      </c>
      <c r="C133" s="22" t="s">
        <v>258</v>
      </c>
      <c r="D133" s="23">
        <f t="shared" ref="D133:Q133" si="53">D134</f>
        <v>12328</v>
      </c>
      <c r="E133" s="23">
        <f t="shared" si="53"/>
        <v>8</v>
      </c>
      <c r="F133" s="23">
        <f t="shared" si="53"/>
        <v>14499</v>
      </c>
      <c r="G133" s="23">
        <f t="shared" si="53"/>
        <v>8</v>
      </c>
      <c r="H133" s="23"/>
      <c r="I133" s="23">
        <f t="shared" si="53"/>
        <v>43160705</v>
      </c>
      <c r="J133" s="23">
        <f t="shared" si="53"/>
        <v>36627605</v>
      </c>
      <c r="K133" s="23">
        <f t="shared" si="53"/>
        <v>0</v>
      </c>
      <c r="L133" s="23">
        <f t="shared" si="53"/>
        <v>3303738</v>
      </c>
      <c r="M133" s="23">
        <f t="shared" si="53"/>
        <v>46464443</v>
      </c>
      <c r="N133" s="38">
        <f t="shared" si="53"/>
        <v>41817999</v>
      </c>
      <c r="O133" s="23">
        <f t="shared" si="53"/>
        <v>0</v>
      </c>
      <c r="P133" s="23">
        <f t="shared" si="53"/>
        <v>41817999</v>
      </c>
      <c r="Q133" s="23">
        <f t="shared" si="53"/>
        <v>0</v>
      </c>
    </row>
    <row r="134" s="3" customFormat="1" ht="40.05" customHeight="1" spans="1:17">
      <c r="A134" s="24" t="s">
        <v>257</v>
      </c>
      <c r="B134" s="25" t="s">
        <v>258</v>
      </c>
      <c r="C134" s="25" t="s">
        <v>258</v>
      </c>
      <c r="D134" s="26">
        <v>12328</v>
      </c>
      <c r="E134" s="26">
        <v>8</v>
      </c>
      <c r="F134" s="26">
        <v>14499</v>
      </c>
      <c r="G134" s="26">
        <v>8</v>
      </c>
      <c r="H134" s="27">
        <v>0.85</v>
      </c>
      <c r="I134" s="39">
        <f t="shared" si="29"/>
        <v>43160705</v>
      </c>
      <c r="J134" s="26">
        <v>36627605</v>
      </c>
      <c r="K134" s="26">
        <v>0</v>
      </c>
      <c r="L134" s="39">
        <f t="shared" si="30"/>
        <v>3303738</v>
      </c>
      <c r="M134" s="39">
        <f t="shared" si="31"/>
        <v>46464443</v>
      </c>
      <c r="N134" s="40">
        <f t="shared" si="32"/>
        <v>41817999</v>
      </c>
      <c r="O134" s="41">
        <v>0</v>
      </c>
      <c r="P134" s="41">
        <f t="shared" si="33"/>
        <v>41817999</v>
      </c>
      <c r="Q134" s="39">
        <f t="shared" si="34"/>
        <v>0</v>
      </c>
    </row>
    <row r="135" ht="40.05" customHeight="1" spans="1:17">
      <c r="A135" s="21" t="s">
        <v>259</v>
      </c>
      <c r="B135" s="22" t="s">
        <v>260</v>
      </c>
      <c r="C135" s="22" t="s">
        <v>260</v>
      </c>
      <c r="D135" s="23">
        <f t="shared" ref="D135:Q135" si="54">SUM(D136:D140)</f>
        <v>41331</v>
      </c>
      <c r="E135" s="23">
        <f t="shared" si="54"/>
        <v>70</v>
      </c>
      <c r="F135" s="23">
        <f t="shared" si="54"/>
        <v>48140</v>
      </c>
      <c r="G135" s="23">
        <f t="shared" si="54"/>
        <v>77</v>
      </c>
      <c r="H135" s="23"/>
      <c r="I135" s="23">
        <f t="shared" si="54"/>
        <v>109711194</v>
      </c>
      <c r="J135" s="23">
        <f t="shared" si="54"/>
        <v>104068739</v>
      </c>
      <c r="K135" s="23">
        <f t="shared" si="54"/>
        <v>-130795</v>
      </c>
      <c r="L135" s="23">
        <f t="shared" si="54"/>
        <v>-2242338</v>
      </c>
      <c r="M135" s="23">
        <f t="shared" si="54"/>
        <v>107690651</v>
      </c>
      <c r="N135" s="38">
        <f t="shared" si="54"/>
        <v>96921587</v>
      </c>
      <c r="O135" s="23">
        <f t="shared" si="54"/>
        <v>0</v>
      </c>
      <c r="P135" s="23">
        <f t="shared" si="54"/>
        <v>96921587</v>
      </c>
      <c r="Q135" s="23">
        <f t="shared" si="54"/>
        <v>-221795</v>
      </c>
    </row>
    <row r="136" s="3" customFormat="1" ht="40.05" customHeight="1" spans="1:17">
      <c r="A136" s="24" t="s">
        <v>261</v>
      </c>
      <c r="B136" s="25" t="s">
        <v>262</v>
      </c>
      <c r="C136" s="25" t="s">
        <v>263</v>
      </c>
      <c r="D136" s="26">
        <v>31072</v>
      </c>
      <c r="E136" s="26">
        <v>67</v>
      </c>
      <c r="F136" s="26">
        <v>35452</v>
      </c>
      <c r="G136" s="26">
        <v>72</v>
      </c>
      <c r="H136" s="27">
        <v>0.65</v>
      </c>
      <c r="I136" s="39">
        <f t="shared" si="29"/>
        <v>80833480</v>
      </c>
      <c r="J136" s="26">
        <v>76990323</v>
      </c>
      <c r="K136" s="26">
        <v>0</v>
      </c>
      <c r="L136" s="39">
        <f t="shared" si="30"/>
        <v>-1145349</v>
      </c>
      <c r="M136" s="39">
        <f t="shared" si="31"/>
        <v>79688131</v>
      </c>
      <c r="N136" s="40">
        <f t="shared" si="32"/>
        <v>71719318</v>
      </c>
      <c r="O136" s="41">
        <v>0</v>
      </c>
      <c r="P136" s="41">
        <f t="shared" si="33"/>
        <v>71719318</v>
      </c>
      <c r="Q136" s="39">
        <f t="shared" si="34"/>
        <v>0</v>
      </c>
    </row>
    <row r="137" s="3" customFormat="1" ht="40.05" customHeight="1" spans="1:17">
      <c r="A137" s="24" t="s">
        <v>264</v>
      </c>
      <c r="B137" s="25" t="s">
        <v>265</v>
      </c>
      <c r="C137" s="25" t="s">
        <v>265</v>
      </c>
      <c r="D137" s="26">
        <v>7176</v>
      </c>
      <c r="E137" s="26">
        <v>1</v>
      </c>
      <c r="F137" s="26">
        <v>8049</v>
      </c>
      <c r="G137" s="26">
        <v>1</v>
      </c>
      <c r="H137" s="27">
        <v>0.65</v>
      </c>
      <c r="I137" s="39">
        <f t="shared" si="29"/>
        <v>18313978</v>
      </c>
      <c r="J137" s="26">
        <v>18011175</v>
      </c>
      <c r="K137" s="26">
        <v>0</v>
      </c>
      <c r="L137" s="39">
        <f t="shared" si="30"/>
        <v>-690235</v>
      </c>
      <c r="M137" s="39">
        <f t="shared" si="31"/>
        <v>17623743</v>
      </c>
      <c r="N137" s="40">
        <f t="shared" si="32"/>
        <v>15861369</v>
      </c>
      <c r="O137" s="41">
        <v>0</v>
      </c>
      <c r="P137" s="41">
        <f t="shared" si="33"/>
        <v>15861369</v>
      </c>
      <c r="Q137" s="39">
        <f t="shared" si="34"/>
        <v>0</v>
      </c>
    </row>
    <row r="138" s="3" customFormat="1" ht="40.05" customHeight="1" spans="1:17">
      <c r="A138" s="24" t="s">
        <v>266</v>
      </c>
      <c r="B138" s="25" t="s">
        <v>267</v>
      </c>
      <c r="C138" s="25" t="s">
        <v>267</v>
      </c>
      <c r="D138" s="26">
        <v>0</v>
      </c>
      <c r="E138" s="26">
        <v>0</v>
      </c>
      <c r="F138" s="26">
        <v>0</v>
      </c>
      <c r="G138" s="26">
        <v>0</v>
      </c>
      <c r="H138" s="27">
        <v>0.65</v>
      </c>
      <c r="I138" s="39">
        <f t="shared" ref="I138:I186" si="55">ROUND((F138*3500+G138*3850)*H138,0)</f>
        <v>0</v>
      </c>
      <c r="J138" s="26">
        <v>91000</v>
      </c>
      <c r="K138" s="26">
        <v>-130795</v>
      </c>
      <c r="L138" s="39">
        <f t="shared" ref="L138:L186" si="56">ROUND((D138*1750+E138*1925+F138*1750+G138*1925)*H138-(J138-K138),0)</f>
        <v>-221795</v>
      </c>
      <c r="M138" s="39">
        <f t="shared" ref="M138:M186" si="57">IF(ROUND(I138+L138,0)&lt;0,0,ROUND(I138+L138,0))</f>
        <v>0</v>
      </c>
      <c r="N138" s="40">
        <f t="shared" ref="N138:N186" si="58">ROUND(M138*0.9,0)</f>
        <v>0</v>
      </c>
      <c r="O138" s="41">
        <v>0</v>
      </c>
      <c r="P138" s="41">
        <f t="shared" ref="P138:P186" si="59">N138-O138</f>
        <v>0</v>
      </c>
      <c r="Q138" s="39">
        <f t="shared" ref="Q138:Q186" si="60">IF(ROUND(I138+L138,0)&lt;0,ROUND(I138+L138,0),0)</f>
        <v>-221795</v>
      </c>
    </row>
    <row r="139" s="3" customFormat="1" ht="40.05" customHeight="1" spans="1:17">
      <c r="A139" s="24" t="s">
        <v>268</v>
      </c>
      <c r="B139" s="25" t="s">
        <v>269</v>
      </c>
      <c r="C139" s="25" t="s">
        <v>269</v>
      </c>
      <c r="D139" s="26">
        <v>1386</v>
      </c>
      <c r="E139" s="26">
        <v>1</v>
      </c>
      <c r="F139" s="26">
        <v>2179</v>
      </c>
      <c r="G139" s="26">
        <v>3</v>
      </c>
      <c r="H139" s="27">
        <v>0.65</v>
      </c>
      <c r="I139" s="39">
        <f t="shared" si="55"/>
        <v>4964733</v>
      </c>
      <c r="J139" s="26">
        <v>5108513</v>
      </c>
      <c r="K139" s="26">
        <v>0</v>
      </c>
      <c r="L139" s="39">
        <f t="shared" si="56"/>
        <v>-1048321</v>
      </c>
      <c r="M139" s="39">
        <f t="shared" si="57"/>
        <v>3916412</v>
      </c>
      <c r="N139" s="40">
        <f t="shared" si="58"/>
        <v>3524771</v>
      </c>
      <c r="O139" s="41">
        <v>0</v>
      </c>
      <c r="P139" s="41">
        <f t="shared" si="59"/>
        <v>3524771</v>
      </c>
      <c r="Q139" s="39">
        <f t="shared" si="60"/>
        <v>0</v>
      </c>
    </row>
    <row r="140" s="3" customFormat="1" ht="40.05" customHeight="1" spans="1:17">
      <c r="A140" s="24" t="s">
        <v>270</v>
      </c>
      <c r="B140" s="25" t="s">
        <v>271</v>
      </c>
      <c r="C140" s="46" t="s">
        <v>271</v>
      </c>
      <c r="D140" s="26">
        <v>1697</v>
      </c>
      <c r="E140" s="26">
        <v>1</v>
      </c>
      <c r="F140" s="26">
        <v>2460</v>
      </c>
      <c r="G140" s="26">
        <v>1</v>
      </c>
      <c r="H140" s="27">
        <v>0.65</v>
      </c>
      <c r="I140" s="39">
        <f t="shared" si="55"/>
        <v>5599003</v>
      </c>
      <c r="J140" s="26">
        <v>3867728</v>
      </c>
      <c r="K140" s="26">
        <v>0</v>
      </c>
      <c r="L140" s="39">
        <f t="shared" si="56"/>
        <v>863362</v>
      </c>
      <c r="M140" s="39">
        <f t="shared" si="57"/>
        <v>6462365</v>
      </c>
      <c r="N140" s="40">
        <f t="shared" si="58"/>
        <v>5816129</v>
      </c>
      <c r="O140" s="41">
        <v>0</v>
      </c>
      <c r="P140" s="41">
        <f t="shared" si="59"/>
        <v>5816129</v>
      </c>
      <c r="Q140" s="39">
        <f t="shared" si="60"/>
        <v>0</v>
      </c>
    </row>
    <row r="141" ht="40.05" customHeight="1" spans="1:17">
      <c r="A141" s="21" t="s">
        <v>272</v>
      </c>
      <c r="B141" s="22" t="s">
        <v>273</v>
      </c>
      <c r="C141" s="22" t="s">
        <v>273</v>
      </c>
      <c r="D141" s="23">
        <f t="shared" ref="D141:Q141" si="61">D142</f>
        <v>1060</v>
      </c>
      <c r="E141" s="23">
        <f t="shared" si="61"/>
        <v>3</v>
      </c>
      <c r="F141" s="23">
        <f t="shared" si="61"/>
        <v>1755</v>
      </c>
      <c r="G141" s="23">
        <f t="shared" si="61"/>
        <v>2</v>
      </c>
      <c r="H141" s="23"/>
      <c r="I141" s="23">
        <f t="shared" si="61"/>
        <v>5227670</v>
      </c>
      <c r="J141" s="23">
        <f t="shared" si="61"/>
        <v>3918968</v>
      </c>
      <c r="K141" s="23">
        <f t="shared" si="61"/>
        <v>0</v>
      </c>
      <c r="L141" s="23">
        <f t="shared" si="61"/>
        <v>276526</v>
      </c>
      <c r="M141" s="23">
        <f t="shared" si="61"/>
        <v>5504196</v>
      </c>
      <c r="N141" s="38">
        <f t="shared" si="61"/>
        <v>4953776</v>
      </c>
      <c r="O141" s="23">
        <f t="shared" si="61"/>
        <v>0</v>
      </c>
      <c r="P141" s="23">
        <f t="shared" si="61"/>
        <v>4953776</v>
      </c>
      <c r="Q141" s="23">
        <f t="shared" si="61"/>
        <v>0</v>
      </c>
    </row>
    <row r="142" s="3" customFormat="1" ht="40.05" customHeight="1" spans="1:17">
      <c r="A142" s="24" t="s">
        <v>272</v>
      </c>
      <c r="B142" s="25" t="s">
        <v>273</v>
      </c>
      <c r="C142" s="25" t="s">
        <v>273</v>
      </c>
      <c r="D142" s="26">
        <v>1060</v>
      </c>
      <c r="E142" s="26">
        <v>3</v>
      </c>
      <c r="F142" s="26">
        <v>1755</v>
      </c>
      <c r="G142" s="26">
        <v>2</v>
      </c>
      <c r="H142" s="27">
        <v>0.85</v>
      </c>
      <c r="I142" s="39">
        <f t="shared" si="55"/>
        <v>5227670</v>
      </c>
      <c r="J142" s="26">
        <v>3918968</v>
      </c>
      <c r="K142" s="26">
        <v>0</v>
      </c>
      <c r="L142" s="39">
        <f t="shared" si="56"/>
        <v>276526</v>
      </c>
      <c r="M142" s="39">
        <f t="shared" si="57"/>
        <v>5504196</v>
      </c>
      <c r="N142" s="40">
        <f t="shared" si="58"/>
        <v>4953776</v>
      </c>
      <c r="O142" s="41">
        <v>0</v>
      </c>
      <c r="P142" s="41">
        <f t="shared" si="59"/>
        <v>4953776</v>
      </c>
      <c r="Q142" s="39">
        <f t="shared" si="60"/>
        <v>0</v>
      </c>
    </row>
    <row r="143" ht="40.05" customHeight="1" spans="1:17">
      <c r="A143" s="21" t="s">
        <v>274</v>
      </c>
      <c r="B143" s="22" t="s">
        <v>275</v>
      </c>
      <c r="C143" s="22" t="s">
        <v>275</v>
      </c>
      <c r="D143" s="23">
        <f t="shared" ref="D143:Q143" si="62">D144</f>
        <v>251</v>
      </c>
      <c r="E143" s="23">
        <f t="shared" si="62"/>
        <v>2</v>
      </c>
      <c r="F143" s="23">
        <f t="shared" si="62"/>
        <v>528</v>
      </c>
      <c r="G143" s="23">
        <f t="shared" si="62"/>
        <v>7</v>
      </c>
      <c r="H143" s="23"/>
      <c r="I143" s="23">
        <f t="shared" si="62"/>
        <v>1593708</v>
      </c>
      <c r="J143" s="23">
        <f t="shared" si="62"/>
        <v>899045</v>
      </c>
      <c r="K143" s="23">
        <f t="shared" si="62"/>
        <v>0</v>
      </c>
      <c r="L143" s="23">
        <f t="shared" si="62"/>
        <v>274444</v>
      </c>
      <c r="M143" s="23">
        <f t="shared" si="62"/>
        <v>1868152</v>
      </c>
      <c r="N143" s="38">
        <f t="shared" si="62"/>
        <v>1681337</v>
      </c>
      <c r="O143" s="23">
        <f t="shared" si="62"/>
        <v>0</v>
      </c>
      <c r="P143" s="23">
        <f t="shared" si="62"/>
        <v>1681337</v>
      </c>
      <c r="Q143" s="23">
        <f t="shared" si="62"/>
        <v>0</v>
      </c>
    </row>
    <row r="144" s="3" customFormat="1" ht="40.05" customHeight="1" spans="1:17">
      <c r="A144" s="24" t="s">
        <v>274</v>
      </c>
      <c r="B144" s="25" t="s">
        <v>275</v>
      </c>
      <c r="C144" s="25" t="s">
        <v>275</v>
      </c>
      <c r="D144" s="26">
        <v>251</v>
      </c>
      <c r="E144" s="26">
        <v>2</v>
      </c>
      <c r="F144" s="26">
        <v>528</v>
      </c>
      <c r="G144" s="26">
        <v>7</v>
      </c>
      <c r="H144" s="27">
        <v>0.85</v>
      </c>
      <c r="I144" s="39">
        <f t="shared" si="55"/>
        <v>1593708</v>
      </c>
      <c r="J144" s="26">
        <v>899045</v>
      </c>
      <c r="K144" s="26">
        <v>0</v>
      </c>
      <c r="L144" s="39">
        <f t="shared" si="56"/>
        <v>274444</v>
      </c>
      <c r="M144" s="39">
        <f t="shared" si="57"/>
        <v>1868152</v>
      </c>
      <c r="N144" s="40">
        <f t="shared" si="58"/>
        <v>1681337</v>
      </c>
      <c r="O144" s="41">
        <v>0</v>
      </c>
      <c r="P144" s="41">
        <f t="shared" si="59"/>
        <v>1681337</v>
      </c>
      <c r="Q144" s="39">
        <f t="shared" si="60"/>
        <v>0</v>
      </c>
    </row>
    <row r="145" ht="40.05" customHeight="1" spans="1:17">
      <c r="A145" s="21" t="s">
        <v>276</v>
      </c>
      <c r="B145" s="22" t="s">
        <v>277</v>
      </c>
      <c r="C145" s="22" t="s">
        <v>277</v>
      </c>
      <c r="D145" s="23">
        <f t="shared" ref="D145:Q145" si="63">D146</f>
        <v>836</v>
      </c>
      <c r="E145" s="23">
        <f t="shared" si="63"/>
        <v>2</v>
      </c>
      <c r="F145" s="23">
        <f t="shared" si="63"/>
        <v>1055</v>
      </c>
      <c r="G145" s="23">
        <f t="shared" si="63"/>
        <v>3</v>
      </c>
      <c r="H145" s="23"/>
      <c r="I145" s="23">
        <f t="shared" si="63"/>
        <v>3148443</v>
      </c>
      <c r="J145" s="23">
        <f t="shared" si="63"/>
        <v>3957345</v>
      </c>
      <c r="K145" s="23">
        <f t="shared" si="63"/>
        <v>0</v>
      </c>
      <c r="L145" s="23">
        <f t="shared" si="63"/>
        <v>-1136301</v>
      </c>
      <c r="M145" s="23">
        <f t="shared" si="63"/>
        <v>2012142</v>
      </c>
      <c r="N145" s="38">
        <f t="shared" si="63"/>
        <v>1810928</v>
      </c>
      <c r="O145" s="23">
        <f t="shared" si="63"/>
        <v>0</v>
      </c>
      <c r="P145" s="23">
        <f t="shared" si="63"/>
        <v>1810928</v>
      </c>
      <c r="Q145" s="23">
        <f t="shared" si="63"/>
        <v>0</v>
      </c>
    </row>
    <row r="146" s="3" customFormat="1" ht="40.05" customHeight="1" spans="1:17">
      <c r="A146" s="24" t="s">
        <v>276</v>
      </c>
      <c r="B146" s="25" t="s">
        <v>277</v>
      </c>
      <c r="C146" s="25" t="s">
        <v>277</v>
      </c>
      <c r="D146" s="26">
        <v>836</v>
      </c>
      <c r="E146" s="26">
        <v>2</v>
      </c>
      <c r="F146" s="26">
        <v>1055</v>
      </c>
      <c r="G146" s="26">
        <v>3</v>
      </c>
      <c r="H146" s="27">
        <v>0.85</v>
      </c>
      <c r="I146" s="39">
        <f t="shared" si="55"/>
        <v>3148443</v>
      </c>
      <c r="J146" s="26">
        <v>3957345</v>
      </c>
      <c r="K146" s="26">
        <v>0</v>
      </c>
      <c r="L146" s="39">
        <f t="shared" si="56"/>
        <v>-1136301</v>
      </c>
      <c r="M146" s="39">
        <f t="shared" si="57"/>
        <v>2012142</v>
      </c>
      <c r="N146" s="40">
        <f t="shared" si="58"/>
        <v>1810928</v>
      </c>
      <c r="O146" s="41">
        <v>0</v>
      </c>
      <c r="P146" s="41">
        <f t="shared" si="59"/>
        <v>1810928</v>
      </c>
      <c r="Q146" s="39">
        <f t="shared" si="60"/>
        <v>0</v>
      </c>
    </row>
    <row r="147" ht="40.05" customHeight="1" spans="1:17">
      <c r="A147" s="21" t="s">
        <v>278</v>
      </c>
      <c r="B147" s="22" t="s">
        <v>279</v>
      </c>
      <c r="C147" s="22" t="s">
        <v>279</v>
      </c>
      <c r="D147" s="23">
        <f t="shared" ref="D147:Q147" si="64">D148</f>
        <v>2028</v>
      </c>
      <c r="E147" s="23">
        <f t="shared" si="64"/>
        <v>9</v>
      </c>
      <c r="F147" s="23">
        <f t="shared" si="64"/>
        <v>2810</v>
      </c>
      <c r="G147" s="23">
        <f t="shared" si="64"/>
        <v>23</v>
      </c>
      <c r="H147" s="23"/>
      <c r="I147" s="23">
        <f t="shared" si="64"/>
        <v>8435018</v>
      </c>
      <c r="J147" s="23">
        <f t="shared" si="64"/>
        <v>6237385</v>
      </c>
      <c r="K147" s="23">
        <f t="shared" si="64"/>
        <v>0</v>
      </c>
      <c r="L147" s="23">
        <f t="shared" si="64"/>
        <v>1011500</v>
      </c>
      <c r="M147" s="23">
        <f t="shared" si="64"/>
        <v>9446518</v>
      </c>
      <c r="N147" s="38">
        <f t="shared" si="64"/>
        <v>8501866</v>
      </c>
      <c r="O147" s="23">
        <f t="shared" si="64"/>
        <v>0</v>
      </c>
      <c r="P147" s="23">
        <f t="shared" si="64"/>
        <v>8501866</v>
      </c>
      <c r="Q147" s="23">
        <f t="shared" si="64"/>
        <v>0</v>
      </c>
    </row>
    <row r="148" s="3" customFormat="1" ht="40.05" customHeight="1" spans="1:17">
      <c r="A148" s="24" t="s">
        <v>278</v>
      </c>
      <c r="B148" s="25" t="s">
        <v>279</v>
      </c>
      <c r="C148" s="25" t="s">
        <v>279</v>
      </c>
      <c r="D148" s="26">
        <v>2028</v>
      </c>
      <c r="E148" s="26">
        <v>9</v>
      </c>
      <c r="F148" s="26">
        <v>2810</v>
      </c>
      <c r="G148" s="26">
        <v>23</v>
      </c>
      <c r="H148" s="27">
        <v>0.85</v>
      </c>
      <c r="I148" s="39">
        <f t="shared" si="55"/>
        <v>8435018</v>
      </c>
      <c r="J148" s="26">
        <v>6237385</v>
      </c>
      <c r="K148" s="26">
        <v>0</v>
      </c>
      <c r="L148" s="39">
        <f t="shared" si="56"/>
        <v>1011500</v>
      </c>
      <c r="M148" s="39">
        <f t="shared" si="57"/>
        <v>9446518</v>
      </c>
      <c r="N148" s="40">
        <f t="shared" si="58"/>
        <v>8501866</v>
      </c>
      <c r="O148" s="41">
        <v>0</v>
      </c>
      <c r="P148" s="41">
        <f t="shared" si="59"/>
        <v>8501866</v>
      </c>
      <c r="Q148" s="39">
        <f t="shared" si="60"/>
        <v>0</v>
      </c>
    </row>
    <row r="149" ht="40.05" customHeight="1" spans="1:17">
      <c r="A149" s="21" t="s">
        <v>280</v>
      </c>
      <c r="B149" s="22" t="s">
        <v>281</v>
      </c>
      <c r="C149" s="22" t="s">
        <v>281</v>
      </c>
      <c r="D149" s="23">
        <f t="shared" ref="D149:Q149" si="65">SUM(D150:D154)</f>
        <v>15349</v>
      </c>
      <c r="E149" s="23">
        <f t="shared" si="65"/>
        <v>111</v>
      </c>
      <c r="F149" s="23">
        <f t="shared" si="65"/>
        <v>23048</v>
      </c>
      <c r="G149" s="23">
        <f t="shared" si="65"/>
        <v>159</v>
      </c>
      <c r="H149" s="23"/>
      <c r="I149" s="23">
        <f t="shared" si="65"/>
        <v>69088128</v>
      </c>
      <c r="J149" s="23">
        <f t="shared" si="65"/>
        <v>61859177</v>
      </c>
      <c r="K149" s="23">
        <f t="shared" si="65"/>
        <v>0</v>
      </c>
      <c r="L149" s="23">
        <f t="shared" si="65"/>
        <v>-4301852</v>
      </c>
      <c r="M149" s="23">
        <f t="shared" si="65"/>
        <v>64786276</v>
      </c>
      <c r="N149" s="38">
        <f t="shared" si="65"/>
        <v>58307649</v>
      </c>
      <c r="O149" s="23">
        <f t="shared" si="65"/>
        <v>0</v>
      </c>
      <c r="P149" s="23">
        <f t="shared" si="65"/>
        <v>58307649</v>
      </c>
      <c r="Q149" s="23">
        <f t="shared" si="65"/>
        <v>0</v>
      </c>
    </row>
    <row r="150" s="3" customFormat="1" ht="40.05" customHeight="1" spans="1:17">
      <c r="A150" s="24" t="s">
        <v>282</v>
      </c>
      <c r="B150" s="25" t="s">
        <v>283</v>
      </c>
      <c r="C150" s="25" t="s">
        <v>284</v>
      </c>
      <c r="D150" s="26">
        <v>7001</v>
      </c>
      <c r="E150" s="26">
        <v>104</v>
      </c>
      <c r="F150" s="26">
        <v>10227</v>
      </c>
      <c r="G150" s="26">
        <v>143</v>
      </c>
      <c r="H150" s="27">
        <v>0.85</v>
      </c>
      <c r="I150" s="39">
        <f t="shared" si="55"/>
        <v>30893293</v>
      </c>
      <c r="J150" s="26">
        <v>28586478</v>
      </c>
      <c r="K150" s="26">
        <v>0</v>
      </c>
      <c r="L150" s="39">
        <f t="shared" si="56"/>
        <v>-2555674</v>
      </c>
      <c r="M150" s="39">
        <f t="shared" si="57"/>
        <v>28337619</v>
      </c>
      <c r="N150" s="40">
        <f t="shared" si="58"/>
        <v>25503857</v>
      </c>
      <c r="O150" s="41">
        <v>0</v>
      </c>
      <c r="P150" s="41">
        <f t="shared" si="59"/>
        <v>25503857</v>
      </c>
      <c r="Q150" s="39">
        <f t="shared" si="60"/>
        <v>0</v>
      </c>
    </row>
    <row r="151" s="3" customFormat="1" ht="40.05" customHeight="1" spans="1:17">
      <c r="A151" s="24" t="s">
        <v>285</v>
      </c>
      <c r="B151" s="25" t="s">
        <v>286</v>
      </c>
      <c r="C151" s="46" t="s">
        <v>286</v>
      </c>
      <c r="D151" s="26">
        <v>3142</v>
      </c>
      <c r="E151" s="26">
        <v>1</v>
      </c>
      <c r="F151" s="26">
        <v>5111</v>
      </c>
      <c r="G151" s="26">
        <v>2</v>
      </c>
      <c r="H151" s="27">
        <v>0.85</v>
      </c>
      <c r="I151" s="39">
        <f t="shared" si="55"/>
        <v>15211770</v>
      </c>
      <c r="J151" s="26">
        <v>14069668</v>
      </c>
      <c r="K151" s="26">
        <v>0</v>
      </c>
      <c r="L151" s="39">
        <f t="shared" si="56"/>
        <v>-1788422</v>
      </c>
      <c r="M151" s="39">
        <f t="shared" si="57"/>
        <v>13423348</v>
      </c>
      <c r="N151" s="40">
        <f t="shared" si="58"/>
        <v>12081013</v>
      </c>
      <c r="O151" s="41">
        <v>0</v>
      </c>
      <c r="P151" s="41">
        <f t="shared" si="59"/>
        <v>12081013</v>
      </c>
      <c r="Q151" s="39">
        <f t="shared" si="60"/>
        <v>0</v>
      </c>
    </row>
    <row r="152" s="3" customFormat="1" ht="40.05" customHeight="1" spans="1:17">
      <c r="A152" s="24" t="s">
        <v>287</v>
      </c>
      <c r="B152" s="25" t="s">
        <v>288</v>
      </c>
      <c r="C152" s="25" t="s">
        <v>288</v>
      </c>
      <c r="D152" s="26">
        <v>3732</v>
      </c>
      <c r="E152" s="26">
        <v>0</v>
      </c>
      <c r="F152" s="26">
        <v>5140</v>
      </c>
      <c r="G152" s="26">
        <v>0</v>
      </c>
      <c r="H152" s="27">
        <v>0.85</v>
      </c>
      <c r="I152" s="39">
        <f t="shared" si="55"/>
        <v>15291500</v>
      </c>
      <c r="J152" s="26">
        <v>13075125</v>
      </c>
      <c r="K152" s="26">
        <v>0</v>
      </c>
      <c r="L152" s="39">
        <f t="shared" si="56"/>
        <v>121975</v>
      </c>
      <c r="M152" s="39">
        <f t="shared" si="57"/>
        <v>15413475</v>
      </c>
      <c r="N152" s="40">
        <f t="shared" si="58"/>
        <v>13872128</v>
      </c>
      <c r="O152" s="41">
        <v>0</v>
      </c>
      <c r="P152" s="41">
        <f t="shared" si="59"/>
        <v>13872128</v>
      </c>
      <c r="Q152" s="39">
        <f t="shared" si="60"/>
        <v>0</v>
      </c>
    </row>
    <row r="153" s="3" customFormat="1" ht="40.05" customHeight="1" spans="1:17">
      <c r="A153" s="24" t="s">
        <v>289</v>
      </c>
      <c r="B153" s="25" t="s">
        <v>290</v>
      </c>
      <c r="C153" s="25" t="s">
        <v>290</v>
      </c>
      <c r="D153" s="26">
        <v>394</v>
      </c>
      <c r="E153" s="26">
        <v>2</v>
      </c>
      <c r="F153" s="26">
        <v>793</v>
      </c>
      <c r="G153" s="26">
        <v>8</v>
      </c>
      <c r="H153" s="27">
        <v>0.85</v>
      </c>
      <c r="I153" s="39">
        <f t="shared" si="55"/>
        <v>2385355</v>
      </c>
      <c r="J153" s="26">
        <v>1675818</v>
      </c>
      <c r="K153" s="26">
        <v>0</v>
      </c>
      <c r="L153" s="39">
        <f t="shared" si="56"/>
        <v>106207</v>
      </c>
      <c r="M153" s="39">
        <f t="shared" si="57"/>
        <v>2491562</v>
      </c>
      <c r="N153" s="40">
        <f t="shared" si="58"/>
        <v>2242406</v>
      </c>
      <c r="O153" s="41">
        <v>0</v>
      </c>
      <c r="P153" s="41">
        <f t="shared" si="59"/>
        <v>2242406</v>
      </c>
      <c r="Q153" s="39">
        <f t="shared" si="60"/>
        <v>0</v>
      </c>
    </row>
    <row r="154" s="3" customFormat="1" ht="40.05" customHeight="1" spans="1:17">
      <c r="A154" s="24" t="s">
        <v>291</v>
      </c>
      <c r="B154" s="25" t="s">
        <v>292</v>
      </c>
      <c r="C154" s="25" t="s">
        <v>292</v>
      </c>
      <c r="D154" s="26">
        <v>1080</v>
      </c>
      <c r="E154" s="26">
        <v>4</v>
      </c>
      <c r="F154" s="26">
        <v>1777</v>
      </c>
      <c r="G154" s="26">
        <v>6</v>
      </c>
      <c r="H154" s="27">
        <v>0.85</v>
      </c>
      <c r="I154" s="39">
        <f t="shared" si="55"/>
        <v>5306210</v>
      </c>
      <c r="J154" s="26">
        <v>4452088</v>
      </c>
      <c r="K154" s="26">
        <v>0</v>
      </c>
      <c r="L154" s="39">
        <f t="shared" si="56"/>
        <v>-185938</v>
      </c>
      <c r="M154" s="39">
        <f t="shared" si="57"/>
        <v>5120272</v>
      </c>
      <c r="N154" s="40">
        <f t="shared" si="58"/>
        <v>4608245</v>
      </c>
      <c r="O154" s="41">
        <v>0</v>
      </c>
      <c r="P154" s="41">
        <f t="shared" si="59"/>
        <v>4608245</v>
      </c>
      <c r="Q154" s="39">
        <f t="shared" si="60"/>
        <v>0</v>
      </c>
    </row>
    <row r="155" ht="40.05" customHeight="1" spans="1:17">
      <c r="A155" s="21" t="s">
        <v>293</v>
      </c>
      <c r="B155" s="22" t="s">
        <v>294</v>
      </c>
      <c r="C155" s="22" t="s">
        <v>294</v>
      </c>
      <c r="D155" s="23">
        <f t="shared" ref="D155:Q155" si="66">D156</f>
        <v>163</v>
      </c>
      <c r="E155" s="23">
        <f t="shared" si="66"/>
        <v>1</v>
      </c>
      <c r="F155" s="23">
        <f t="shared" si="66"/>
        <v>215</v>
      </c>
      <c r="G155" s="23">
        <f t="shared" si="66"/>
        <v>1</v>
      </c>
      <c r="H155" s="23"/>
      <c r="I155" s="23">
        <f t="shared" si="66"/>
        <v>756350</v>
      </c>
      <c r="J155" s="23">
        <f t="shared" si="66"/>
        <v>746200</v>
      </c>
      <c r="K155" s="23">
        <f t="shared" si="66"/>
        <v>0</v>
      </c>
      <c r="L155" s="23">
        <f t="shared" si="66"/>
        <v>-80850</v>
      </c>
      <c r="M155" s="23">
        <f t="shared" si="66"/>
        <v>675500</v>
      </c>
      <c r="N155" s="38">
        <f t="shared" si="66"/>
        <v>607950</v>
      </c>
      <c r="O155" s="23">
        <f t="shared" si="66"/>
        <v>0</v>
      </c>
      <c r="P155" s="23">
        <f t="shared" si="66"/>
        <v>607950</v>
      </c>
      <c r="Q155" s="23">
        <f t="shared" si="66"/>
        <v>0</v>
      </c>
    </row>
    <row r="156" s="3" customFormat="1" ht="40.05" customHeight="1" spans="1:17">
      <c r="A156" s="24" t="s">
        <v>293</v>
      </c>
      <c r="B156" s="46" t="s">
        <v>294</v>
      </c>
      <c r="C156" s="46" t="s">
        <v>294</v>
      </c>
      <c r="D156" s="26">
        <v>163</v>
      </c>
      <c r="E156" s="26">
        <v>1</v>
      </c>
      <c r="F156" s="26">
        <v>215</v>
      </c>
      <c r="G156" s="26">
        <v>1</v>
      </c>
      <c r="H156" s="27">
        <v>1</v>
      </c>
      <c r="I156" s="39">
        <f t="shared" si="55"/>
        <v>756350</v>
      </c>
      <c r="J156" s="26">
        <v>746200</v>
      </c>
      <c r="K156" s="26">
        <v>0</v>
      </c>
      <c r="L156" s="39">
        <f t="shared" si="56"/>
        <v>-80850</v>
      </c>
      <c r="M156" s="39">
        <f t="shared" si="57"/>
        <v>675500</v>
      </c>
      <c r="N156" s="40">
        <f t="shared" si="58"/>
        <v>607950</v>
      </c>
      <c r="O156" s="41">
        <v>0</v>
      </c>
      <c r="P156" s="41">
        <f t="shared" si="59"/>
        <v>607950</v>
      </c>
      <c r="Q156" s="39">
        <f t="shared" si="60"/>
        <v>0</v>
      </c>
    </row>
    <row r="157" ht="40.05" customHeight="1" spans="1:17">
      <c r="A157" s="21" t="s">
        <v>295</v>
      </c>
      <c r="B157" s="22" t="s">
        <v>296</v>
      </c>
      <c r="C157" s="22" t="s">
        <v>296</v>
      </c>
      <c r="D157" s="23">
        <f t="shared" ref="D157:Q157" si="67">D158</f>
        <v>37</v>
      </c>
      <c r="E157" s="23">
        <f t="shared" si="67"/>
        <v>0</v>
      </c>
      <c r="F157" s="23">
        <f t="shared" si="67"/>
        <v>42</v>
      </c>
      <c r="G157" s="23">
        <f t="shared" si="67"/>
        <v>0</v>
      </c>
      <c r="H157" s="23"/>
      <c r="I157" s="23">
        <f t="shared" si="67"/>
        <v>147000</v>
      </c>
      <c r="J157" s="23">
        <f t="shared" si="67"/>
        <v>294000</v>
      </c>
      <c r="K157" s="23">
        <f t="shared" si="67"/>
        <v>0</v>
      </c>
      <c r="L157" s="23">
        <f t="shared" si="67"/>
        <v>-155750</v>
      </c>
      <c r="M157" s="23">
        <f t="shared" si="67"/>
        <v>0</v>
      </c>
      <c r="N157" s="38">
        <f t="shared" si="67"/>
        <v>0</v>
      </c>
      <c r="O157" s="23">
        <f t="shared" si="67"/>
        <v>0</v>
      </c>
      <c r="P157" s="23">
        <f t="shared" si="67"/>
        <v>0</v>
      </c>
      <c r="Q157" s="23">
        <f t="shared" si="67"/>
        <v>-8750</v>
      </c>
    </row>
    <row r="158" s="3" customFormat="1" ht="40.05" customHeight="1" spans="1:17">
      <c r="A158" s="24" t="s">
        <v>295</v>
      </c>
      <c r="B158" s="25" t="s">
        <v>296</v>
      </c>
      <c r="C158" s="25" t="s">
        <v>296</v>
      </c>
      <c r="D158" s="26">
        <v>37</v>
      </c>
      <c r="E158" s="26">
        <v>0</v>
      </c>
      <c r="F158" s="26">
        <v>42</v>
      </c>
      <c r="G158" s="26">
        <v>0</v>
      </c>
      <c r="H158" s="27">
        <v>1</v>
      </c>
      <c r="I158" s="39">
        <f t="shared" si="55"/>
        <v>147000</v>
      </c>
      <c r="J158" s="26">
        <v>294000</v>
      </c>
      <c r="K158" s="26">
        <v>0</v>
      </c>
      <c r="L158" s="39">
        <f t="shared" si="56"/>
        <v>-155750</v>
      </c>
      <c r="M158" s="39">
        <f t="shared" si="57"/>
        <v>0</v>
      </c>
      <c r="N158" s="40">
        <f t="shared" si="58"/>
        <v>0</v>
      </c>
      <c r="O158" s="41">
        <v>0</v>
      </c>
      <c r="P158" s="41">
        <f t="shared" si="59"/>
        <v>0</v>
      </c>
      <c r="Q158" s="39">
        <f t="shared" si="60"/>
        <v>-8750</v>
      </c>
    </row>
    <row r="159" ht="40.05" customHeight="1" spans="1:17">
      <c r="A159" s="21" t="s">
        <v>297</v>
      </c>
      <c r="B159" s="22" t="s">
        <v>298</v>
      </c>
      <c r="C159" s="22" t="s">
        <v>298</v>
      </c>
      <c r="D159" s="23">
        <f t="shared" ref="D159:Q159" si="68">D160</f>
        <v>3832</v>
      </c>
      <c r="E159" s="23">
        <f t="shared" si="68"/>
        <v>2</v>
      </c>
      <c r="F159" s="23">
        <f t="shared" si="68"/>
        <v>4445</v>
      </c>
      <c r="G159" s="23">
        <f t="shared" si="68"/>
        <v>1</v>
      </c>
      <c r="H159" s="23"/>
      <c r="I159" s="23">
        <f t="shared" si="68"/>
        <v>13227148</v>
      </c>
      <c r="J159" s="23">
        <f t="shared" si="68"/>
        <v>15628865</v>
      </c>
      <c r="K159" s="23">
        <f t="shared" si="68"/>
        <v>0</v>
      </c>
      <c r="L159" s="23">
        <f t="shared" si="68"/>
        <v>-3311919</v>
      </c>
      <c r="M159" s="23">
        <f t="shared" si="68"/>
        <v>9915229</v>
      </c>
      <c r="N159" s="38">
        <f t="shared" si="68"/>
        <v>8923706</v>
      </c>
      <c r="O159" s="23">
        <f t="shared" si="68"/>
        <v>0</v>
      </c>
      <c r="P159" s="23">
        <f t="shared" si="68"/>
        <v>8923706</v>
      </c>
      <c r="Q159" s="23">
        <f t="shared" si="68"/>
        <v>0</v>
      </c>
    </row>
    <row r="160" s="3" customFormat="1" ht="40.05" customHeight="1" spans="1:17">
      <c r="A160" s="24" t="s">
        <v>297</v>
      </c>
      <c r="B160" s="25" t="s">
        <v>298</v>
      </c>
      <c r="C160" s="25" t="s">
        <v>298</v>
      </c>
      <c r="D160" s="26">
        <v>3832</v>
      </c>
      <c r="E160" s="26">
        <v>2</v>
      </c>
      <c r="F160" s="26">
        <v>4445</v>
      </c>
      <c r="G160" s="26">
        <v>1</v>
      </c>
      <c r="H160" s="27">
        <v>0.85</v>
      </c>
      <c r="I160" s="39">
        <f t="shared" si="55"/>
        <v>13227148</v>
      </c>
      <c r="J160" s="26">
        <v>15628865</v>
      </c>
      <c r="K160" s="26">
        <v>0</v>
      </c>
      <c r="L160" s="39">
        <f t="shared" si="56"/>
        <v>-3311919</v>
      </c>
      <c r="M160" s="39">
        <f t="shared" si="57"/>
        <v>9915229</v>
      </c>
      <c r="N160" s="40">
        <f t="shared" si="58"/>
        <v>8923706</v>
      </c>
      <c r="O160" s="41">
        <v>0</v>
      </c>
      <c r="P160" s="41">
        <f t="shared" si="59"/>
        <v>8923706</v>
      </c>
      <c r="Q160" s="39">
        <f t="shared" si="60"/>
        <v>0</v>
      </c>
    </row>
    <row r="161" ht="40.05" customHeight="1" spans="1:17">
      <c r="A161" s="21" t="s">
        <v>299</v>
      </c>
      <c r="B161" s="22" t="s">
        <v>300</v>
      </c>
      <c r="C161" s="22" t="s">
        <v>300</v>
      </c>
      <c r="D161" s="23">
        <f t="shared" ref="D161:Q161" si="69">SUM(D162:D164)</f>
        <v>6394</v>
      </c>
      <c r="E161" s="23">
        <f t="shared" si="69"/>
        <v>9</v>
      </c>
      <c r="F161" s="23">
        <f t="shared" si="69"/>
        <v>6841</v>
      </c>
      <c r="G161" s="23">
        <f t="shared" si="69"/>
        <v>13</v>
      </c>
      <c r="H161" s="23"/>
      <c r="I161" s="23">
        <f t="shared" si="69"/>
        <v>20394518</v>
      </c>
      <c r="J161" s="23">
        <f t="shared" si="69"/>
        <v>19423181</v>
      </c>
      <c r="K161" s="23">
        <f t="shared" si="69"/>
        <v>0</v>
      </c>
      <c r="L161" s="23">
        <f t="shared" si="69"/>
        <v>299879</v>
      </c>
      <c r="M161" s="23">
        <f t="shared" si="69"/>
        <v>20694397</v>
      </c>
      <c r="N161" s="38">
        <f t="shared" si="69"/>
        <v>18624957</v>
      </c>
      <c r="O161" s="23">
        <f t="shared" si="69"/>
        <v>0</v>
      </c>
      <c r="P161" s="23">
        <f t="shared" si="69"/>
        <v>18624957</v>
      </c>
      <c r="Q161" s="23">
        <f t="shared" si="69"/>
        <v>0</v>
      </c>
    </row>
    <row r="162" s="3" customFormat="1" ht="40.05" customHeight="1" spans="1:17">
      <c r="A162" s="24" t="s">
        <v>301</v>
      </c>
      <c r="B162" s="25" t="s">
        <v>302</v>
      </c>
      <c r="C162" s="25" t="s">
        <v>303</v>
      </c>
      <c r="D162" s="26">
        <v>5993</v>
      </c>
      <c r="E162" s="26">
        <v>7</v>
      </c>
      <c r="F162" s="26">
        <v>6340</v>
      </c>
      <c r="G162" s="26">
        <v>8</v>
      </c>
      <c r="H162" s="27">
        <v>0.85</v>
      </c>
      <c r="I162" s="39">
        <f t="shared" si="55"/>
        <v>18887680</v>
      </c>
      <c r="J162" s="26">
        <v>18197183</v>
      </c>
      <c r="K162" s="26">
        <v>0</v>
      </c>
      <c r="L162" s="39">
        <f t="shared" si="56"/>
        <v>172698</v>
      </c>
      <c r="M162" s="39">
        <f t="shared" si="57"/>
        <v>19060378</v>
      </c>
      <c r="N162" s="40">
        <f t="shared" si="58"/>
        <v>17154340</v>
      </c>
      <c r="O162" s="41">
        <v>0</v>
      </c>
      <c r="P162" s="41">
        <f t="shared" si="59"/>
        <v>17154340</v>
      </c>
      <c r="Q162" s="39">
        <f t="shared" si="60"/>
        <v>0</v>
      </c>
    </row>
    <row r="163" s="3" customFormat="1" ht="40.05" customHeight="1" spans="1:17">
      <c r="A163" s="24" t="s">
        <v>304</v>
      </c>
      <c r="B163" s="25" t="s">
        <v>305</v>
      </c>
      <c r="C163" s="25" t="s">
        <v>305</v>
      </c>
      <c r="D163" s="26">
        <v>312</v>
      </c>
      <c r="E163" s="26">
        <v>1</v>
      </c>
      <c r="F163" s="26">
        <v>432</v>
      </c>
      <c r="G163" s="26">
        <v>3</v>
      </c>
      <c r="H163" s="27">
        <v>0.85</v>
      </c>
      <c r="I163" s="39">
        <f t="shared" si="55"/>
        <v>1295018</v>
      </c>
      <c r="J163" s="26">
        <v>957950</v>
      </c>
      <c r="K163" s="26">
        <v>0</v>
      </c>
      <c r="L163" s="39">
        <f t="shared" si="56"/>
        <v>155295</v>
      </c>
      <c r="M163" s="39">
        <f t="shared" si="57"/>
        <v>1450313</v>
      </c>
      <c r="N163" s="40">
        <f t="shared" si="58"/>
        <v>1305282</v>
      </c>
      <c r="O163" s="41">
        <v>0</v>
      </c>
      <c r="P163" s="41">
        <f t="shared" si="59"/>
        <v>1305282</v>
      </c>
      <c r="Q163" s="39">
        <f t="shared" si="60"/>
        <v>0</v>
      </c>
    </row>
    <row r="164" s="3" customFormat="1" ht="40.05" customHeight="1" spans="1:17">
      <c r="A164" s="24" t="s">
        <v>306</v>
      </c>
      <c r="B164" s="25" t="s">
        <v>307</v>
      </c>
      <c r="C164" s="25" t="s">
        <v>307</v>
      </c>
      <c r="D164" s="26">
        <v>89</v>
      </c>
      <c r="E164" s="26">
        <v>1</v>
      </c>
      <c r="F164" s="26">
        <v>69</v>
      </c>
      <c r="G164" s="26">
        <v>2</v>
      </c>
      <c r="H164" s="27">
        <v>0.85</v>
      </c>
      <c r="I164" s="39">
        <f t="shared" si="55"/>
        <v>211820</v>
      </c>
      <c r="J164" s="26">
        <v>268048</v>
      </c>
      <c r="K164" s="26">
        <v>0</v>
      </c>
      <c r="L164" s="39">
        <f t="shared" si="56"/>
        <v>-28114</v>
      </c>
      <c r="M164" s="39">
        <f t="shared" si="57"/>
        <v>183706</v>
      </c>
      <c r="N164" s="40">
        <f t="shared" si="58"/>
        <v>165335</v>
      </c>
      <c r="O164" s="41">
        <v>0</v>
      </c>
      <c r="P164" s="41">
        <f t="shared" si="59"/>
        <v>165335</v>
      </c>
      <c r="Q164" s="39">
        <f t="shared" si="60"/>
        <v>0</v>
      </c>
    </row>
    <row r="165" ht="40.05" customHeight="1" spans="1:17">
      <c r="A165" s="21" t="s">
        <v>308</v>
      </c>
      <c r="B165" s="22" t="s">
        <v>309</v>
      </c>
      <c r="C165" s="22" t="s">
        <v>309</v>
      </c>
      <c r="D165" s="23">
        <f t="shared" ref="D165:Q165" si="70">D166</f>
        <v>1297</v>
      </c>
      <c r="E165" s="23">
        <f t="shared" si="70"/>
        <v>3</v>
      </c>
      <c r="F165" s="23">
        <f t="shared" si="70"/>
        <v>1465</v>
      </c>
      <c r="G165" s="23">
        <f t="shared" si="70"/>
        <v>9</v>
      </c>
      <c r="H165" s="23"/>
      <c r="I165" s="23">
        <f t="shared" si="70"/>
        <v>5162150</v>
      </c>
      <c r="J165" s="23">
        <f t="shared" si="70"/>
        <v>4547550</v>
      </c>
      <c r="K165" s="23">
        <f t="shared" si="70"/>
        <v>0</v>
      </c>
      <c r="L165" s="23">
        <f t="shared" si="70"/>
        <v>309050</v>
      </c>
      <c r="M165" s="23">
        <f t="shared" si="70"/>
        <v>5471200</v>
      </c>
      <c r="N165" s="38">
        <f t="shared" si="70"/>
        <v>4924080</v>
      </c>
      <c r="O165" s="23">
        <f t="shared" si="70"/>
        <v>0</v>
      </c>
      <c r="P165" s="23">
        <f t="shared" si="70"/>
        <v>4924080</v>
      </c>
      <c r="Q165" s="23">
        <f t="shared" si="70"/>
        <v>0</v>
      </c>
    </row>
    <row r="166" s="3" customFormat="1" ht="40.05" customHeight="1" spans="1:17">
      <c r="A166" s="24" t="s">
        <v>308</v>
      </c>
      <c r="B166" s="25" t="s">
        <v>309</v>
      </c>
      <c r="C166" s="25" t="s">
        <v>309</v>
      </c>
      <c r="D166" s="26">
        <v>1297</v>
      </c>
      <c r="E166" s="26">
        <v>3</v>
      </c>
      <c r="F166" s="26">
        <v>1465</v>
      </c>
      <c r="G166" s="26">
        <v>9</v>
      </c>
      <c r="H166" s="27">
        <v>1</v>
      </c>
      <c r="I166" s="39">
        <f t="shared" si="55"/>
        <v>5162150</v>
      </c>
      <c r="J166" s="26">
        <v>4547550</v>
      </c>
      <c r="K166" s="26">
        <v>0</v>
      </c>
      <c r="L166" s="39">
        <f t="shared" si="56"/>
        <v>309050</v>
      </c>
      <c r="M166" s="39">
        <f t="shared" si="57"/>
        <v>5471200</v>
      </c>
      <c r="N166" s="40">
        <f t="shared" si="58"/>
        <v>4924080</v>
      </c>
      <c r="O166" s="41">
        <v>0</v>
      </c>
      <c r="P166" s="41">
        <f t="shared" si="59"/>
        <v>4924080</v>
      </c>
      <c r="Q166" s="39">
        <f t="shared" si="60"/>
        <v>0</v>
      </c>
    </row>
    <row r="167" ht="40.05" customHeight="1" spans="1:17">
      <c r="A167" s="21" t="s">
        <v>310</v>
      </c>
      <c r="B167" s="22" t="s">
        <v>311</v>
      </c>
      <c r="C167" s="22" t="s">
        <v>311</v>
      </c>
      <c r="D167" s="23">
        <f t="shared" ref="D167:Q167" si="71">SUM(D168:D171)</f>
        <v>9773</v>
      </c>
      <c r="E167" s="23">
        <f t="shared" si="71"/>
        <v>9</v>
      </c>
      <c r="F167" s="23">
        <f t="shared" si="71"/>
        <v>9521</v>
      </c>
      <c r="G167" s="23">
        <f t="shared" si="71"/>
        <v>11</v>
      </c>
      <c r="H167" s="23"/>
      <c r="I167" s="23">
        <f t="shared" si="71"/>
        <v>28360974</v>
      </c>
      <c r="J167" s="23">
        <f t="shared" si="71"/>
        <v>30133478</v>
      </c>
      <c r="K167" s="23">
        <f t="shared" si="71"/>
        <v>0</v>
      </c>
      <c r="L167" s="23">
        <f t="shared" si="71"/>
        <v>-1400928</v>
      </c>
      <c r="M167" s="23">
        <f t="shared" si="71"/>
        <v>26960046</v>
      </c>
      <c r="N167" s="38">
        <f t="shared" si="71"/>
        <v>24264042</v>
      </c>
      <c r="O167" s="23">
        <f t="shared" si="71"/>
        <v>0</v>
      </c>
      <c r="P167" s="23">
        <f t="shared" si="71"/>
        <v>24264042</v>
      </c>
      <c r="Q167" s="23">
        <f t="shared" si="71"/>
        <v>0</v>
      </c>
    </row>
    <row r="168" s="3" customFormat="1" ht="40.05" customHeight="1" spans="1:17">
      <c r="A168" s="24" t="s">
        <v>312</v>
      </c>
      <c r="B168" s="25" t="s">
        <v>313</v>
      </c>
      <c r="C168" s="25" t="s">
        <v>314</v>
      </c>
      <c r="D168" s="26">
        <v>6252</v>
      </c>
      <c r="E168" s="26">
        <v>4</v>
      </c>
      <c r="F168" s="26">
        <v>6558</v>
      </c>
      <c r="G168" s="26">
        <v>5</v>
      </c>
      <c r="H168" s="27">
        <v>0.85</v>
      </c>
      <c r="I168" s="39">
        <f t="shared" si="55"/>
        <v>19526413</v>
      </c>
      <c r="J168" s="26">
        <v>19064990</v>
      </c>
      <c r="K168" s="26">
        <v>0</v>
      </c>
      <c r="L168" s="39">
        <f t="shared" si="56"/>
        <v>4611</v>
      </c>
      <c r="M168" s="39">
        <f t="shared" si="57"/>
        <v>19531024</v>
      </c>
      <c r="N168" s="40">
        <f t="shared" si="58"/>
        <v>17577922</v>
      </c>
      <c r="O168" s="41">
        <v>0</v>
      </c>
      <c r="P168" s="41">
        <f t="shared" si="59"/>
        <v>17577922</v>
      </c>
      <c r="Q168" s="39">
        <f t="shared" si="60"/>
        <v>0</v>
      </c>
    </row>
    <row r="169" s="3" customFormat="1" ht="40.05" customHeight="1" spans="1:17">
      <c r="A169" s="24" t="s">
        <v>315</v>
      </c>
      <c r="B169" s="25" t="s">
        <v>316</v>
      </c>
      <c r="C169" s="46" t="s">
        <v>316</v>
      </c>
      <c r="D169" s="26">
        <v>0</v>
      </c>
      <c r="E169" s="26">
        <v>0</v>
      </c>
      <c r="F169" s="26">
        <v>0</v>
      </c>
      <c r="G169" s="26">
        <v>0</v>
      </c>
      <c r="H169" s="27">
        <v>0.85</v>
      </c>
      <c r="I169" s="39">
        <f t="shared" si="55"/>
        <v>0</v>
      </c>
      <c r="J169" s="26">
        <v>0</v>
      </c>
      <c r="K169" s="26">
        <v>0</v>
      </c>
      <c r="L169" s="39">
        <f t="shared" si="56"/>
        <v>0</v>
      </c>
      <c r="M169" s="39">
        <f t="shared" si="57"/>
        <v>0</v>
      </c>
      <c r="N169" s="40">
        <f t="shared" si="58"/>
        <v>0</v>
      </c>
      <c r="O169" s="41">
        <v>0</v>
      </c>
      <c r="P169" s="41">
        <f t="shared" si="59"/>
        <v>0</v>
      </c>
      <c r="Q169" s="39">
        <f t="shared" si="60"/>
        <v>0</v>
      </c>
    </row>
    <row r="170" s="3" customFormat="1" ht="40.05" customHeight="1" spans="1:17">
      <c r="A170" s="24" t="s">
        <v>317</v>
      </c>
      <c r="B170" s="25" t="s">
        <v>318</v>
      </c>
      <c r="C170" s="25" t="s">
        <v>318</v>
      </c>
      <c r="D170" s="26">
        <v>2744</v>
      </c>
      <c r="E170" s="26">
        <v>4</v>
      </c>
      <c r="F170" s="26">
        <v>2643</v>
      </c>
      <c r="G170" s="26">
        <v>5</v>
      </c>
      <c r="H170" s="27">
        <v>0.85</v>
      </c>
      <c r="I170" s="39">
        <f t="shared" si="55"/>
        <v>7879288</v>
      </c>
      <c r="J170" s="26">
        <v>8578115</v>
      </c>
      <c r="K170" s="26">
        <v>0</v>
      </c>
      <c r="L170" s="39">
        <f t="shared" si="56"/>
        <v>-550226</v>
      </c>
      <c r="M170" s="39">
        <f t="shared" si="57"/>
        <v>7329062</v>
      </c>
      <c r="N170" s="40">
        <f t="shared" si="58"/>
        <v>6596156</v>
      </c>
      <c r="O170" s="41">
        <v>0</v>
      </c>
      <c r="P170" s="41">
        <f t="shared" si="59"/>
        <v>6596156</v>
      </c>
      <c r="Q170" s="39">
        <f t="shared" si="60"/>
        <v>0</v>
      </c>
    </row>
    <row r="171" s="3" customFormat="1" ht="40.05" customHeight="1" spans="1:17">
      <c r="A171" s="24" t="s">
        <v>319</v>
      </c>
      <c r="B171" s="25" t="s">
        <v>320</v>
      </c>
      <c r="C171" s="25" t="s">
        <v>320</v>
      </c>
      <c r="D171" s="26">
        <f>260+517</f>
        <v>777</v>
      </c>
      <c r="E171" s="26">
        <v>1</v>
      </c>
      <c r="F171" s="26">
        <v>320</v>
      </c>
      <c r="G171" s="26">
        <v>1</v>
      </c>
      <c r="H171" s="27">
        <v>0.85</v>
      </c>
      <c r="I171" s="39">
        <f t="shared" si="55"/>
        <v>955273</v>
      </c>
      <c r="J171" s="26">
        <f>946348+1544025</f>
        <v>2490373</v>
      </c>
      <c r="K171" s="26">
        <v>0</v>
      </c>
      <c r="L171" s="39">
        <f t="shared" si="56"/>
        <v>-855313</v>
      </c>
      <c r="M171" s="39">
        <f t="shared" si="57"/>
        <v>99960</v>
      </c>
      <c r="N171" s="40">
        <f t="shared" si="58"/>
        <v>89964</v>
      </c>
      <c r="O171" s="41">
        <v>0</v>
      </c>
      <c r="P171" s="41">
        <f t="shared" si="59"/>
        <v>89964</v>
      </c>
      <c r="Q171" s="39">
        <f t="shared" si="60"/>
        <v>0</v>
      </c>
    </row>
    <row r="172" ht="40.05" customHeight="1" spans="1:17">
      <c r="A172" s="21" t="s">
        <v>321</v>
      </c>
      <c r="B172" s="22" t="s">
        <v>322</v>
      </c>
      <c r="C172" s="22" t="s">
        <v>322</v>
      </c>
      <c r="D172" s="23">
        <f t="shared" ref="D172:Q172" si="72">D173</f>
        <v>19</v>
      </c>
      <c r="E172" s="23">
        <f t="shared" si="72"/>
        <v>0</v>
      </c>
      <c r="F172" s="23">
        <f t="shared" si="72"/>
        <v>15</v>
      </c>
      <c r="G172" s="23">
        <f t="shared" si="72"/>
        <v>0</v>
      </c>
      <c r="H172" s="23"/>
      <c r="I172" s="23">
        <f t="shared" si="72"/>
        <v>52500</v>
      </c>
      <c r="J172" s="23">
        <f t="shared" si="72"/>
        <v>73500</v>
      </c>
      <c r="K172" s="23">
        <f t="shared" si="72"/>
        <v>0</v>
      </c>
      <c r="L172" s="23">
        <f t="shared" si="72"/>
        <v>-14000</v>
      </c>
      <c r="M172" s="23">
        <f t="shared" si="72"/>
        <v>38500</v>
      </c>
      <c r="N172" s="38">
        <f t="shared" si="72"/>
        <v>34650</v>
      </c>
      <c r="O172" s="23">
        <f t="shared" si="72"/>
        <v>0</v>
      </c>
      <c r="P172" s="23">
        <f t="shared" si="72"/>
        <v>34650</v>
      </c>
      <c r="Q172" s="23">
        <f t="shared" si="72"/>
        <v>0</v>
      </c>
    </row>
    <row r="173" s="3" customFormat="1" ht="40.05" customHeight="1" spans="1:17">
      <c r="A173" s="24" t="s">
        <v>321</v>
      </c>
      <c r="B173" s="25" t="s">
        <v>322</v>
      </c>
      <c r="C173" s="25" t="s">
        <v>322</v>
      </c>
      <c r="D173" s="26">
        <v>19</v>
      </c>
      <c r="E173" s="26">
        <v>0</v>
      </c>
      <c r="F173" s="26">
        <v>15</v>
      </c>
      <c r="G173" s="26">
        <v>0</v>
      </c>
      <c r="H173" s="27">
        <v>1</v>
      </c>
      <c r="I173" s="39">
        <f t="shared" si="55"/>
        <v>52500</v>
      </c>
      <c r="J173" s="26">
        <v>73500</v>
      </c>
      <c r="K173" s="26">
        <v>0</v>
      </c>
      <c r="L173" s="39">
        <f t="shared" si="56"/>
        <v>-14000</v>
      </c>
      <c r="M173" s="39">
        <f t="shared" si="57"/>
        <v>38500</v>
      </c>
      <c r="N173" s="40">
        <f t="shared" si="58"/>
        <v>34650</v>
      </c>
      <c r="O173" s="41">
        <v>0</v>
      </c>
      <c r="P173" s="41">
        <f t="shared" si="59"/>
        <v>34650</v>
      </c>
      <c r="Q173" s="39">
        <f t="shared" si="60"/>
        <v>0</v>
      </c>
    </row>
    <row r="174" ht="40.05" customHeight="1" spans="1:17">
      <c r="A174" s="21" t="s">
        <v>323</v>
      </c>
      <c r="B174" s="22" t="s">
        <v>324</v>
      </c>
      <c r="C174" s="22" t="s">
        <v>324</v>
      </c>
      <c r="D174" s="23">
        <f t="shared" ref="D174:Q174" si="73">D175</f>
        <v>14109</v>
      </c>
      <c r="E174" s="23">
        <f t="shared" si="73"/>
        <v>0</v>
      </c>
      <c r="F174" s="23">
        <f t="shared" si="73"/>
        <v>14922</v>
      </c>
      <c r="G174" s="23">
        <f t="shared" si="73"/>
        <v>0</v>
      </c>
      <c r="H174" s="23"/>
      <c r="I174" s="23">
        <f t="shared" si="73"/>
        <v>52227000</v>
      </c>
      <c r="J174" s="23">
        <f t="shared" si="73"/>
        <v>50757000</v>
      </c>
      <c r="K174" s="23">
        <f t="shared" si="73"/>
        <v>0</v>
      </c>
      <c r="L174" s="23">
        <f t="shared" si="73"/>
        <v>47250</v>
      </c>
      <c r="M174" s="23">
        <f t="shared" si="73"/>
        <v>52274250</v>
      </c>
      <c r="N174" s="38">
        <f t="shared" si="73"/>
        <v>47046825</v>
      </c>
      <c r="O174" s="23">
        <f t="shared" si="73"/>
        <v>0</v>
      </c>
      <c r="P174" s="23">
        <f t="shared" si="73"/>
        <v>47046825</v>
      </c>
      <c r="Q174" s="23">
        <f t="shared" si="73"/>
        <v>0</v>
      </c>
    </row>
    <row r="175" s="3" customFormat="1" ht="40.05" customHeight="1" spans="1:17">
      <c r="A175" s="24" t="s">
        <v>323</v>
      </c>
      <c r="B175" s="25" t="s">
        <v>324</v>
      </c>
      <c r="C175" s="25" t="s">
        <v>324</v>
      </c>
      <c r="D175" s="26">
        <v>14109</v>
      </c>
      <c r="E175" s="26">
        <v>0</v>
      </c>
      <c r="F175" s="26">
        <v>14922</v>
      </c>
      <c r="G175" s="26">
        <v>0</v>
      </c>
      <c r="H175" s="27">
        <v>1</v>
      </c>
      <c r="I175" s="39">
        <f t="shared" si="55"/>
        <v>52227000</v>
      </c>
      <c r="J175" s="26">
        <v>50757000</v>
      </c>
      <c r="K175" s="26">
        <v>0</v>
      </c>
      <c r="L175" s="39">
        <f t="shared" si="56"/>
        <v>47250</v>
      </c>
      <c r="M175" s="39">
        <f t="shared" si="57"/>
        <v>52274250</v>
      </c>
      <c r="N175" s="40">
        <f t="shared" si="58"/>
        <v>47046825</v>
      </c>
      <c r="O175" s="41">
        <v>0</v>
      </c>
      <c r="P175" s="41">
        <f t="shared" si="59"/>
        <v>47046825</v>
      </c>
      <c r="Q175" s="39">
        <f t="shared" si="60"/>
        <v>0</v>
      </c>
    </row>
    <row r="176" ht="40.05" customHeight="1" spans="1:17">
      <c r="A176" s="21" t="s">
        <v>325</v>
      </c>
      <c r="B176" s="22" t="s">
        <v>326</v>
      </c>
      <c r="C176" s="22" t="s">
        <v>326</v>
      </c>
      <c r="D176" s="23">
        <f t="shared" ref="D176:Q176" si="74">D177</f>
        <v>327</v>
      </c>
      <c r="E176" s="23">
        <f t="shared" si="74"/>
        <v>2</v>
      </c>
      <c r="F176" s="23">
        <f t="shared" si="74"/>
        <v>83</v>
      </c>
      <c r="G176" s="23">
        <f t="shared" si="74"/>
        <v>1</v>
      </c>
      <c r="H176" s="23"/>
      <c r="I176" s="23">
        <f t="shared" si="74"/>
        <v>294350</v>
      </c>
      <c r="J176" s="23">
        <f t="shared" si="74"/>
        <v>1169700</v>
      </c>
      <c r="K176" s="23">
        <f t="shared" si="74"/>
        <v>0</v>
      </c>
      <c r="L176" s="23">
        <f t="shared" si="74"/>
        <v>-446425</v>
      </c>
      <c r="M176" s="23">
        <f t="shared" si="74"/>
        <v>0</v>
      </c>
      <c r="N176" s="38">
        <f t="shared" si="74"/>
        <v>0</v>
      </c>
      <c r="O176" s="23">
        <f t="shared" si="74"/>
        <v>0</v>
      </c>
      <c r="P176" s="23">
        <f t="shared" si="74"/>
        <v>0</v>
      </c>
      <c r="Q176" s="23">
        <f t="shared" si="74"/>
        <v>-152075</v>
      </c>
    </row>
    <row r="177" s="3" customFormat="1" ht="40.05" customHeight="1" spans="1:17">
      <c r="A177" s="24" t="s">
        <v>325</v>
      </c>
      <c r="B177" s="25" t="s">
        <v>326</v>
      </c>
      <c r="C177" s="25" t="s">
        <v>326</v>
      </c>
      <c r="D177" s="26">
        <v>327</v>
      </c>
      <c r="E177" s="26">
        <v>2</v>
      </c>
      <c r="F177" s="26">
        <v>83</v>
      </c>
      <c r="G177" s="26">
        <v>1</v>
      </c>
      <c r="H177" s="27">
        <v>1</v>
      </c>
      <c r="I177" s="39">
        <f t="shared" si="55"/>
        <v>294350</v>
      </c>
      <c r="J177" s="26">
        <v>1169700</v>
      </c>
      <c r="K177" s="26">
        <v>0</v>
      </c>
      <c r="L177" s="39">
        <f t="shared" si="56"/>
        <v>-446425</v>
      </c>
      <c r="M177" s="39">
        <f t="shared" si="57"/>
        <v>0</v>
      </c>
      <c r="N177" s="40">
        <f t="shared" si="58"/>
        <v>0</v>
      </c>
      <c r="O177" s="41">
        <v>0</v>
      </c>
      <c r="P177" s="41">
        <f t="shared" si="59"/>
        <v>0</v>
      </c>
      <c r="Q177" s="39">
        <f t="shared" si="60"/>
        <v>-152075</v>
      </c>
    </row>
    <row r="178" ht="40.05" customHeight="1" spans="1:17">
      <c r="A178" s="21" t="s">
        <v>327</v>
      </c>
      <c r="B178" s="22" t="s">
        <v>328</v>
      </c>
      <c r="C178" s="22" t="s">
        <v>328</v>
      </c>
      <c r="D178" s="23">
        <f t="shared" ref="D178:Q178" si="75">SUM(D179:D182)</f>
        <v>8632</v>
      </c>
      <c r="E178" s="23">
        <f t="shared" si="75"/>
        <v>21</v>
      </c>
      <c r="F178" s="23">
        <f t="shared" si="75"/>
        <v>10660</v>
      </c>
      <c r="G178" s="23">
        <f t="shared" si="75"/>
        <v>25</v>
      </c>
      <c r="H178" s="23"/>
      <c r="I178" s="23">
        <f t="shared" si="75"/>
        <v>31795313</v>
      </c>
      <c r="J178" s="23">
        <f t="shared" si="75"/>
        <v>31790851</v>
      </c>
      <c r="K178" s="23">
        <f t="shared" si="75"/>
        <v>-281750</v>
      </c>
      <c r="L178" s="23">
        <f t="shared" si="75"/>
        <v>-3300484</v>
      </c>
      <c r="M178" s="23">
        <f t="shared" si="75"/>
        <v>28776579</v>
      </c>
      <c r="N178" s="38">
        <f t="shared" si="75"/>
        <v>25898921</v>
      </c>
      <c r="O178" s="23">
        <f t="shared" si="75"/>
        <v>0</v>
      </c>
      <c r="P178" s="23">
        <f t="shared" si="75"/>
        <v>25898921</v>
      </c>
      <c r="Q178" s="23">
        <f t="shared" si="75"/>
        <v>-281750</v>
      </c>
    </row>
    <row r="179" s="3" customFormat="1" ht="40.05" customHeight="1" spans="1:17">
      <c r="A179" s="24" t="s">
        <v>329</v>
      </c>
      <c r="B179" s="25" t="s">
        <v>330</v>
      </c>
      <c r="C179" s="25" t="s">
        <v>331</v>
      </c>
      <c r="D179" s="26">
        <v>8025</v>
      </c>
      <c r="E179" s="26">
        <v>17</v>
      </c>
      <c r="F179" s="26">
        <v>9649</v>
      </c>
      <c r="G179" s="26">
        <v>21</v>
      </c>
      <c r="H179" s="27">
        <v>0.85</v>
      </c>
      <c r="I179" s="39">
        <f t="shared" si="55"/>
        <v>28774498</v>
      </c>
      <c r="J179" s="26">
        <v>28721543</v>
      </c>
      <c r="K179" s="26">
        <v>0</v>
      </c>
      <c r="L179" s="39">
        <f t="shared" si="56"/>
        <v>-2369291</v>
      </c>
      <c r="M179" s="39">
        <f t="shared" si="57"/>
        <v>26405207</v>
      </c>
      <c r="N179" s="40">
        <f t="shared" si="58"/>
        <v>23764686</v>
      </c>
      <c r="O179" s="41">
        <v>0</v>
      </c>
      <c r="P179" s="41">
        <f t="shared" si="59"/>
        <v>23764686</v>
      </c>
      <c r="Q179" s="39">
        <f t="shared" si="60"/>
        <v>0</v>
      </c>
    </row>
    <row r="180" s="3" customFormat="1" ht="40.05" customHeight="1" spans="1:17">
      <c r="A180" s="24" t="s">
        <v>332</v>
      </c>
      <c r="B180" s="25" t="s">
        <v>333</v>
      </c>
      <c r="C180" s="25" t="s">
        <v>333</v>
      </c>
      <c r="D180" s="26">
        <v>0</v>
      </c>
      <c r="E180" s="26">
        <v>0</v>
      </c>
      <c r="F180" s="26">
        <v>0</v>
      </c>
      <c r="G180" s="26">
        <v>0</v>
      </c>
      <c r="H180" s="27">
        <v>0.85</v>
      </c>
      <c r="I180" s="39">
        <f t="shared" si="55"/>
        <v>0</v>
      </c>
      <c r="J180" s="26">
        <v>0</v>
      </c>
      <c r="K180" s="26">
        <v>-245000</v>
      </c>
      <c r="L180" s="39">
        <f t="shared" si="56"/>
        <v>-245000</v>
      </c>
      <c r="M180" s="39">
        <f t="shared" si="57"/>
        <v>0</v>
      </c>
      <c r="N180" s="40">
        <f t="shared" si="58"/>
        <v>0</v>
      </c>
      <c r="O180" s="41">
        <v>0</v>
      </c>
      <c r="P180" s="41">
        <f t="shared" si="59"/>
        <v>0</v>
      </c>
      <c r="Q180" s="39">
        <f t="shared" si="60"/>
        <v>-245000</v>
      </c>
    </row>
    <row r="181" s="3" customFormat="1" ht="40.05" customHeight="1" spans="1:17">
      <c r="A181" s="24" t="s">
        <v>334</v>
      </c>
      <c r="B181" s="25" t="s">
        <v>335</v>
      </c>
      <c r="C181" s="25" t="s">
        <v>335</v>
      </c>
      <c r="D181" s="26">
        <v>607</v>
      </c>
      <c r="E181" s="26">
        <v>4</v>
      </c>
      <c r="F181" s="26">
        <v>1011</v>
      </c>
      <c r="G181" s="26">
        <v>4</v>
      </c>
      <c r="H181" s="27">
        <v>0.85</v>
      </c>
      <c r="I181" s="39">
        <f t="shared" si="55"/>
        <v>3020815</v>
      </c>
      <c r="J181" s="26">
        <v>3069308</v>
      </c>
      <c r="K181" s="26">
        <v>0</v>
      </c>
      <c r="L181" s="39">
        <f t="shared" si="56"/>
        <v>-649443</v>
      </c>
      <c r="M181" s="39">
        <f t="shared" si="57"/>
        <v>2371372</v>
      </c>
      <c r="N181" s="40">
        <f t="shared" si="58"/>
        <v>2134235</v>
      </c>
      <c r="O181" s="41">
        <v>0</v>
      </c>
      <c r="P181" s="41">
        <f t="shared" si="59"/>
        <v>2134235</v>
      </c>
      <c r="Q181" s="39">
        <f t="shared" si="60"/>
        <v>0</v>
      </c>
    </row>
    <row r="182" s="3" customFormat="1" ht="40.05" customHeight="1" spans="1:17">
      <c r="A182" s="24" t="s">
        <v>336</v>
      </c>
      <c r="B182" s="25" t="s">
        <v>337</v>
      </c>
      <c r="C182" s="25" t="s">
        <v>337</v>
      </c>
      <c r="D182" s="26">
        <v>0</v>
      </c>
      <c r="E182" s="26">
        <v>0</v>
      </c>
      <c r="F182" s="26">
        <v>0</v>
      </c>
      <c r="G182" s="26">
        <v>0</v>
      </c>
      <c r="H182" s="27">
        <v>0.85</v>
      </c>
      <c r="I182" s="39">
        <f t="shared" si="55"/>
        <v>0</v>
      </c>
      <c r="J182" s="26">
        <v>0</v>
      </c>
      <c r="K182" s="26">
        <v>-36750</v>
      </c>
      <c r="L182" s="39">
        <f t="shared" si="56"/>
        <v>-36750</v>
      </c>
      <c r="M182" s="39">
        <f t="shared" si="57"/>
        <v>0</v>
      </c>
      <c r="N182" s="40">
        <f t="shared" si="58"/>
        <v>0</v>
      </c>
      <c r="O182" s="41">
        <v>0</v>
      </c>
      <c r="P182" s="41">
        <f t="shared" si="59"/>
        <v>0</v>
      </c>
      <c r="Q182" s="39">
        <f t="shared" si="60"/>
        <v>-36750</v>
      </c>
    </row>
    <row r="183" ht="40.05" customHeight="1" spans="1:17">
      <c r="A183" s="21" t="s">
        <v>338</v>
      </c>
      <c r="B183" s="22" t="s">
        <v>339</v>
      </c>
      <c r="C183" s="22" t="s">
        <v>339</v>
      </c>
      <c r="D183" s="23">
        <f t="shared" ref="D183:Q183" si="76">D184</f>
        <v>709</v>
      </c>
      <c r="E183" s="23">
        <f t="shared" si="76"/>
        <v>0</v>
      </c>
      <c r="F183" s="23">
        <f t="shared" si="76"/>
        <v>1215</v>
      </c>
      <c r="G183" s="23">
        <f t="shared" si="76"/>
        <v>0</v>
      </c>
      <c r="H183" s="23"/>
      <c r="I183" s="23">
        <f t="shared" si="76"/>
        <v>3614625</v>
      </c>
      <c r="J183" s="23">
        <f t="shared" si="76"/>
        <v>3151418</v>
      </c>
      <c r="K183" s="23">
        <f t="shared" si="76"/>
        <v>0</v>
      </c>
      <c r="L183" s="23">
        <f t="shared" si="76"/>
        <v>-289468</v>
      </c>
      <c r="M183" s="23">
        <f t="shared" si="76"/>
        <v>3325157</v>
      </c>
      <c r="N183" s="38">
        <f t="shared" si="76"/>
        <v>2992641</v>
      </c>
      <c r="O183" s="23">
        <f t="shared" si="76"/>
        <v>0</v>
      </c>
      <c r="P183" s="23">
        <f t="shared" si="76"/>
        <v>2992641</v>
      </c>
      <c r="Q183" s="23">
        <f t="shared" si="76"/>
        <v>0</v>
      </c>
    </row>
    <row r="184" s="3" customFormat="1" ht="40.05" customHeight="1" spans="1:17">
      <c r="A184" s="24" t="s">
        <v>338</v>
      </c>
      <c r="B184" s="25" t="s">
        <v>339</v>
      </c>
      <c r="C184" s="25" t="s">
        <v>339</v>
      </c>
      <c r="D184" s="26">
        <v>709</v>
      </c>
      <c r="E184" s="26">
        <v>0</v>
      </c>
      <c r="F184" s="26">
        <v>1215</v>
      </c>
      <c r="G184" s="26">
        <v>0</v>
      </c>
      <c r="H184" s="27">
        <v>0.85</v>
      </c>
      <c r="I184" s="39">
        <f t="shared" si="55"/>
        <v>3614625</v>
      </c>
      <c r="J184" s="26">
        <v>3151418</v>
      </c>
      <c r="K184" s="26">
        <v>0</v>
      </c>
      <c r="L184" s="39">
        <f t="shared" si="56"/>
        <v>-289468</v>
      </c>
      <c r="M184" s="39">
        <f t="shared" si="57"/>
        <v>3325157</v>
      </c>
      <c r="N184" s="40">
        <f t="shared" si="58"/>
        <v>2992641</v>
      </c>
      <c r="O184" s="41">
        <v>0</v>
      </c>
      <c r="P184" s="41">
        <f t="shared" si="59"/>
        <v>2992641</v>
      </c>
      <c r="Q184" s="39">
        <f t="shared" si="60"/>
        <v>0</v>
      </c>
    </row>
    <row r="185" ht="40.05" customHeight="1" spans="1:17">
      <c r="A185" s="21" t="s">
        <v>340</v>
      </c>
      <c r="B185" s="22" t="s">
        <v>341</v>
      </c>
      <c r="C185" s="22" t="s">
        <v>341</v>
      </c>
      <c r="D185" s="23">
        <f t="shared" ref="D185:Q185" si="77">D186</f>
        <v>3368</v>
      </c>
      <c r="E185" s="23">
        <f t="shared" si="77"/>
        <v>14</v>
      </c>
      <c r="F185" s="23">
        <f t="shared" si="77"/>
        <v>4871</v>
      </c>
      <c r="G185" s="23">
        <f t="shared" si="77"/>
        <v>16</v>
      </c>
      <c r="H185" s="23"/>
      <c r="I185" s="23">
        <f t="shared" si="77"/>
        <v>14543585</v>
      </c>
      <c r="J185" s="23">
        <f t="shared" si="77"/>
        <v>14751538</v>
      </c>
      <c r="K185" s="23">
        <f t="shared" si="77"/>
        <v>0</v>
      </c>
      <c r="L185" s="23">
        <f t="shared" si="77"/>
        <v>-2446938</v>
      </c>
      <c r="M185" s="23">
        <f t="shared" si="77"/>
        <v>12096647</v>
      </c>
      <c r="N185" s="38">
        <f t="shared" si="77"/>
        <v>10886982</v>
      </c>
      <c r="O185" s="23">
        <f t="shared" si="77"/>
        <v>0</v>
      </c>
      <c r="P185" s="23">
        <f t="shared" si="77"/>
        <v>10886982</v>
      </c>
      <c r="Q185" s="23">
        <f t="shared" si="77"/>
        <v>0</v>
      </c>
    </row>
    <row r="186" s="3" customFormat="1" ht="40.05" customHeight="1" spans="1:17">
      <c r="A186" s="24" t="s">
        <v>340</v>
      </c>
      <c r="B186" s="25" t="s">
        <v>341</v>
      </c>
      <c r="C186" s="25" t="s">
        <v>341</v>
      </c>
      <c r="D186" s="26">
        <v>3368</v>
      </c>
      <c r="E186" s="26">
        <v>14</v>
      </c>
      <c r="F186" s="26">
        <v>4871</v>
      </c>
      <c r="G186" s="26">
        <v>16</v>
      </c>
      <c r="H186" s="27">
        <v>0.85</v>
      </c>
      <c r="I186" s="39">
        <f t="shared" si="55"/>
        <v>14543585</v>
      </c>
      <c r="J186" s="26">
        <v>14751538</v>
      </c>
      <c r="K186" s="26">
        <v>0</v>
      </c>
      <c r="L186" s="39">
        <f t="shared" si="56"/>
        <v>-2446938</v>
      </c>
      <c r="M186" s="39">
        <f t="shared" si="57"/>
        <v>12096647</v>
      </c>
      <c r="N186" s="40">
        <f t="shared" si="58"/>
        <v>10886982</v>
      </c>
      <c r="O186" s="41">
        <v>0</v>
      </c>
      <c r="P186" s="41">
        <f t="shared" si="59"/>
        <v>10886982</v>
      </c>
      <c r="Q186" s="39">
        <f t="shared" si="60"/>
        <v>0</v>
      </c>
    </row>
    <row r="187" ht="47.4" customHeight="1"/>
  </sheetData>
  <mergeCells count="11">
    <mergeCell ref="A2:Q2"/>
    <mergeCell ref="D4:H4"/>
    <mergeCell ref="J4:L4"/>
    <mergeCell ref="N4:P4"/>
    <mergeCell ref="A7:C7"/>
    <mergeCell ref="A4:A5"/>
    <mergeCell ref="B4:B5"/>
    <mergeCell ref="C4:C5"/>
    <mergeCell ref="I4:I5"/>
    <mergeCell ref="M4:M5"/>
    <mergeCell ref="Q4:Q5"/>
  </mergeCells>
  <printOptions horizontalCentered="1"/>
  <pageMargins left="0.707638888888889" right="0.707638888888889" top="0.747916666666667" bottom="0.747916666666667" header="0.313888888888889" footer="0.313888888888889"/>
  <pageSetup paperSize="9" scale="4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宋红</cp:lastModifiedBy>
  <dcterms:created xsi:type="dcterms:W3CDTF">2020-09-23T02:47:00Z</dcterms:created>
  <cp:lastPrinted>2020-11-28T05:15:00Z</cp:lastPrinted>
  <dcterms:modified xsi:type="dcterms:W3CDTF">2020-12-11T08:15:33Z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