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88" windowHeight="9600"/>
  </bookViews>
  <sheets>
    <sheet name="Sheet1" sheetId="1" r:id="rId1"/>
  </sheets>
  <calcPr calcId="144525"/>
</workbook>
</file>

<file path=xl/sharedStrings.xml><?xml version="1.0" encoding="utf-8"?>
<sst xmlns="http://schemas.openxmlformats.org/spreadsheetml/2006/main" count="104">
  <si>
    <t>附件3</t>
  </si>
  <si>
    <t>出生缺陷综合防控需方补助项目及标准</t>
  </si>
  <si>
    <t>目标疾病</t>
  </si>
  <si>
    <t>检查项目</t>
  </si>
  <si>
    <t>补助对象</t>
  </si>
  <si>
    <t>服务机构</t>
  </si>
  <si>
    <t>医疗机构收费标准（元/例）</t>
  </si>
  <si>
    <t>财政结算标准（元/例）</t>
  </si>
  <si>
    <t>需要筛查人数比例</t>
  </si>
  <si>
    <t>省财政预拨和结算比例</t>
  </si>
  <si>
    <t>财政预拨标准（元/人）</t>
  </si>
  <si>
    <t>小计</t>
  </si>
  <si>
    <t>省财政预拨标准（元/人）</t>
  </si>
  <si>
    <t>市县财政预拨标准（元/人）</t>
  </si>
  <si>
    <t>[1]</t>
  </si>
  <si>
    <t>[2]=[1]*0.9</t>
  </si>
  <si>
    <t>[3]</t>
  </si>
  <si>
    <t>[4]</t>
  </si>
  <si>
    <t>[5]=[6]+[7]</t>
  </si>
  <si>
    <t>[6]=[2]*[3]*[4]</t>
  </si>
  <si>
    <t>[7]=[2]*[3]*（1-[4]）</t>
  </si>
  <si>
    <t>合计</t>
  </si>
  <si>
    <t>新增产前筛查及诊断项目</t>
  </si>
  <si>
    <t>新增新生儿筛查项目</t>
  </si>
  <si>
    <t>省财政全额承担项目</t>
  </si>
  <si>
    <t>一、产前筛查及诊断</t>
  </si>
  <si>
    <t>（一）产前筛查</t>
  </si>
  <si>
    <t>1、地中海贫血</t>
  </si>
  <si>
    <t>原有</t>
  </si>
  <si>
    <t>初筛</t>
  </si>
  <si>
    <t>血常规（MCV、MCH）</t>
  </si>
  <si>
    <t>计划怀孕夫妇</t>
  </si>
  <si>
    <t>孕前优生项目</t>
  </si>
  <si>
    <t>/</t>
  </si>
  <si>
    <t>复筛</t>
  </si>
  <si>
    <t>地贫血红蛋白分析</t>
  </si>
  <si>
    <r>
      <rPr>
        <sz val="12"/>
        <rFont val="宋体"/>
        <charset val="134"/>
      </rPr>
      <t>夫妇双方血常规检测至少一方为阳性（含自费病人），且双方进行血红蛋白分析检测（按初筛人群</t>
    </r>
    <r>
      <rPr>
        <sz val="12"/>
        <rFont val="Times New Roman"/>
        <family val="1"/>
        <charset val="0"/>
      </rPr>
      <t>25%</t>
    </r>
    <r>
      <rPr>
        <sz val="12"/>
        <rFont val="宋体"/>
        <charset val="134"/>
      </rPr>
      <t>计算）。</t>
    </r>
  </si>
  <si>
    <t>产前筛查机构</t>
  </si>
  <si>
    <t>地贫基因检测（致病突变缺失及罕见α、β测序）</t>
  </si>
  <si>
    <r>
      <rPr>
        <sz val="12"/>
        <rFont val="宋体"/>
        <charset val="134"/>
      </rPr>
      <t>夫妇双方经血红蛋白分析为双方阳性（含自费病人），且双方进行地贫基因检测。未发现致病突变的做罕见</t>
    </r>
    <r>
      <rPr>
        <sz val="12"/>
        <rFont val="Calibri"/>
        <family val="2"/>
        <charset val="0"/>
      </rPr>
      <t>α</t>
    </r>
    <r>
      <rPr>
        <sz val="12"/>
        <rFont val="宋体"/>
        <charset val="134"/>
      </rPr>
      <t>、</t>
    </r>
    <r>
      <rPr>
        <sz val="12"/>
        <rFont val="Calibri"/>
        <family val="2"/>
        <charset val="0"/>
      </rPr>
      <t>β</t>
    </r>
    <r>
      <rPr>
        <sz val="12"/>
        <rFont val="宋体"/>
        <charset val="134"/>
      </rPr>
      <t>测序（按初筛人群6.25</t>
    </r>
    <r>
      <rPr>
        <sz val="12"/>
        <rFont val="Times New Roman"/>
        <family val="1"/>
        <charset val="0"/>
      </rPr>
      <t>%</t>
    </r>
    <r>
      <rPr>
        <sz val="12"/>
        <rFont val="宋体"/>
        <charset val="134"/>
      </rPr>
      <t>计算）</t>
    </r>
  </si>
  <si>
    <t>2、唐氏综合征及其他致死致残性染色体异常</t>
  </si>
  <si>
    <r>
      <rPr>
        <sz val="12"/>
        <rFont val="宋体"/>
        <charset val="134"/>
      </rPr>
      <t>孕早期（</t>
    </r>
    <r>
      <rPr>
        <sz val="12"/>
        <rFont val="Times New Roman"/>
        <family val="1"/>
        <charset val="0"/>
      </rPr>
      <t>11-13</t>
    </r>
    <r>
      <rPr>
        <vertAlign val="superscript"/>
        <sz val="12"/>
        <rFont val="宋体"/>
        <charset val="134"/>
      </rPr>
      <t>+6</t>
    </r>
    <r>
      <rPr>
        <sz val="12"/>
        <rFont val="宋体"/>
        <charset val="134"/>
      </rPr>
      <t>周）血清学（</t>
    </r>
    <r>
      <rPr>
        <sz val="12"/>
        <rFont val="Times New Roman"/>
        <family val="1"/>
        <charset val="0"/>
      </rPr>
      <t>β-HCG+ PAPP</t>
    </r>
    <r>
      <rPr>
        <sz val="12"/>
        <rFont val="宋体"/>
        <charset val="134"/>
      </rPr>
      <t>）</t>
    </r>
  </si>
  <si>
    <t>按目前筛查实际约70%选择早期唐筛。</t>
  </si>
  <si>
    <r>
      <rPr>
        <sz val="12"/>
        <rFont val="宋体"/>
        <charset val="134"/>
      </rPr>
      <t>孕中期（</t>
    </r>
    <r>
      <rPr>
        <sz val="12"/>
        <rFont val="Times New Roman"/>
        <family val="1"/>
        <charset val="0"/>
      </rPr>
      <t>15-20</t>
    </r>
    <r>
      <rPr>
        <sz val="12"/>
        <rFont val="宋体"/>
        <charset val="134"/>
      </rPr>
      <t>周）血清学（</t>
    </r>
    <r>
      <rPr>
        <sz val="12"/>
        <rFont val="Times New Roman"/>
        <family val="1"/>
        <charset val="0"/>
      </rPr>
      <t>β-HCG+AFP+uE3</t>
    </r>
    <r>
      <rPr>
        <sz val="12"/>
        <rFont val="宋体"/>
        <charset val="134"/>
      </rPr>
      <t>）</t>
    </r>
  </si>
  <si>
    <t>按目前筛查实际约30%选择中期唐筛。</t>
  </si>
  <si>
    <t>新增</t>
  </si>
  <si>
    <r>
      <rPr>
        <sz val="12"/>
        <rFont val="宋体"/>
        <charset val="134"/>
      </rPr>
      <t>孕妇外周血游离</t>
    </r>
    <r>
      <rPr>
        <sz val="12"/>
        <rFont val="Times New Roman"/>
        <family val="1"/>
        <charset val="0"/>
      </rPr>
      <t>DNA</t>
    </r>
    <r>
      <rPr>
        <sz val="12"/>
        <rFont val="宋体"/>
        <charset val="134"/>
      </rPr>
      <t>产前筛查（NIPT）</t>
    </r>
  </si>
  <si>
    <r>
      <t>经血清学筛查为临界风险的</t>
    </r>
    <r>
      <rPr>
        <sz val="12"/>
        <color indexed="8"/>
        <rFont val="宋体"/>
        <charset val="134"/>
      </rPr>
      <t>孕妇（非整倍体风险值介于高风险切割值与1/1000的孕妇， 按初筛人群10%计算，财政定额补助600元，不足部分个人自付或医保补助）</t>
    </r>
  </si>
  <si>
    <t>全省55家经批准的产前诊断机构</t>
  </si>
  <si>
    <t>3、严重致死致残性结构畸形</t>
  </si>
  <si>
    <r>
      <rPr>
        <sz val="12"/>
        <rFont val="宋体"/>
        <charset val="134"/>
      </rPr>
      <t>孕早期（</t>
    </r>
    <r>
      <rPr>
        <sz val="12"/>
        <rFont val="Times New Roman"/>
        <family val="1"/>
        <charset val="0"/>
      </rPr>
      <t>11-13</t>
    </r>
    <r>
      <rPr>
        <sz val="12"/>
        <rFont val="宋体"/>
        <charset val="134"/>
      </rPr>
      <t>+6周）超声检查（含</t>
    </r>
    <r>
      <rPr>
        <sz val="12"/>
        <rFont val="Times New Roman"/>
        <family val="1"/>
        <charset val="0"/>
      </rPr>
      <t>NT</t>
    </r>
    <r>
      <rPr>
        <sz val="12"/>
        <rFont val="宋体"/>
        <charset val="134"/>
      </rPr>
      <t>）</t>
    </r>
  </si>
  <si>
    <t>所有孕妇</t>
  </si>
  <si>
    <r>
      <rPr>
        <sz val="12"/>
        <rFont val="Times New Roman"/>
        <family val="1"/>
        <charset val="0"/>
      </rPr>
      <t xml:space="preserve">II </t>
    </r>
    <r>
      <rPr>
        <sz val="12"/>
        <rFont val="宋体"/>
        <charset val="134"/>
      </rPr>
      <t>级产前超声检查</t>
    </r>
  </si>
  <si>
    <t>（二）产前诊断（其中，基因诊断按照1850元/胎定额补助）</t>
  </si>
  <si>
    <t>基因诊断</t>
  </si>
  <si>
    <r>
      <rPr>
        <sz val="12"/>
        <rFont val="宋体"/>
        <charset val="134"/>
      </rPr>
      <t>绒毛</t>
    </r>
    <r>
      <rPr>
        <sz val="12"/>
        <rFont val="Times New Roman"/>
        <family val="1"/>
        <charset val="0"/>
      </rPr>
      <t>/</t>
    </r>
    <r>
      <rPr>
        <sz val="12"/>
        <rFont val="宋体"/>
        <charset val="134"/>
      </rPr>
      <t>羊水</t>
    </r>
    <r>
      <rPr>
        <sz val="12"/>
        <rFont val="Times New Roman"/>
        <family val="1"/>
        <charset val="0"/>
      </rPr>
      <t>/</t>
    </r>
    <r>
      <rPr>
        <sz val="12"/>
        <rFont val="宋体"/>
        <charset val="134"/>
      </rPr>
      <t>脐血地贫产前诊断</t>
    </r>
  </si>
  <si>
    <r>
      <rPr>
        <sz val="12"/>
        <rFont val="宋体"/>
        <charset val="134"/>
      </rPr>
      <t>夫妇双方携带同型α或β地贫基因（按初筛人群</t>
    </r>
    <r>
      <rPr>
        <sz val="12"/>
        <rFont val="Times New Roman"/>
        <family val="1"/>
        <charset val="0"/>
      </rPr>
      <t>1%</t>
    </r>
    <r>
      <rPr>
        <sz val="12"/>
        <rFont val="宋体"/>
        <charset val="134"/>
      </rPr>
      <t>计算）。</t>
    </r>
  </si>
  <si>
    <t>2、其他严重致死致残单基因疾病（新增）</t>
  </si>
  <si>
    <t>绒毛/羊水/脐血其他严重致死致残单基因疾病的基因诊断（具体方法见干预病种技术规范）</t>
  </si>
  <si>
    <t>已生育一胎严重单基因遗传病的夫妇、通过筛查发现夫妇双方携带同一种严重单基因遗传病基因（按初筛人群5‰计算）</t>
  </si>
  <si>
    <t>3、唐氏综合征及其他致死致残性染色体异常</t>
  </si>
  <si>
    <t>绒毛/羊水/脐血染色体核型分析</t>
  </si>
  <si>
    <t>高风险孕妇，三选其一（按初筛人群1.5%计算）</t>
  </si>
  <si>
    <t>绒毛/羊水/脐血染色体微阵列分析（CMA）</t>
  </si>
  <si>
    <t>绒毛/羊水/脐血基因组拷贝数变异测分析 （CNV-seq）</t>
  </si>
  <si>
    <t>4、严重致死致残性结构畸形</t>
  </si>
  <si>
    <t>筛查阳性的孕妇，三选其一。（按初筛人群1％计算）</t>
  </si>
  <si>
    <r>
      <t>绒毛/羊水/脐血基因组拷贝数变异测序（</t>
    </r>
    <r>
      <rPr>
        <sz val="12"/>
        <color indexed="8"/>
        <rFont val="Times New Roman"/>
        <family val="1"/>
        <charset val="0"/>
      </rPr>
      <t>CNV-seq</t>
    </r>
    <r>
      <rPr>
        <sz val="12"/>
        <color indexed="8"/>
        <rFont val="宋体"/>
        <charset val="134"/>
      </rPr>
      <t>）</t>
    </r>
  </si>
  <si>
    <t>超声诊断</t>
  </si>
  <si>
    <r>
      <t>III</t>
    </r>
    <r>
      <rPr>
        <sz val="12"/>
        <rFont val="宋体"/>
        <charset val="134"/>
      </rPr>
      <t>级产前超声检查</t>
    </r>
  </si>
  <si>
    <r>
      <rPr>
        <sz val="12"/>
        <rFont val="宋体"/>
        <charset val="134"/>
      </rPr>
      <t>筛查阳性的孕妇（按初筛人群</t>
    </r>
    <r>
      <rPr>
        <sz val="12"/>
        <rFont val="Times New Roman"/>
        <family val="1"/>
        <charset val="0"/>
      </rPr>
      <t>1%</t>
    </r>
    <r>
      <rPr>
        <sz val="12"/>
        <rFont val="宋体"/>
        <charset val="134"/>
      </rPr>
      <t>计算）</t>
    </r>
  </si>
  <si>
    <t>先天性心脏病的胎儿心脏彩超检查（胎儿超声心动图检查）</t>
  </si>
  <si>
    <t>筛查阳性的孕妇（按初筛人群2‰计算）</t>
  </si>
  <si>
    <t>二、新生儿疾病筛查</t>
  </si>
  <si>
    <t>1、新生儿先天性甲状腺功能减低症</t>
  </si>
  <si>
    <t>血清促甲状腺激素测定（化学发光法）</t>
  </si>
  <si>
    <t>初筛为所有新生儿</t>
  </si>
  <si>
    <t>市新生儿遗传代谢病筛查中心</t>
  </si>
  <si>
    <r>
      <rPr>
        <sz val="12"/>
        <rFont val="宋体"/>
        <charset val="134"/>
      </rPr>
      <t>甲状腺功能三项（</t>
    </r>
    <r>
      <rPr>
        <sz val="12"/>
        <rFont val="Times New Roman"/>
        <family val="1"/>
        <charset val="0"/>
      </rPr>
      <t>TSH,FT3,FT4,</t>
    </r>
    <r>
      <rPr>
        <sz val="12"/>
        <rFont val="宋体"/>
        <charset val="134"/>
      </rPr>
      <t>）</t>
    </r>
  </si>
  <si>
    <t>筛查阳性的新生儿（按初筛人群2％计算）（甲低）</t>
  </si>
  <si>
    <r>
      <rPr>
        <sz val="12"/>
        <rFont val="宋体"/>
        <charset val="134"/>
      </rPr>
      <t>2、新生儿</t>
    </r>
    <r>
      <rPr>
        <sz val="12"/>
        <rFont val="Times New Roman"/>
        <family val="1"/>
        <charset val="0"/>
      </rPr>
      <t>G6PD</t>
    </r>
    <r>
      <rPr>
        <sz val="12"/>
        <rFont val="宋体"/>
        <charset val="134"/>
      </rPr>
      <t>缺乏症</t>
    </r>
  </si>
  <si>
    <r>
      <rPr>
        <sz val="12"/>
        <rFont val="宋体"/>
        <charset val="134"/>
      </rPr>
      <t>葡萄糖</t>
    </r>
    <r>
      <rPr>
        <sz val="12"/>
        <rFont val="Times New Roman"/>
        <family val="1"/>
        <charset val="0"/>
      </rPr>
      <t>6-</t>
    </r>
    <r>
      <rPr>
        <sz val="12"/>
        <rFont val="宋体"/>
        <charset val="134"/>
      </rPr>
      <t>磷酸脱氢酶荧光斑点试验</t>
    </r>
  </si>
  <si>
    <t>比值法</t>
  </si>
  <si>
    <r>
      <t>筛查阳性的新生儿（按初筛人群5％计算）（</t>
    </r>
    <r>
      <rPr>
        <sz val="12"/>
        <rFont val="Times New Roman"/>
        <family val="1"/>
        <charset val="0"/>
      </rPr>
      <t>G6PD</t>
    </r>
    <r>
      <rPr>
        <sz val="12"/>
        <rFont val="宋体"/>
        <charset val="134"/>
      </rPr>
      <t>）</t>
    </r>
  </si>
  <si>
    <t>3、新生儿苯丙酮尿症</t>
  </si>
  <si>
    <r>
      <rPr>
        <sz val="12"/>
        <rFont val="宋体"/>
        <charset val="134"/>
      </rPr>
      <t>苯丙氨酸测定</t>
    </r>
    <r>
      <rPr>
        <sz val="12"/>
        <rFont val="Times New Roman"/>
        <family val="1"/>
        <charset val="0"/>
      </rPr>
      <t>(PKU)</t>
    </r>
    <r>
      <rPr>
        <sz val="12"/>
        <rFont val="宋体"/>
        <charset val="134"/>
      </rPr>
      <t>定量</t>
    </r>
  </si>
  <si>
    <t>串联质谱法</t>
  </si>
  <si>
    <t>筛查阳性的新生儿（按初筛人群0.3％计算）（苯丙酮尿症等）</t>
  </si>
  <si>
    <t>4、新生儿先天性肾上腺皮质增生症（新增）</t>
  </si>
  <si>
    <t>17α羟孕酮测定（化学发光法）</t>
  </si>
  <si>
    <t>17α羟孕酮，皮质醇，睾酮，雄烯二酮，脱氢表雄酮</t>
  </si>
  <si>
    <r>
      <rPr>
        <sz val="12"/>
        <rFont val="宋体"/>
        <charset val="134"/>
      </rPr>
      <t>筛查阳性的新生儿（按初筛人群2％计算）（甲低）（</t>
    </r>
    <r>
      <rPr>
        <sz val="12"/>
        <rFont val="Times New Roman"/>
        <family val="1"/>
        <charset val="0"/>
      </rPr>
      <t>CAH</t>
    </r>
    <r>
      <rPr>
        <sz val="12"/>
        <rFont val="宋体"/>
        <charset val="134"/>
      </rPr>
      <t>）</t>
    </r>
  </si>
  <si>
    <t>5、新生儿听力筛查</t>
  </si>
  <si>
    <t>耳声发射检查</t>
  </si>
  <si>
    <t>各市新生儿听力筛查机构</t>
  </si>
  <si>
    <r>
      <rPr>
        <sz val="12"/>
        <rFont val="宋体"/>
        <charset val="134"/>
      </rPr>
      <t>耳声发射检查</t>
    </r>
    <r>
      <rPr>
        <sz val="12"/>
        <rFont val="Times New Roman"/>
        <family val="1"/>
        <charset val="0"/>
      </rPr>
      <t>OAE+</t>
    </r>
    <r>
      <rPr>
        <sz val="12"/>
        <rFont val="宋体"/>
        <charset val="134"/>
      </rPr>
      <t>自动听性脑干反应</t>
    </r>
    <r>
      <rPr>
        <sz val="12"/>
        <rFont val="Times New Roman"/>
        <family val="1"/>
        <charset val="0"/>
      </rPr>
      <t>AABR</t>
    </r>
  </si>
  <si>
    <t>筛查阳性的新生儿（按初筛人群5％计算）（听力筛查）</t>
  </si>
  <si>
    <t>6、早产儿视网膜病变（新增）</t>
  </si>
  <si>
    <t>新生儿视网膜筛查</t>
  </si>
  <si>
    <r>
      <rPr>
        <sz val="12"/>
        <rFont val="宋体"/>
        <charset val="134"/>
      </rPr>
      <t>所有早产儿（按早产率</t>
    </r>
    <r>
      <rPr>
        <sz val="12"/>
        <rFont val="Times New Roman"/>
        <family val="1"/>
        <charset val="0"/>
      </rPr>
      <t>4.85%</t>
    </r>
    <r>
      <rPr>
        <sz val="12"/>
        <rFont val="宋体"/>
        <charset val="134"/>
      </rPr>
      <t>计算）</t>
    </r>
  </si>
  <si>
    <t>有条件的县级以上定点新生儿筛查机构</t>
  </si>
  <si>
    <t>视网膜病变复筛/诊断</t>
  </si>
  <si>
    <r>
      <rPr>
        <sz val="12"/>
        <rFont val="宋体"/>
        <charset val="134"/>
      </rPr>
      <t>初筛阳性新生儿（按所有新生儿</t>
    </r>
    <r>
      <rPr>
        <sz val="12"/>
        <rFont val="Times New Roman"/>
        <family val="1"/>
        <charset val="0"/>
      </rPr>
      <t>1%</t>
    </r>
    <r>
      <rPr>
        <sz val="12"/>
        <rFont val="宋体"/>
        <charset val="134"/>
      </rPr>
      <t>计算）</t>
    </r>
  </si>
  <si>
    <t>备注：一、产前诊断定额补助1850元/胎参考广东省卫生计生委广东省财政厅关于印发广东省地中海贫血预防控制项目实施方案的通知（粤卫函[2017]698号）确定的标准。二、NIPT为新增项目，财政定额补助600元/例，不足部分个人自付或医保补助。三、III级产前超声检查财政定额补助390元/例、先天性心脏病的胎儿心脏彩超检查财政定额补助360元/例。四、其他筛查项目按照广州地区二级医疗机构或者三级医疗机构承担的收费标准的90%确定结算标准。五、检查内容为参考项目，各地可以有调整，省财政按照【检查项目】*【财政人均结算标准】*【省财政结算比例】进行结算。</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</si>
</sst>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_ "/>
    <numFmt numFmtId="177" formatCode="0_);[Red]\(0\)"/>
    <numFmt numFmtId="178" formatCode="0.0_);[Red]\(0.0\)"/>
    <numFmt numFmtId="179" formatCode="0.0%"/>
  </numFmts>
  <fonts count="31">
    <font>
      <sz val="11"/>
      <color theme="1"/>
      <name val="宋体"/>
      <charset val="134"/>
      <scheme val="minor"/>
    </font>
    <font>
      <sz val="12"/>
      <name val="黑体"/>
      <family val="3"/>
      <charset val="134"/>
    </font>
    <font>
      <sz val="12"/>
      <name val="宋体"/>
      <charset val="134"/>
    </font>
    <font>
      <b/>
      <sz val="20"/>
      <name val="宋体"/>
      <charset val="134"/>
    </font>
    <font>
      <sz val="20"/>
      <name val="宋体"/>
      <charset val="134"/>
    </font>
    <font>
      <b/>
      <sz val="12"/>
      <name val="宋体"/>
      <charset val="134"/>
    </font>
    <font>
      <sz val="12"/>
      <name val="Times New Roman"/>
      <family val="1"/>
      <charset val="0"/>
    </font>
    <font>
      <sz val="12"/>
      <color indexed="8"/>
      <name val="宋体"/>
      <charset val="134"/>
    </font>
    <font>
      <sz val="20"/>
      <color indexed="8"/>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2"/>
      <name val="Calibri"/>
      <family val="2"/>
      <charset val="0"/>
    </font>
    <font>
      <vertAlign val="superscript"/>
      <sz val="12"/>
      <name val="宋体"/>
      <charset val="134"/>
    </font>
    <font>
      <sz val="12"/>
      <color indexed="8"/>
      <name val="Times New Roman"/>
      <family val="1"/>
      <charset val="0"/>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5"/>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4" fillId="10"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17" applyNumberFormat="0" applyFont="0" applyAlignment="0" applyProtection="0">
      <alignment vertical="center"/>
    </xf>
    <xf numFmtId="0" fontId="15" fillId="15" borderId="0" applyNumberFormat="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22" applyNumberFormat="0" applyFill="0" applyAlignment="0" applyProtection="0">
      <alignment vertical="center"/>
    </xf>
    <xf numFmtId="0" fontId="26" fillId="0" borderId="22" applyNumberFormat="0" applyFill="0" applyAlignment="0" applyProtection="0">
      <alignment vertical="center"/>
    </xf>
    <xf numFmtId="0" fontId="15" fillId="21" borderId="0" applyNumberFormat="0" applyBorder="0" applyAlignment="0" applyProtection="0">
      <alignment vertical="center"/>
    </xf>
    <xf numFmtId="0" fontId="10" fillId="0" borderId="24" applyNumberFormat="0" applyFill="0" applyAlignment="0" applyProtection="0">
      <alignment vertical="center"/>
    </xf>
    <xf numFmtId="0" fontId="15" fillId="14" borderId="0" applyNumberFormat="0" applyBorder="0" applyAlignment="0" applyProtection="0">
      <alignment vertical="center"/>
    </xf>
    <xf numFmtId="0" fontId="17" fillId="17" borderId="19" applyNumberFormat="0" applyAlignment="0" applyProtection="0">
      <alignment vertical="center"/>
    </xf>
    <xf numFmtId="0" fontId="19" fillId="17" borderId="18" applyNumberFormat="0" applyAlignment="0" applyProtection="0">
      <alignment vertical="center"/>
    </xf>
    <xf numFmtId="0" fontId="21" fillId="20" borderId="20" applyNumberFormat="0" applyAlignment="0" applyProtection="0">
      <alignment vertical="center"/>
    </xf>
    <xf numFmtId="0" fontId="9" fillId="26" borderId="0" applyNumberFormat="0" applyBorder="0" applyAlignment="0" applyProtection="0">
      <alignment vertical="center"/>
    </xf>
    <xf numFmtId="0" fontId="15" fillId="22" borderId="0" applyNumberFormat="0" applyBorder="0" applyAlignment="0" applyProtection="0">
      <alignment vertical="center"/>
    </xf>
    <xf numFmtId="0" fontId="23" fillId="0" borderId="21" applyNumberFormat="0" applyFill="0" applyAlignment="0" applyProtection="0">
      <alignment vertical="center"/>
    </xf>
    <xf numFmtId="0" fontId="25" fillId="0" borderId="23" applyNumberFormat="0" applyFill="0" applyAlignment="0" applyProtection="0">
      <alignment vertical="center"/>
    </xf>
    <xf numFmtId="0" fontId="27" fillId="24" borderId="0" applyNumberFormat="0" applyBorder="0" applyAlignment="0" applyProtection="0">
      <alignment vertical="center"/>
    </xf>
    <xf numFmtId="0" fontId="13" fillId="8" borderId="0" applyNumberFormat="0" applyBorder="0" applyAlignment="0" applyProtection="0">
      <alignment vertical="center"/>
    </xf>
    <xf numFmtId="0" fontId="9" fillId="5" borderId="0" applyNumberFormat="0" applyBorder="0" applyAlignment="0" applyProtection="0">
      <alignment vertical="center"/>
    </xf>
    <xf numFmtId="0" fontId="15" fillId="16"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3" borderId="0" applyNumberFormat="0" applyBorder="0" applyAlignment="0" applyProtection="0">
      <alignment vertical="center"/>
    </xf>
    <xf numFmtId="0" fontId="9" fillId="29" borderId="0" applyNumberFormat="0" applyBorder="0" applyAlignment="0" applyProtection="0">
      <alignment vertical="center"/>
    </xf>
    <xf numFmtId="0" fontId="15" fillId="31" borderId="0" applyNumberFormat="0" applyBorder="0" applyAlignment="0" applyProtection="0">
      <alignment vertical="center"/>
    </xf>
    <xf numFmtId="0" fontId="15" fillId="33" borderId="0" applyNumberFormat="0" applyBorder="0" applyAlignment="0" applyProtection="0">
      <alignment vertical="center"/>
    </xf>
    <xf numFmtId="0" fontId="9" fillId="25" borderId="0" applyNumberFormat="0" applyBorder="0" applyAlignment="0" applyProtection="0">
      <alignment vertical="center"/>
    </xf>
    <xf numFmtId="0" fontId="9" fillId="28" borderId="0" applyNumberFormat="0" applyBorder="0" applyAlignment="0" applyProtection="0">
      <alignment vertical="center"/>
    </xf>
    <xf numFmtId="0" fontId="15" fillId="30" borderId="0" applyNumberFormat="0" applyBorder="0" applyAlignment="0" applyProtection="0">
      <alignment vertical="center"/>
    </xf>
    <xf numFmtId="0" fontId="9" fillId="3" borderId="0" applyNumberFormat="0" applyBorder="0" applyAlignment="0" applyProtection="0">
      <alignment vertical="center"/>
    </xf>
    <xf numFmtId="0" fontId="15" fillId="11" borderId="0" applyNumberFormat="0" applyBorder="0" applyAlignment="0" applyProtection="0">
      <alignment vertical="center"/>
    </xf>
    <xf numFmtId="0" fontId="15" fillId="32" borderId="0" applyNumberFormat="0" applyBorder="0" applyAlignment="0" applyProtection="0">
      <alignment vertical="center"/>
    </xf>
    <xf numFmtId="0" fontId="9" fillId="27" borderId="0" applyNumberFormat="0" applyBorder="0" applyAlignment="0" applyProtection="0">
      <alignment vertical="center"/>
    </xf>
    <xf numFmtId="0" fontId="15" fillId="13" borderId="0" applyNumberFormat="0" applyBorder="0" applyAlignment="0" applyProtection="0">
      <alignment vertical="center"/>
    </xf>
    <xf numFmtId="0" fontId="2" fillId="0" borderId="0">
      <alignment vertical="center"/>
    </xf>
  </cellStyleXfs>
  <cellXfs count="96">
    <xf numFmtId="0" fontId="0" fillId="0" borderId="0" xfId="0">
      <alignment vertical="center"/>
    </xf>
    <xf numFmtId="0" fontId="1" fillId="0" borderId="0" xfId="49" applyFont="1">
      <alignment vertical="center"/>
    </xf>
    <xf numFmtId="0" fontId="2" fillId="0" borderId="0" xfId="49" applyAlignment="1">
      <alignment horizontal="center" vertical="center"/>
    </xf>
    <xf numFmtId="0" fontId="2" fillId="0" borderId="0" xfId="49">
      <alignment vertical="center"/>
    </xf>
    <xf numFmtId="178" fontId="2" fillId="0" borderId="0" xfId="49" applyNumberFormat="1">
      <alignment vertical="center"/>
    </xf>
    <xf numFmtId="0" fontId="3" fillId="0" borderId="1" xfId="49" applyFont="1" applyBorder="1" applyAlignment="1">
      <alignment horizontal="center" vertical="center"/>
    </xf>
    <xf numFmtId="0" fontId="4" fillId="0" borderId="1" xfId="49" applyFont="1" applyBorder="1" applyAlignment="1">
      <alignment horizontal="center" vertical="center"/>
    </xf>
    <xf numFmtId="0" fontId="5" fillId="0" borderId="2" xfId="49" applyFont="1" applyBorder="1" applyAlignment="1">
      <alignment horizontal="center" vertical="center" wrapText="1"/>
    </xf>
    <xf numFmtId="0" fontId="5" fillId="0" borderId="3" xfId="49" applyFont="1" applyBorder="1" applyAlignment="1">
      <alignment horizontal="center" vertical="center"/>
    </xf>
    <xf numFmtId="0" fontId="5" fillId="0" borderId="4" xfId="49" applyFont="1" applyBorder="1" applyAlignment="1">
      <alignment horizontal="center" vertical="center"/>
    </xf>
    <xf numFmtId="0" fontId="5" fillId="0" borderId="5" xfId="49" applyFont="1" applyBorder="1" applyAlignment="1">
      <alignment horizontal="center" vertical="center"/>
    </xf>
    <xf numFmtId="0" fontId="5" fillId="0" borderId="6" xfId="49" applyFont="1" applyBorder="1" applyAlignment="1">
      <alignment horizontal="center" vertical="center" wrapText="1"/>
    </xf>
    <xf numFmtId="178" fontId="5" fillId="0" borderId="6" xfId="49" applyNumberFormat="1" applyFont="1" applyBorder="1" applyAlignment="1">
      <alignment horizontal="center" vertical="center" wrapText="1"/>
    </xf>
    <xf numFmtId="0" fontId="5" fillId="0" borderId="7" xfId="49" applyFont="1" applyBorder="1" applyAlignment="1">
      <alignment horizontal="center" vertical="center"/>
    </xf>
    <xf numFmtId="0" fontId="5" fillId="0" borderId="0" xfId="49" applyFont="1" applyAlignment="1">
      <alignment horizontal="center" vertical="center"/>
    </xf>
    <xf numFmtId="0" fontId="5" fillId="0" borderId="8" xfId="49" applyFont="1" applyBorder="1" applyAlignment="1">
      <alignment horizontal="center" vertical="center"/>
    </xf>
    <xf numFmtId="0" fontId="5" fillId="0" borderId="9" xfId="49" applyFont="1" applyBorder="1" applyAlignment="1">
      <alignment horizontal="center" vertical="center" wrapText="1"/>
    </xf>
    <xf numFmtId="178" fontId="5" fillId="0" borderId="9" xfId="49" applyNumberFormat="1" applyFont="1" applyBorder="1" applyAlignment="1">
      <alignment horizontal="center" vertical="center" wrapText="1"/>
    </xf>
    <xf numFmtId="0" fontId="5" fillId="0" borderId="10" xfId="49" applyFont="1" applyBorder="1" applyAlignment="1">
      <alignment horizontal="center" vertical="center"/>
    </xf>
    <xf numFmtId="0" fontId="5" fillId="0" borderId="1" xfId="49" applyFont="1" applyBorder="1" applyAlignment="1">
      <alignment horizontal="center" vertical="center"/>
    </xf>
    <xf numFmtId="0" fontId="5" fillId="0" borderId="11" xfId="49" applyFont="1" applyBorder="1" applyAlignment="1">
      <alignment horizontal="center" vertical="center"/>
    </xf>
    <xf numFmtId="177" fontId="5" fillId="0" borderId="2" xfId="49" applyNumberFormat="1" applyFont="1" applyBorder="1" applyAlignment="1">
      <alignment horizontal="center" vertical="center" wrapText="1"/>
    </xf>
    <xf numFmtId="0" fontId="5" fillId="0" borderId="2" xfId="49" applyFont="1" applyFill="1" applyBorder="1" applyAlignment="1">
      <alignment horizontal="center" vertical="center"/>
    </xf>
    <xf numFmtId="0" fontId="5" fillId="0" borderId="2" xfId="49" applyFont="1" applyFill="1" applyBorder="1">
      <alignment vertical="center"/>
    </xf>
    <xf numFmtId="0" fontId="2" fillId="0" borderId="12" xfId="49" applyFont="1" applyFill="1" applyBorder="1" applyAlignment="1">
      <alignment horizontal="center" vertical="center"/>
    </xf>
    <xf numFmtId="0" fontId="2" fillId="0" borderId="13" xfId="49" applyFont="1" applyFill="1" applyBorder="1" applyAlignment="1">
      <alignment horizontal="center" vertical="center"/>
    </xf>
    <xf numFmtId="0" fontId="2" fillId="0" borderId="14" xfId="49" applyFont="1" applyFill="1" applyBorder="1" applyAlignment="1">
      <alignment horizontal="center" vertical="center"/>
    </xf>
    <xf numFmtId="0" fontId="2" fillId="0" borderId="14" xfId="49" applyFont="1" applyFill="1" applyBorder="1">
      <alignment vertical="center"/>
    </xf>
    <xf numFmtId="0" fontId="5" fillId="0" borderId="2" xfId="49" applyFont="1" applyFill="1" applyBorder="1" applyAlignment="1">
      <alignment horizontal="center" vertical="center" wrapText="1"/>
    </xf>
    <xf numFmtId="0" fontId="5" fillId="0" borderId="15" xfId="49" applyFont="1" applyFill="1" applyBorder="1">
      <alignment vertical="center"/>
    </xf>
    <xf numFmtId="0" fontId="2" fillId="0" borderId="2" xfId="49" applyFont="1" applyFill="1" applyBorder="1" applyAlignment="1">
      <alignment horizontal="center" vertical="center" wrapText="1"/>
    </xf>
    <xf numFmtId="0" fontId="2" fillId="0" borderId="2" xfId="49" applyFont="1" applyFill="1" applyBorder="1" applyAlignment="1">
      <alignment vertical="center" wrapText="1"/>
    </xf>
    <xf numFmtId="0" fontId="2" fillId="0" borderId="2" xfId="49" applyFill="1" applyBorder="1" applyAlignment="1">
      <alignment horizontal="left" vertical="center" wrapText="1"/>
    </xf>
    <xf numFmtId="0" fontId="2" fillId="0" borderId="2" xfId="49" applyFill="1" applyBorder="1" applyAlignment="1">
      <alignment horizontal="center" vertical="center" wrapText="1"/>
    </xf>
    <xf numFmtId="178" fontId="2" fillId="0" borderId="2" xfId="49" applyNumberFormat="1" applyFill="1" applyBorder="1" applyAlignment="1">
      <alignment horizontal="center" vertical="center" wrapText="1"/>
    </xf>
    <xf numFmtId="176" fontId="2" fillId="0" borderId="2" xfId="49" applyNumberFormat="1" applyFill="1" applyBorder="1" applyAlignment="1">
      <alignment horizontal="center" vertical="center" wrapText="1"/>
    </xf>
    <xf numFmtId="0" fontId="2" fillId="0" borderId="2" xfId="49" applyFill="1" applyBorder="1" applyAlignment="1">
      <alignment horizontal="center" vertical="center" wrapText="1"/>
    </xf>
    <xf numFmtId="0" fontId="6" fillId="0" borderId="2" xfId="49" applyFont="1" applyFill="1" applyBorder="1" applyAlignment="1">
      <alignment horizontal="center" vertical="center" wrapText="1"/>
    </xf>
    <xf numFmtId="0" fontId="2" fillId="0" borderId="12" xfId="49" applyFont="1" applyFill="1" applyBorder="1" applyAlignment="1">
      <alignment horizontal="center" vertical="center" wrapText="1"/>
    </xf>
    <xf numFmtId="0" fontId="2" fillId="0" borderId="13" xfId="49" applyFill="1" applyBorder="1" applyAlignment="1">
      <alignment horizontal="center" vertical="center" wrapText="1"/>
    </xf>
    <xf numFmtId="0" fontId="2" fillId="0" borderId="14" xfId="49" applyFill="1" applyBorder="1" applyAlignment="1">
      <alignment horizontal="center" vertical="center" wrapText="1"/>
    </xf>
    <xf numFmtId="0" fontId="2" fillId="0" borderId="2" xfId="49" applyFill="1" applyBorder="1" applyAlignment="1">
      <alignment vertical="center" wrapText="1"/>
    </xf>
    <xf numFmtId="0" fontId="2" fillId="0" borderId="2" xfId="49" applyFill="1" applyBorder="1" applyAlignment="1">
      <alignment horizontal="center" vertical="center" wrapText="1"/>
    </xf>
    <xf numFmtId="0" fontId="7" fillId="0" borderId="2" xfId="49" applyFont="1" applyFill="1" applyBorder="1" applyAlignment="1">
      <alignment horizontal="center" vertical="center" wrapText="1"/>
    </xf>
    <xf numFmtId="0" fontId="7" fillId="0" borderId="2" xfId="49" applyFont="1" applyFill="1" applyBorder="1" applyAlignment="1">
      <alignment horizontal="left" vertical="center" wrapText="1"/>
    </xf>
    <xf numFmtId="0" fontId="2" fillId="0" borderId="6" xfId="49" applyFill="1" applyBorder="1" applyAlignment="1">
      <alignment horizontal="center" vertical="center" wrapText="1"/>
    </xf>
    <xf numFmtId="0" fontId="2" fillId="0" borderId="2" xfId="49" applyFont="1" applyFill="1" applyBorder="1" applyAlignment="1">
      <alignment horizontal="center" vertical="center" wrapText="1"/>
    </xf>
    <xf numFmtId="0" fontId="7" fillId="0" borderId="6"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16" xfId="49" applyFill="1" applyBorder="1" applyAlignment="1">
      <alignment horizontal="center" vertical="center" wrapText="1"/>
    </xf>
    <xf numFmtId="0" fontId="7" fillId="0" borderId="16"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16" xfId="49" applyFill="1" applyBorder="1" applyAlignment="1">
      <alignment horizontal="center" vertical="center" wrapText="1"/>
    </xf>
    <xf numFmtId="0" fontId="7" fillId="0" borderId="9" xfId="49" applyFont="1" applyFill="1" applyBorder="1" applyAlignment="1">
      <alignment horizontal="center" vertical="center" wrapText="1"/>
    </xf>
    <xf numFmtId="0" fontId="7" fillId="0" borderId="16" xfId="49" applyFont="1" applyFill="1" applyBorder="1" applyAlignment="1">
      <alignment horizontal="center" vertical="center" wrapText="1"/>
    </xf>
    <xf numFmtId="0" fontId="6" fillId="0" borderId="2" xfId="49" applyFont="1" applyFill="1" applyBorder="1" applyAlignment="1">
      <alignment horizontal="left" vertical="center" wrapText="1"/>
    </xf>
    <xf numFmtId="0" fontId="2" fillId="0" borderId="9" xfId="49" applyFill="1" applyBorder="1" applyAlignment="1">
      <alignment horizontal="center" vertical="center" wrapText="1"/>
    </xf>
    <xf numFmtId="0" fontId="5" fillId="0" borderId="12" xfId="49" applyFont="1" applyFill="1" applyBorder="1" applyAlignment="1">
      <alignment horizontal="center" vertical="center" wrapText="1"/>
    </xf>
    <xf numFmtId="0" fontId="5" fillId="0" borderId="13" xfId="49" applyFont="1" applyFill="1" applyBorder="1" applyAlignment="1">
      <alignment horizontal="center" vertical="center" wrapText="1"/>
    </xf>
    <xf numFmtId="0" fontId="5" fillId="0" borderId="14" xfId="49" applyFont="1" applyFill="1" applyBorder="1" applyAlignment="1">
      <alignment horizontal="center" vertical="center" wrapText="1"/>
    </xf>
    <xf numFmtId="0" fontId="5" fillId="0" borderId="2" xfId="49" applyFont="1" applyFill="1" applyBorder="1" applyAlignment="1">
      <alignment vertical="center" wrapText="1"/>
    </xf>
    <xf numFmtId="0" fontId="2" fillId="0" borderId="2" xfId="49" applyFont="1" applyFill="1" applyBorder="1" applyAlignment="1">
      <alignment horizontal="left" vertical="center" wrapText="1"/>
    </xf>
    <xf numFmtId="0" fontId="2" fillId="0" borderId="6" xfId="49" applyFill="1" applyBorder="1" applyAlignment="1">
      <alignment horizontal="center" vertical="center" wrapText="1"/>
    </xf>
    <xf numFmtId="0" fontId="2" fillId="0" borderId="9" xfId="49" applyFill="1" applyBorder="1" applyAlignment="1">
      <alignment horizontal="center" vertical="center" wrapText="1"/>
    </xf>
    <xf numFmtId="0" fontId="2" fillId="0" borderId="0" xfId="49" applyFont="1" applyFill="1" applyBorder="1" applyAlignment="1">
      <alignment horizontal="left" vertical="center" wrapText="1"/>
    </xf>
    <xf numFmtId="0" fontId="2" fillId="0" borderId="0" xfId="49" applyFill="1" applyBorder="1" applyAlignment="1">
      <alignment horizontal="left" vertical="center" wrapText="1"/>
    </xf>
    <xf numFmtId="178" fontId="7" fillId="2" borderId="0" xfId="49" applyNumberFormat="1" applyFont="1" applyFill="1" applyAlignment="1">
      <alignment horizontal="center" vertical="center"/>
    </xf>
    <xf numFmtId="0" fontId="2" fillId="2" borderId="0" xfId="49" applyFill="1">
      <alignment vertical="center"/>
    </xf>
    <xf numFmtId="0" fontId="8" fillId="2" borderId="1" xfId="49" applyFont="1" applyFill="1" applyBorder="1" applyAlignment="1">
      <alignment horizontal="center" vertical="center"/>
    </xf>
    <xf numFmtId="0" fontId="2" fillId="0" borderId="1" xfId="0" applyFont="1" applyFill="1" applyBorder="1" applyAlignment="1">
      <alignment vertical="center"/>
    </xf>
    <xf numFmtId="0" fontId="2" fillId="2" borderId="1" xfId="0" applyFont="1" applyFill="1" applyBorder="1" applyAlignment="1">
      <alignment vertical="center"/>
    </xf>
    <xf numFmtId="178" fontId="5" fillId="0" borderId="12" xfId="49" applyNumberFormat="1" applyFont="1" applyBorder="1" applyAlignment="1">
      <alignment horizontal="center" vertical="center" wrapText="1"/>
    </xf>
    <xf numFmtId="178" fontId="5" fillId="0" borderId="13" xfId="49" applyNumberFormat="1" applyFont="1" applyBorder="1" applyAlignment="1">
      <alignment horizontal="center" vertical="center" wrapText="1"/>
    </xf>
    <xf numFmtId="178" fontId="5" fillId="0" borderId="14" xfId="49" applyNumberFormat="1" applyFont="1" applyBorder="1" applyAlignment="1">
      <alignment horizontal="center" vertical="center" wrapText="1"/>
    </xf>
    <xf numFmtId="178" fontId="5" fillId="0" borderId="2" xfId="49" applyNumberFormat="1" applyFont="1" applyBorder="1" applyAlignment="1">
      <alignment horizontal="center" vertical="center" wrapText="1"/>
    </xf>
    <xf numFmtId="178" fontId="5" fillId="2" borderId="2" xfId="49" applyNumberFormat="1" applyFont="1" applyFill="1" applyBorder="1" applyAlignment="1">
      <alignment horizontal="center" vertical="center" wrapText="1"/>
    </xf>
    <xf numFmtId="177" fontId="5" fillId="2" borderId="2" xfId="49" applyNumberFormat="1" applyFont="1" applyFill="1" applyBorder="1" applyAlignment="1">
      <alignment horizontal="center" vertical="center" wrapText="1"/>
    </xf>
    <xf numFmtId="0" fontId="2" fillId="0" borderId="2" xfId="49" applyFont="1" applyFill="1" applyBorder="1" applyAlignment="1">
      <alignment horizontal="center" vertical="center"/>
    </xf>
    <xf numFmtId="9" fontId="2" fillId="0" borderId="2" xfId="11" applyNumberFormat="1" applyFont="1" applyFill="1" applyBorder="1" applyAlignment="1">
      <alignment horizontal="center" vertical="center"/>
    </xf>
    <xf numFmtId="0" fontId="2" fillId="0" borderId="2" xfId="49" applyFont="1" applyFill="1" applyBorder="1" applyAlignment="1">
      <alignment horizontal="center" vertical="center"/>
    </xf>
    <xf numFmtId="9" fontId="2" fillId="0" borderId="2" xfId="49" applyNumberFormat="1" applyFont="1" applyFill="1" applyBorder="1" applyAlignment="1">
      <alignment horizontal="center" vertical="center" wrapText="1"/>
    </xf>
    <xf numFmtId="0" fontId="2" fillId="0" borderId="2" xfId="49" applyFont="1" applyFill="1" applyBorder="1">
      <alignment vertical="center"/>
    </xf>
    <xf numFmtId="0" fontId="2" fillId="0" borderId="2" xfId="49" applyFill="1" applyBorder="1">
      <alignment vertical="center"/>
    </xf>
    <xf numFmtId="9" fontId="2" fillId="0" borderId="2" xfId="49" applyNumberFormat="1" applyFill="1" applyBorder="1" applyAlignment="1">
      <alignment horizontal="center" vertical="center" wrapText="1"/>
    </xf>
    <xf numFmtId="9" fontId="2" fillId="0" borderId="2" xfId="49" applyNumberFormat="1" applyFill="1" applyBorder="1" applyAlignment="1">
      <alignment horizontal="center" vertical="center"/>
    </xf>
    <xf numFmtId="0" fontId="2" fillId="0" borderId="2" xfId="49" applyFill="1" applyBorder="1" applyAlignment="1">
      <alignment horizontal="center" vertical="center"/>
    </xf>
    <xf numFmtId="0" fontId="2" fillId="0" borderId="2" xfId="49" applyFill="1" applyBorder="1" applyAlignment="1">
      <alignment horizontal="center" vertical="center"/>
    </xf>
    <xf numFmtId="10" fontId="2" fillId="0" borderId="2" xfId="49" applyNumberFormat="1" applyFill="1" applyBorder="1" applyAlignment="1">
      <alignment horizontal="center" vertical="center" wrapText="1"/>
    </xf>
    <xf numFmtId="179" fontId="2" fillId="0" borderId="2" xfId="49" applyNumberFormat="1" applyFill="1" applyBorder="1" applyAlignment="1">
      <alignment horizontal="center" vertical="center" wrapText="1"/>
    </xf>
    <xf numFmtId="179" fontId="2" fillId="0" borderId="0" xfId="11" applyNumberFormat="1" applyFont="1" applyFill="1" applyBorder="1" applyAlignment="1">
      <alignment horizontal="center" vertical="center"/>
    </xf>
    <xf numFmtId="0" fontId="5" fillId="0" borderId="2" xfId="49" applyFont="1" applyFill="1" applyBorder="1" applyAlignment="1">
      <alignment horizontal="center" vertical="center"/>
    </xf>
    <xf numFmtId="179" fontId="2" fillId="0" borderId="2" xfId="49" applyNumberFormat="1" applyFont="1" applyFill="1" applyBorder="1" applyAlignment="1">
      <alignment horizontal="center" vertical="center" wrapText="1"/>
    </xf>
    <xf numFmtId="9" fontId="2" fillId="0" borderId="2" xfId="49" applyNumberFormat="1" applyFont="1" applyFill="1" applyBorder="1" applyAlignment="1">
      <alignment horizontal="center" vertical="center"/>
    </xf>
    <xf numFmtId="0" fontId="2" fillId="0" borderId="2" xfId="49" applyFont="1" applyFill="1" applyBorder="1" applyAlignment="1">
      <alignment horizontal="center" vertical="center"/>
    </xf>
    <xf numFmtId="0" fontId="2" fillId="0" borderId="0" xfId="49" applyFill="1" applyBorder="1" applyAlignment="1">
      <alignment horizontal="center" vertical="center" wrapText="1"/>
    </xf>
    <xf numFmtId="0" fontId="2" fillId="0" borderId="0" xfId="49"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4"/>
  <sheetViews>
    <sheetView tabSelected="1" workbookViewId="0">
      <selection activeCell="I5" sqref="I5"/>
    </sheetView>
  </sheetViews>
  <sheetFormatPr defaultColWidth="8.88888888888889" defaultRowHeight="14.4"/>
  <cols>
    <col min="1" max="1" width="10.9814814814815" customWidth="1"/>
    <col min="2" max="2" width="7.27777777777778" customWidth="1"/>
    <col min="3" max="3" width="11.5925925925926" customWidth="1"/>
    <col min="4" max="4" width="22.2222222222222" customWidth="1"/>
    <col min="5" max="5" width="26.6296296296296" customWidth="1"/>
    <col min="6" max="6" width="11.7777777777778" customWidth="1"/>
    <col min="7" max="7" width="13.3611111111111" customWidth="1"/>
    <col min="8" max="8" width="11.6388888888889" customWidth="1"/>
    <col min="9" max="9" width="8.86111111111111" customWidth="1"/>
    <col min="10" max="10" width="7.40740740740741" customWidth="1"/>
    <col min="11" max="12" width="10.5833333333333" customWidth="1"/>
    <col min="13" max="13" width="13.75" customWidth="1"/>
  </cols>
  <sheetData>
    <row r="1" ht="15.6" spans="1:13">
      <c r="A1" s="1" t="s">
        <v>0</v>
      </c>
      <c r="B1" s="2"/>
      <c r="C1" s="3"/>
      <c r="D1" s="2"/>
      <c r="E1" s="3"/>
      <c r="F1" s="3"/>
      <c r="G1" s="3"/>
      <c r="H1" s="4"/>
      <c r="I1" s="2"/>
      <c r="J1" s="66"/>
      <c r="K1" s="66"/>
      <c r="L1" s="3"/>
      <c r="M1" s="67"/>
    </row>
    <row r="2" ht="25.8" spans="1:13">
      <c r="A2" s="5" t="s">
        <v>1</v>
      </c>
      <c r="B2" s="5"/>
      <c r="C2" s="5"/>
      <c r="D2" s="5"/>
      <c r="E2" s="5"/>
      <c r="F2" s="5"/>
      <c r="G2" s="6"/>
      <c r="H2" s="6"/>
      <c r="I2" s="5"/>
      <c r="J2" s="68"/>
      <c r="K2" s="68"/>
      <c r="L2" s="69"/>
      <c r="M2" s="70"/>
    </row>
    <row r="3" ht="15.6" spans="1:13">
      <c r="A3" s="7" t="s">
        <v>2</v>
      </c>
      <c r="B3" s="8" t="s">
        <v>3</v>
      </c>
      <c r="C3" s="9"/>
      <c r="D3" s="10"/>
      <c r="E3" s="7" t="s">
        <v>4</v>
      </c>
      <c r="F3" s="7" t="s">
        <v>5</v>
      </c>
      <c r="G3" s="11" t="s">
        <v>6</v>
      </c>
      <c r="H3" s="12" t="s">
        <v>7</v>
      </c>
      <c r="I3" s="12" t="s">
        <v>8</v>
      </c>
      <c r="J3" s="12" t="s">
        <v>9</v>
      </c>
      <c r="K3" s="71" t="s">
        <v>10</v>
      </c>
      <c r="L3" s="72"/>
      <c r="M3" s="73"/>
    </row>
    <row r="4" ht="62.4" spans="1:13">
      <c r="A4" s="7"/>
      <c r="B4" s="13"/>
      <c r="C4" s="14"/>
      <c r="D4" s="15"/>
      <c r="E4" s="7"/>
      <c r="F4" s="7"/>
      <c r="G4" s="16"/>
      <c r="H4" s="17"/>
      <c r="I4" s="17"/>
      <c r="J4" s="17"/>
      <c r="K4" s="74" t="s">
        <v>11</v>
      </c>
      <c r="L4" s="74" t="s">
        <v>12</v>
      </c>
      <c r="M4" s="75" t="s">
        <v>13</v>
      </c>
    </row>
    <row r="5" ht="46.8" spans="1:13">
      <c r="A5" s="7"/>
      <c r="B5" s="18"/>
      <c r="C5" s="19"/>
      <c r="D5" s="20"/>
      <c r="E5" s="7"/>
      <c r="F5" s="7"/>
      <c r="G5" s="7" t="s">
        <v>14</v>
      </c>
      <c r="H5" s="21" t="s">
        <v>15</v>
      </c>
      <c r="I5" s="7" t="s">
        <v>16</v>
      </c>
      <c r="J5" s="21" t="s">
        <v>17</v>
      </c>
      <c r="K5" s="21" t="s">
        <v>18</v>
      </c>
      <c r="L5" s="21" t="s">
        <v>19</v>
      </c>
      <c r="M5" s="76" t="s">
        <v>20</v>
      </c>
    </row>
    <row r="6" ht="15.6" spans="1:13">
      <c r="A6" s="22" t="s">
        <v>21</v>
      </c>
      <c r="B6" s="22"/>
      <c r="C6" s="22"/>
      <c r="D6" s="22"/>
      <c r="E6" s="22"/>
      <c r="F6" s="22"/>
      <c r="G6" s="23"/>
      <c r="H6" s="23"/>
      <c r="I6" s="77"/>
      <c r="J6" s="78">
        <f>L6/K6</f>
        <v>0.599520383693046</v>
      </c>
      <c r="K6" s="46">
        <f t="shared" ref="K6:M6" si="0">K10+K31</f>
        <v>834</v>
      </c>
      <c r="L6" s="46">
        <f t="shared" si="0"/>
        <v>500</v>
      </c>
      <c r="M6" s="46">
        <f t="shared" si="0"/>
        <v>334</v>
      </c>
    </row>
    <row r="7" ht="15.6" spans="1:13">
      <c r="A7" s="24" t="s">
        <v>22</v>
      </c>
      <c r="B7" s="25"/>
      <c r="C7" s="25"/>
      <c r="D7" s="25"/>
      <c r="E7" s="25"/>
      <c r="F7" s="26"/>
      <c r="G7" s="27"/>
      <c r="H7" s="27"/>
      <c r="I7" s="77"/>
      <c r="J7" s="46"/>
      <c r="K7" s="46">
        <f t="shared" ref="K7:K9" si="1">SUM(L7:M7)</f>
        <v>69</v>
      </c>
      <c r="L7" s="46">
        <f>L17+L22</f>
        <v>41</v>
      </c>
      <c r="M7" s="46">
        <f>M17+M22</f>
        <v>28</v>
      </c>
    </row>
    <row r="8" ht="15.6" spans="1:13">
      <c r="A8" s="24" t="s">
        <v>23</v>
      </c>
      <c r="B8" s="25"/>
      <c r="C8" s="25"/>
      <c r="D8" s="25"/>
      <c r="E8" s="25"/>
      <c r="F8" s="26"/>
      <c r="G8" s="27"/>
      <c r="H8" s="27"/>
      <c r="I8" s="77"/>
      <c r="J8" s="46"/>
      <c r="K8" s="46">
        <f t="shared" si="1"/>
        <v>62</v>
      </c>
      <c r="L8" s="46">
        <f>L37+L38+L39+L42+L43</f>
        <v>38</v>
      </c>
      <c r="M8" s="46">
        <f>M37+M38+M39+M42+M43</f>
        <v>24</v>
      </c>
    </row>
    <row r="9" ht="15.6" spans="1:13">
      <c r="A9" s="24" t="s">
        <v>24</v>
      </c>
      <c r="B9" s="25"/>
      <c r="C9" s="25"/>
      <c r="D9" s="25"/>
      <c r="E9" s="25"/>
      <c r="F9" s="26"/>
      <c r="G9" s="27"/>
      <c r="H9" s="27"/>
      <c r="I9" s="77"/>
      <c r="J9" s="46"/>
      <c r="K9" s="46">
        <f t="shared" si="1"/>
        <v>132</v>
      </c>
      <c r="L9" s="46">
        <f>L13+L14++L21+L22+L23+L24+L25+L28+L26+L29+L30+L32+L33+L34+L35+L36+L37+L38+L39</f>
        <v>132</v>
      </c>
      <c r="M9" s="46"/>
    </row>
    <row r="10" ht="15.6" spans="1:13">
      <c r="A10" s="28" t="s">
        <v>25</v>
      </c>
      <c r="B10" s="28"/>
      <c r="C10" s="28"/>
      <c r="D10" s="28"/>
      <c r="E10" s="28"/>
      <c r="F10" s="28"/>
      <c r="G10" s="29"/>
      <c r="H10" s="29"/>
      <c r="I10" s="79"/>
      <c r="J10" s="78"/>
      <c r="K10" s="46">
        <f t="shared" ref="K10:M10" si="2">K11+K20</f>
        <v>620</v>
      </c>
      <c r="L10" s="46">
        <f t="shared" si="2"/>
        <v>370</v>
      </c>
      <c r="M10" s="46">
        <f t="shared" si="2"/>
        <v>250</v>
      </c>
    </row>
    <row r="11" ht="15.6" spans="1:13">
      <c r="A11" s="30" t="s">
        <v>26</v>
      </c>
      <c r="B11" s="30"/>
      <c r="C11" s="30"/>
      <c r="D11" s="30"/>
      <c r="E11" s="30"/>
      <c r="F11" s="30"/>
      <c r="G11" s="31"/>
      <c r="H11" s="31"/>
      <c r="I11" s="30"/>
      <c r="J11" s="78"/>
      <c r="K11" s="46">
        <f t="shared" ref="K11:M11" si="3">SUM(K13:K19)</f>
        <v>542</v>
      </c>
      <c r="L11" s="46">
        <f t="shared" si="3"/>
        <v>326</v>
      </c>
      <c r="M11" s="46">
        <f t="shared" si="3"/>
        <v>216</v>
      </c>
    </row>
    <row r="12" ht="31.2" spans="1:13">
      <c r="A12" s="32" t="s">
        <v>27</v>
      </c>
      <c r="B12" s="33" t="s">
        <v>28</v>
      </c>
      <c r="C12" s="33" t="s">
        <v>29</v>
      </c>
      <c r="D12" s="33" t="s">
        <v>30</v>
      </c>
      <c r="E12" s="33" t="s">
        <v>31</v>
      </c>
      <c r="F12" s="34" t="s">
        <v>32</v>
      </c>
      <c r="G12" s="33" t="s">
        <v>33</v>
      </c>
      <c r="H12" s="33" t="s">
        <v>33</v>
      </c>
      <c r="I12" s="80">
        <v>1</v>
      </c>
      <c r="J12" s="46"/>
      <c r="K12" s="46" t="s">
        <v>33</v>
      </c>
      <c r="L12" s="81"/>
      <c r="M12" s="82"/>
    </row>
    <row r="13" ht="78" spans="1:13">
      <c r="A13" s="32"/>
      <c r="B13" s="33" t="s">
        <v>28</v>
      </c>
      <c r="C13" s="33" t="s">
        <v>34</v>
      </c>
      <c r="D13" s="33" t="s">
        <v>35</v>
      </c>
      <c r="E13" s="33" t="s">
        <v>36</v>
      </c>
      <c r="F13" s="33" t="s">
        <v>37</v>
      </c>
      <c r="G13" s="33">
        <v>42.3</v>
      </c>
      <c r="H13" s="35">
        <f t="shared" ref="H13:H16" si="4">G13*0.9</f>
        <v>38.07</v>
      </c>
      <c r="I13" s="83">
        <v>0.25</v>
      </c>
      <c r="J13" s="84">
        <v>0.6</v>
      </c>
      <c r="K13" s="85">
        <f t="shared" ref="K13:K19" si="5">ROUND(H13*I13,0)</f>
        <v>10</v>
      </c>
      <c r="L13" s="86">
        <f t="shared" ref="L13:L17" si="6">ROUND(H13*I13*J13,0)</f>
        <v>6</v>
      </c>
      <c r="M13" s="85">
        <f t="shared" ref="M13:M17" si="7">ROUND(H13*I13*(1-J13),0)</f>
        <v>4</v>
      </c>
    </row>
    <row r="14" ht="93.6" spans="1:13">
      <c r="A14" s="32"/>
      <c r="B14" s="33" t="s">
        <v>28</v>
      </c>
      <c r="C14" s="33"/>
      <c r="D14" s="33" t="s">
        <v>38</v>
      </c>
      <c r="E14" s="33" t="s">
        <v>39</v>
      </c>
      <c r="F14" s="33"/>
      <c r="G14" s="35">
        <v>574.46</v>
      </c>
      <c r="H14" s="35">
        <f t="shared" si="4"/>
        <v>517.014</v>
      </c>
      <c r="I14" s="87">
        <v>0.0625</v>
      </c>
      <c r="J14" s="84">
        <v>0.6</v>
      </c>
      <c r="K14" s="85">
        <f t="shared" si="5"/>
        <v>32</v>
      </c>
      <c r="L14" s="86">
        <f t="shared" si="6"/>
        <v>19</v>
      </c>
      <c r="M14" s="85">
        <f t="shared" si="7"/>
        <v>13</v>
      </c>
    </row>
    <row r="15" ht="48.6" spans="1:13">
      <c r="A15" s="32" t="s">
        <v>40</v>
      </c>
      <c r="B15" s="33" t="s">
        <v>28</v>
      </c>
      <c r="C15" s="33" t="s">
        <v>29</v>
      </c>
      <c r="D15" s="33" t="s">
        <v>41</v>
      </c>
      <c r="E15" s="33" t="s">
        <v>42</v>
      </c>
      <c r="F15" s="33"/>
      <c r="G15" s="33">
        <v>130</v>
      </c>
      <c r="H15" s="35">
        <f t="shared" si="4"/>
        <v>117</v>
      </c>
      <c r="I15" s="83">
        <v>0.7</v>
      </c>
      <c r="J15" s="84">
        <v>0.6</v>
      </c>
      <c r="K15" s="85">
        <f t="shared" si="5"/>
        <v>82</v>
      </c>
      <c r="L15" s="86">
        <f t="shared" si="6"/>
        <v>49</v>
      </c>
      <c r="M15" s="85">
        <f t="shared" si="7"/>
        <v>33</v>
      </c>
    </row>
    <row r="16" ht="46.8" spans="1:13">
      <c r="A16" s="32"/>
      <c r="B16" s="33" t="s">
        <v>28</v>
      </c>
      <c r="C16" s="33"/>
      <c r="D16" s="33" t="s">
        <v>43</v>
      </c>
      <c r="E16" s="33" t="s">
        <v>44</v>
      </c>
      <c r="F16" s="33"/>
      <c r="G16" s="35">
        <v>147.39</v>
      </c>
      <c r="H16" s="35">
        <f t="shared" si="4"/>
        <v>132.651</v>
      </c>
      <c r="I16" s="83">
        <v>0.3</v>
      </c>
      <c r="J16" s="84">
        <v>0.6</v>
      </c>
      <c r="K16" s="85">
        <f t="shared" si="5"/>
        <v>40</v>
      </c>
      <c r="L16" s="86">
        <f t="shared" si="6"/>
        <v>24</v>
      </c>
      <c r="M16" s="85">
        <f t="shared" si="7"/>
        <v>16</v>
      </c>
    </row>
    <row r="17" ht="109.2" spans="1:13">
      <c r="A17" s="32"/>
      <c r="B17" s="36" t="s">
        <v>45</v>
      </c>
      <c r="C17" s="33" t="s">
        <v>34</v>
      </c>
      <c r="D17" s="33" t="s">
        <v>46</v>
      </c>
      <c r="E17" s="30" t="s">
        <v>47</v>
      </c>
      <c r="F17" s="33" t="s">
        <v>48</v>
      </c>
      <c r="G17" s="33">
        <v>1411.7</v>
      </c>
      <c r="H17" s="35">
        <v>600</v>
      </c>
      <c r="I17" s="88">
        <v>0.1</v>
      </c>
      <c r="J17" s="84">
        <v>0.6</v>
      </c>
      <c r="K17" s="85">
        <f t="shared" si="5"/>
        <v>60</v>
      </c>
      <c r="L17" s="86">
        <f t="shared" si="6"/>
        <v>36</v>
      </c>
      <c r="M17" s="85">
        <f t="shared" si="7"/>
        <v>24</v>
      </c>
    </row>
    <row r="18" ht="31.2" spans="1:13">
      <c r="A18" s="32" t="s">
        <v>49</v>
      </c>
      <c r="B18" s="33" t="s">
        <v>28</v>
      </c>
      <c r="C18" s="33" t="s">
        <v>29</v>
      </c>
      <c r="D18" s="33" t="s">
        <v>50</v>
      </c>
      <c r="E18" s="33" t="s">
        <v>51</v>
      </c>
      <c r="F18" s="33" t="s">
        <v>37</v>
      </c>
      <c r="G18" s="33">
        <v>177</v>
      </c>
      <c r="H18" s="35">
        <f>G18*0.9</f>
        <v>159.3</v>
      </c>
      <c r="I18" s="83">
        <v>1</v>
      </c>
      <c r="J18" s="84">
        <v>0.6</v>
      </c>
      <c r="K18" s="85">
        <f t="shared" si="5"/>
        <v>159</v>
      </c>
      <c r="L18" s="86">
        <v>96</v>
      </c>
      <c r="M18" s="85">
        <v>63</v>
      </c>
    </row>
    <row r="19" ht="15.6" spans="1:13">
      <c r="A19" s="32"/>
      <c r="B19" s="33" t="s">
        <v>28</v>
      </c>
      <c r="C19" s="33"/>
      <c r="D19" s="37" t="s">
        <v>52</v>
      </c>
      <c r="E19" s="33" t="s">
        <v>51</v>
      </c>
      <c r="F19" s="33"/>
      <c r="G19" s="33">
        <v>177</v>
      </c>
      <c r="H19" s="35">
        <f>G19*0.9</f>
        <v>159.3</v>
      </c>
      <c r="I19" s="83">
        <v>1</v>
      </c>
      <c r="J19" s="84">
        <v>0.6</v>
      </c>
      <c r="K19" s="85">
        <f t="shared" si="5"/>
        <v>159</v>
      </c>
      <c r="L19" s="86">
        <v>96</v>
      </c>
      <c r="M19" s="85">
        <v>63</v>
      </c>
    </row>
    <row r="20" ht="15.6" spans="1:13">
      <c r="A20" s="38" t="s">
        <v>53</v>
      </c>
      <c r="B20" s="39"/>
      <c r="C20" s="39"/>
      <c r="D20" s="39"/>
      <c r="E20" s="39"/>
      <c r="F20" s="40"/>
      <c r="G20" s="41"/>
      <c r="H20" s="41"/>
      <c r="I20" s="36"/>
      <c r="J20" s="89"/>
      <c r="K20" s="90">
        <f t="shared" ref="K20:M20" si="8">SUM(K21:K30)</f>
        <v>78</v>
      </c>
      <c r="L20" s="90">
        <f t="shared" si="8"/>
        <v>44</v>
      </c>
      <c r="M20" s="90">
        <f t="shared" si="8"/>
        <v>34</v>
      </c>
    </row>
    <row r="21" ht="46.8" spans="1:13">
      <c r="A21" s="32" t="s">
        <v>27</v>
      </c>
      <c r="B21" s="33" t="s">
        <v>28</v>
      </c>
      <c r="C21" s="33" t="s">
        <v>54</v>
      </c>
      <c r="D21" s="33" t="s">
        <v>55</v>
      </c>
      <c r="E21" s="33" t="s">
        <v>56</v>
      </c>
      <c r="F21" s="42" t="s">
        <v>48</v>
      </c>
      <c r="G21" s="33">
        <v>1967</v>
      </c>
      <c r="H21" s="33">
        <v>1850</v>
      </c>
      <c r="I21" s="88">
        <v>0.01</v>
      </c>
      <c r="J21" s="84">
        <v>0.6</v>
      </c>
      <c r="K21" s="85">
        <f t="shared" ref="K21:K25" si="9">ROUND(H21*I21,0)</f>
        <v>19</v>
      </c>
      <c r="L21" s="86">
        <v>11</v>
      </c>
      <c r="M21" s="85">
        <v>8</v>
      </c>
    </row>
    <row r="22" ht="78" spans="1:13">
      <c r="A22" s="32" t="s">
        <v>57</v>
      </c>
      <c r="B22" s="36" t="s">
        <v>45</v>
      </c>
      <c r="C22" s="33" t="s">
        <v>54</v>
      </c>
      <c r="D22" s="43" t="s">
        <v>58</v>
      </c>
      <c r="E22" s="33" t="s">
        <v>59</v>
      </c>
      <c r="F22" s="42"/>
      <c r="G22" s="33">
        <v>2070</v>
      </c>
      <c r="H22" s="33">
        <v>1850</v>
      </c>
      <c r="I22" s="88">
        <v>0.005</v>
      </c>
      <c r="J22" s="84">
        <v>0.6</v>
      </c>
      <c r="K22" s="85">
        <f t="shared" si="9"/>
        <v>9</v>
      </c>
      <c r="L22" s="86">
        <v>5</v>
      </c>
      <c r="M22" s="85">
        <f t="shared" ref="M22:M25" si="10">ROUND(H22*I22*(1-J22),0)</f>
        <v>4</v>
      </c>
    </row>
    <row r="23" ht="31.2" spans="1:13">
      <c r="A23" s="44" t="s">
        <v>60</v>
      </c>
      <c r="B23" s="33" t="s">
        <v>28</v>
      </c>
      <c r="C23" s="43" t="s">
        <v>54</v>
      </c>
      <c r="D23" s="43" t="s">
        <v>61</v>
      </c>
      <c r="E23" s="43" t="s">
        <v>62</v>
      </c>
      <c r="F23" s="42"/>
      <c r="G23" s="33">
        <v>1992</v>
      </c>
      <c r="H23" s="33">
        <v>1850</v>
      </c>
      <c r="I23" s="88">
        <v>0.005</v>
      </c>
      <c r="J23" s="84">
        <v>0.6</v>
      </c>
      <c r="K23" s="85">
        <f t="shared" si="9"/>
        <v>9</v>
      </c>
      <c r="L23" s="86">
        <v>5</v>
      </c>
      <c r="M23" s="85">
        <f t="shared" si="10"/>
        <v>4</v>
      </c>
    </row>
    <row r="24" ht="31.2" spans="1:13">
      <c r="A24" s="44"/>
      <c r="B24" s="33" t="s">
        <v>28</v>
      </c>
      <c r="C24" s="43"/>
      <c r="D24" s="43" t="s">
        <v>63</v>
      </c>
      <c r="E24" s="43"/>
      <c r="F24" s="42"/>
      <c r="G24" s="33">
        <v>4353</v>
      </c>
      <c r="H24" s="33">
        <v>1850</v>
      </c>
      <c r="I24" s="88">
        <v>0.005</v>
      </c>
      <c r="J24" s="84">
        <v>0.6</v>
      </c>
      <c r="K24" s="85">
        <f t="shared" si="9"/>
        <v>9</v>
      </c>
      <c r="L24" s="86">
        <v>5</v>
      </c>
      <c r="M24" s="85">
        <f t="shared" si="10"/>
        <v>4</v>
      </c>
    </row>
    <row r="25" ht="46.8" spans="1:13">
      <c r="A25" s="44"/>
      <c r="B25" s="33" t="s">
        <v>28</v>
      </c>
      <c r="C25" s="43"/>
      <c r="D25" s="43" t="s">
        <v>64</v>
      </c>
      <c r="E25" s="43"/>
      <c r="F25" s="42"/>
      <c r="G25" s="43">
        <v>3111</v>
      </c>
      <c r="H25" s="33">
        <v>1850</v>
      </c>
      <c r="I25" s="88">
        <v>0.005</v>
      </c>
      <c r="J25" s="84">
        <v>0.6</v>
      </c>
      <c r="K25" s="85">
        <f t="shared" si="9"/>
        <v>9</v>
      </c>
      <c r="L25" s="86">
        <v>5</v>
      </c>
      <c r="M25" s="85">
        <f t="shared" si="10"/>
        <v>4</v>
      </c>
    </row>
    <row r="26" ht="31.2" spans="1:13">
      <c r="A26" s="45" t="s">
        <v>65</v>
      </c>
      <c r="B26" s="46" t="s">
        <v>28</v>
      </c>
      <c r="C26" s="47" t="s">
        <v>54</v>
      </c>
      <c r="D26" s="46" t="s">
        <v>61</v>
      </c>
      <c r="E26" s="30" t="s">
        <v>66</v>
      </c>
      <c r="F26" s="42" t="s">
        <v>48</v>
      </c>
      <c r="G26" s="48">
        <v>1992</v>
      </c>
      <c r="H26" s="48">
        <v>1850</v>
      </c>
      <c r="I26" s="91">
        <v>0.004</v>
      </c>
      <c r="J26" s="92">
        <v>0.6</v>
      </c>
      <c r="K26" s="93">
        <v>6</v>
      </c>
      <c r="L26" s="93">
        <v>4</v>
      </c>
      <c r="M26" s="93">
        <v>2</v>
      </c>
    </row>
    <row r="27" ht="31.2" spans="1:13">
      <c r="A27" s="49"/>
      <c r="B27" s="33" t="s">
        <v>28</v>
      </c>
      <c r="C27" s="50"/>
      <c r="D27" s="44" t="s">
        <v>63</v>
      </c>
      <c r="E27" s="51"/>
      <c r="F27" s="42"/>
      <c r="G27" s="33">
        <v>4353</v>
      </c>
      <c r="H27" s="33">
        <v>1850</v>
      </c>
      <c r="I27" s="88">
        <v>0.0033</v>
      </c>
      <c r="J27" s="84">
        <v>0.6</v>
      </c>
      <c r="K27" s="85">
        <f t="shared" ref="K27:K30" si="11">ROUND(H27*I27,0)</f>
        <v>6</v>
      </c>
      <c r="L27" s="86">
        <v>3</v>
      </c>
      <c r="M27" s="85">
        <v>3</v>
      </c>
    </row>
    <row r="28" ht="46.8" spans="1:13">
      <c r="A28" s="52"/>
      <c r="B28" s="33" t="s">
        <v>28</v>
      </c>
      <c r="C28" s="53"/>
      <c r="D28" s="44" t="s">
        <v>67</v>
      </c>
      <c r="E28" s="51"/>
      <c r="F28" s="42"/>
      <c r="G28" s="43">
        <v>3111</v>
      </c>
      <c r="H28" s="33">
        <v>1850</v>
      </c>
      <c r="I28" s="88">
        <v>0.003</v>
      </c>
      <c r="J28" s="84">
        <v>0.6</v>
      </c>
      <c r="K28" s="85">
        <f t="shared" si="11"/>
        <v>6</v>
      </c>
      <c r="L28" s="86">
        <v>3</v>
      </c>
      <c r="M28" s="85">
        <v>3</v>
      </c>
    </row>
    <row r="29" ht="31.2" spans="1:13">
      <c r="A29" s="52"/>
      <c r="B29" s="33" t="s">
        <v>28</v>
      </c>
      <c r="C29" s="54" t="s">
        <v>68</v>
      </c>
      <c r="D29" s="55" t="s">
        <v>69</v>
      </c>
      <c r="E29" s="33" t="s">
        <v>70</v>
      </c>
      <c r="F29" s="42"/>
      <c r="G29" s="33">
        <v>390</v>
      </c>
      <c r="H29" s="35">
        <f>G29</f>
        <v>390</v>
      </c>
      <c r="I29" s="88">
        <v>0.01</v>
      </c>
      <c r="J29" s="84">
        <v>0.6</v>
      </c>
      <c r="K29" s="85">
        <f t="shared" si="11"/>
        <v>4</v>
      </c>
      <c r="L29" s="86">
        <f t="shared" ref="L29:L34" si="12">ROUND(H29*I29*J29,0)</f>
        <v>2</v>
      </c>
      <c r="M29" s="85">
        <v>2</v>
      </c>
    </row>
    <row r="30" ht="46.8" spans="1:13">
      <c r="A30" s="56"/>
      <c r="B30" s="33" t="s">
        <v>28</v>
      </c>
      <c r="C30" s="53"/>
      <c r="D30" s="32" t="s">
        <v>71</v>
      </c>
      <c r="E30" s="33" t="s">
        <v>72</v>
      </c>
      <c r="F30" s="42"/>
      <c r="G30" s="33">
        <v>360</v>
      </c>
      <c r="H30" s="35">
        <f>G30</f>
        <v>360</v>
      </c>
      <c r="I30" s="88">
        <v>0.002</v>
      </c>
      <c r="J30" s="84">
        <v>0.6</v>
      </c>
      <c r="K30" s="85">
        <f t="shared" si="11"/>
        <v>1</v>
      </c>
      <c r="L30" s="86">
        <v>1</v>
      </c>
      <c r="M30" s="85">
        <f t="shared" ref="M30:M37" si="13">ROUND(H30*I30*(1-J30),0)</f>
        <v>0</v>
      </c>
    </row>
    <row r="31" ht="15.6" spans="1:13">
      <c r="A31" s="57" t="s">
        <v>73</v>
      </c>
      <c r="B31" s="58"/>
      <c r="C31" s="58"/>
      <c r="D31" s="58"/>
      <c r="E31" s="58"/>
      <c r="F31" s="59"/>
      <c r="G31" s="60"/>
      <c r="H31" s="60"/>
      <c r="I31" s="28"/>
      <c r="J31" s="84"/>
      <c r="K31" s="90">
        <f t="shared" ref="K31:M31" si="14">SUM(K32:K43)</f>
        <v>214</v>
      </c>
      <c r="L31" s="90">
        <f t="shared" si="14"/>
        <v>130</v>
      </c>
      <c r="M31" s="90">
        <f t="shared" si="14"/>
        <v>84</v>
      </c>
    </row>
    <row r="32" ht="31.2" spans="1:13">
      <c r="A32" s="32" t="s">
        <v>74</v>
      </c>
      <c r="B32" s="33" t="s">
        <v>28</v>
      </c>
      <c r="C32" s="33" t="s">
        <v>29</v>
      </c>
      <c r="D32" s="33" t="s">
        <v>75</v>
      </c>
      <c r="E32" s="33" t="s">
        <v>76</v>
      </c>
      <c r="F32" s="33" t="s">
        <v>77</v>
      </c>
      <c r="G32" s="35">
        <v>33.12</v>
      </c>
      <c r="H32" s="35">
        <f t="shared" ref="H32:H43" si="15">G32*0.9</f>
        <v>29.808</v>
      </c>
      <c r="I32" s="83">
        <v>1</v>
      </c>
      <c r="J32" s="84">
        <v>0.6</v>
      </c>
      <c r="K32" s="85">
        <f t="shared" ref="K32:K34" si="16">ROUND(H32*I32,0)</f>
        <v>30</v>
      </c>
      <c r="L32" s="86">
        <v>19</v>
      </c>
      <c r="M32" s="85">
        <v>11</v>
      </c>
    </row>
    <row r="33" ht="31.2" spans="1:13">
      <c r="A33" s="32"/>
      <c r="B33" s="33" t="s">
        <v>28</v>
      </c>
      <c r="C33" s="33" t="s">
        <v>34</v>
      </c>
      <c r="D33" s="33" t="s">
        <v>78</v>
      </c>
      <c r="E33" s="33" t="s">
        <v>79</v>
      </c>
      <c r="F33" s="33"/>
      <c r="G33" s="35">
        <v>127.52</v>
      </c>
      <c r="H33" s="35">
        <f t="shared" si="15"/>
        <v>114.768</v>
      </c>
      <c r="I33" s="83">
        <v>0.02</v>
      </c>
      <c r="J33" s="84">
        <v>0.6</v>
      </c>
      <c r="K33" s="85">
        <f t="shared" si="16"/>
        <v>2</v>
      </c>
      <c r="L33" s="86">
        <f t="shared" si="12"/>
        <v>1</v>
      </c>
      <c r="M33" s="85">
        <f t="shared" si="13"/>
        <v>1</v>
      </c>
    </row>
    <row r="34" ht="31.2" spans="1:13">
      <c r="A34" s="32" t="s">
        <v>80</v>
      </c>
      <c r="B34" s="33" t="s">
        <v>28</v>
      </c>
      <c r="C34" s="33" t="s">
        <v>29</v>
      </c>
      <c r="D34" s="33" t="s">
        <v>81</v>
      </c>
      <c r="E34" s="33" t="s">
        <v>76</v>
      </c>
      <c r="F34" s="33"/>
      <c r="G34" s="33">
        <v>9.9</v>
      </c>
      <c r="H34" s="35">
        <f t="shared" si="15"/>
        <v>8.91</v>
      </c>
      <c r="I34" s="83">
        <v>1</v>
      </c>
      <c r="J34" s="84">
        <v>0.6</v>
      </c>
      <c r="K34" s="85">
        <f t="shared" si="16"/>
        <v>9</v>
      </c>
      <c r="L34" s="86">
        <f t="shared" si="12"/>
        <v>5</v>
      </c>
      <c r="M34" s="85">
        <f t="shared" si="13"/>
        <v>4</v>
      </c>
    </row>
    <row r="35" ht="46.8" spans="1:13">
      <c r="A35" s="32"/>
      <c r="B35" s="33" t="s">
        <v>28</v>
      </c>
      <c r="C35" s="33" t="s">
        <v>34</v>
      </c>
      <c r="D35" s="33" t="s">
        <v>82</v>
      </c>
      <c r="E35" s="33" t="s">
        <v>83</v>
      </c>
      <c r="F35" s="33"/>
      <c r="G35" s="33">
        <v>9.2</v>
      </c>
      <c r="H35" s="35">
        <f t="shared" si="15"/>
        <v>8.28</v>
      </c>
      <c r="I35" s="88">
        <v>0.05</v>
      </c>
      <c r="J35" s="84">
        <v>0.6</v>
      </c>
      <c r="K35" s="85">
        <f>ROUNDUP(H35*I35,0)</f>
        <v>1</v>
      </c>
      <c r="L35" s="86">
        <v>1</v>
      </c>
      <c r="M35" s="85">
        <f t="shared" si="13"/>
        <v>0</v>
      </c>
    </row>
    <row r="36" ht="31.2" spans="1:13">
      <c r="A36" s="32" t="s">
        <v>84</v>
      </c>
      <c r="B36" s="33" t="s">
        <v>28</v>
      </c>
      <c r="C36" s="33" t="s">
        <v>29</v>
      </c>
      <c r="D36" s="33" t="s">
        <v>85</v>
      </c>
      <c r="E36" s="33" t="s">
        <v>76</v>
      </c>
      <c r="F36" s="33"/>
      <c r="G36" s="33">
        <v>23</v>
      </c>
      <c r="H36" s="35">
        <f t="shared" si="15"/>
        <v>20.7</v>
      </c>
      <c r="I36" s="83">
        <v>1</v>
      </c>
      <c r="J36" s="84">
        <v>0.6</v>
      </c>
      <c r="K36" s="85">
        <v>20</v>
      </c>
      <c r="L36" s="86">
        <f t="shared" ref="L36:L43" si="17">ROUND(H36*I36*J36,0)</f>
        <v>12</v>
      </c>
      <c r="M36" s="85">
        <f t="shared" si="13"/>
        <v>8</v>
      </c>
    </row>
    <row r="37" ht="46.8" spans="1:13">
      <c r="A37" s="32"/>
      <c r="B37" s="36" t="s">
        <v>45</v>
      </c>
      <c r="C37" s="33" t="s">
        <v>34</v>
      </c>
      <c r="D37" s="33" t="s">
        <v>86</v>
      </c>
      <c r="E37" s="33" t="s">
        <v>87</v>
      </c>
      <c r="F37" s="33"/>
      <c r="G37" s="35">
        <v>241.78</v>
      </c>
      <c r="H37" s="35">
        <f t="shared" si="15"/>
        <v>217.602</v>
      </c>
      <c r="I37" s="87">
        <v>0.003</v>
      </c>
      <c r="J37" s="84">
        <v>0.6</v>
      </c>
      <c r="K37" s="85">
        <f t="shared" ref="K37:K40" si="18">ROUND(H37*I37,0)</f>
        <v>1</v>
      </c>
      <c r="L37" s="86">
        <v>1</v>
      </c>
      <c r="M37" s="85">
        <f t="shared" si="13"/>
        <v>0</v>
      </c>
    </row>
    <row r="38" ht="31.2" spans="1:13">
      <c r="A38" s="61" t="s">
        <v>88</v>
      </c>
      <c r="B38" s="62" t="s">
        <v>45</v>
      </c>
      <c r="C38" s="33" t="s">
        <v>29</v>
      </c>
      <c r="D38" s="33" t="s">
        <v>89</v>
      </c>
      <c r="E38" s="33" t="s">
        <v>76</v>
      </c>
      <c r="F38" s="33"/>
      <c r="G38" s="33">
        <v>47.2</v>
      </c>
      <c r="H38" s="35">
        <f t="shared" si="15"/>
        <v>42.48</v>
      </c>
      <c r="I38" s="83">
        <v>1</v>
      </c>
      <c r="J38" s="84">
        <v>0.6</v>
      </c>
      <c r="K38" s="85">
        <f t="shared" si="18"/>
        <v>42</v>
      </c>
      <c r="L38" s="86">
        <v>26</v>
      </c>
      <c r="M38" s="85">
        <v>16</v>
      </c>
    </row>
    <row r="39" ht="46.8" spans="1:13">
      <c r="A39" s="32"/>
      <c r="B39" s="63"/>
      <c r="C39" s="33" t="s">
        <v>34</v>
      </c>
      <c r="D39" s="33" t="s">
        <v>90</v>
      </c>
      <c r="E39" s="33" t="s">
        <v>91</v>
      </c>
      <c r="F39" s="33"/>
      <c r="G39" s="33">
        <v>107.5</v>
      </c>
      <c r="H39" s="35">
        <f t="shared" si="15"/>
        <v>96.75</v>
      </c>
      <c r="I39" s="83">
        <v>0.02</v>
      </c>
      <c r="J39" s="84">
        <v>0.6</v>
      </c>
      <c r="K39" s="85">
        <f t="shared" si="18"/>
        <v>2</v>
      </c>
      <c r="L39" s="86">
        <f t="shared" si="17"/>
        <v>1</v>
      </c>
      <c r="M39" s="85">
        <f t="shared" ref="M39:M43" si="19">ROUND(H39*I39*(1-J39),0)</f>
        <v>1</v>
      </c>
    </row>
    <row r="40" ht="15.6" spans="1:13">
      <c r="A40" s="32" t="s">
        <v>92</v>
      </c>
      <c r="B40" s="33" t="s">
        <v>28</v>
      </c>
      <c r="C40" s="33" t="s">
        <v>29</v>
      </c>
      <c r="D40" s="33" t="s">
        <v>93</v>
      </c>
      <c r="E40" s="33" t="s">
        <v>76</v>
      </c>
      <c r="F40" s="33" t="s">
        <v>94</v>
      </c>
      <c r="G40" s="35">
        <v>84.24</v>
      </c>
      <c r="H40" s="35">
        <f t="shared" si="15"/>
        <v>75.816</v>
      </c>
      <c r="I40" s="83">
        <v>1</v>
      </c>
      <c r="J40" s="84">
        <v>0.6</v>
      </c>
      <c r="K40" s="85">
        <f t="shared" si="18"/>
        <v>76</v>
      </c>
      <c r="L40" s="86">
        <v>46</v>
      </c>
      <c r="M40" s="85">
        <v>30</v>
      </c>
    </row>
    <row r="41" ht="46.8" spans="1:13">
      <c r="A41" s="32"/>
      <c r="B41" s="33" t="s">
        <v>28</v>
      </c>
      <c r="C41" s="33" t="s">
        <v>34</v>
      </c>
      <c r="D41" s="33" t="s">
        <v>95</v>
      </c>
      <c r="E41" s="33" t="s">
        <v>96</v>
      </c>
      <c r="F41" s="33"/>
      <c r="G41" s="35">
        <v>299.52</v>
      </c>
      <c r="H41" s="35">
        <f t="shared" si="15"/>
        <v>269.568</v>
      </c>
      <c r="I41" s="83">
        <v>0.05</v>
      </c>
      <c r="J41" s="84">
        <v>0.6</v>
      </c>
      <c r="K41" s="85">
        <v>14</v>
      </c>
      <c r="L41" s="86">
        <f t="shared" si="17"/>
        <v>8</v>
      </c>
      <c r="M41" s="85">
        <v>6</v>
      </c>
    </row>
    <row r="42" ht="31.2" spans="1:13">
      <c r="A42" s="32" t="s">
        <v>97</v>
      </c>
      <c r="B42" s="36" t="s">
        <v>45</v>
      </c>
      <c r="C42" s="33" t="s">
        <v>29</v>
      </c>
      <c r="D42" s="33" t="s">
        <v>98</v>
      </c>
      <c r="E42" s="33" t="s">
        <v>99</v>
      </c>
      <c r="F42" s="33" t="s">
        <v>100</v>
      </c>
      <c r="G42" s="33">
        <v>323</v>
      </c>
      <c r="H42" s="35">
        <f t="shared" si="15"/>
        <v>290.7</v>
      </c>
      <c r="I42" s="87">
        <v>0.0485</v>
      </c>
      <c r="J42" s="84">
        <v>0.6</v>
      </c>
      <c r="K42" s="85">
        <f>ROUND(H42*I42,0)</f>
        <v>14</v>
      </c>
      <c r="L42" s="86">
        <f t="shared" si="17"/>
        <v>8</v>
      </c>
      <c r="M42" s="85">
        <f t="shared" si="19"/>
        <v>6</v>
      </c>
    </row>
    <row r="43" ht="31.2" spans="1:13">
      <c r="A43" s="32"/>
      <c r="B43" s="36"/>
      <c r="C43" s="33" t="s">
        <v>34</v>
      </c>
      <c r="D43" s="33" t="s">
        <v>101</v>
      </c>
      <c r="E43" s="33" t="s">
        <v>102</v>
      </c>
      <c r="F43" s="33"/>
      <c r="G43" s="33">
        <v>323</v>
      </c>
      <c r="H43" s="35">
        <f t="shared" si="15"/>
        <v>290.7</v>
      </c>
      <c r="I43" s="83">
        <v>0.01</v>
      </c>
      <c r="J43" s="84">
        <v>0.6</v>
      </c>
      <c r="K43" s="85">
        <f>ROUND(H43*I43,0)</f>
        <v>3</v>
      </c>
      <c r="L43" s="86">
        <f t="shared" si="17"/>
        <v>2</v>
      </c>
      <c r="M43" s="85">
        <f t="shared" si="19"/>
        <v>1</v>
      </c>
    </row>
    <row r="44" ht="80" customHeight="1" spans="1:13">
      <c r="A44" s="64" t="s">
        <v>103</v>
      </c>
      <c r="B44" s="65"/>
      <c r="C44" s="65"/>
      <c r="D44" s="65"/>
      <c r="E44" s="65"/>
      <c r="F44" s="65"/>
      <c r="G44" s="65"/>
      <c r="H44" s="65"/>
      <c r="I44" s="94"/>
      <c r="J44" s="65"/>
      <c r="K44" s="65"/>
      <c r="L44" s="65"/>
      <c r="M44" s="95"/>
    </row>
  </sheetData>
  <mergeCells count="47">
    <mergeCell ref="A2:M2"/>
    <mergeCell ref="K3:M3"/>
    <mergeCell ref="A6:F6"/>
    <mergeCell ref="A7:F7"/>
    <mergeCell ref="A8:F8"/>
    <mergeCell ref="A9:F9"/>
    <mergeCell ref="A10:F10"/>
    <mergeCell ref="A11:F11"/>
    <mergeCell ref="A20:F20"/>
    <mergeCell ref="A31:F31"/>
    <mergeCell ref="A44:M44"/>
    <mergeCell ref="A3:A5"/>
    <mergeCell ref="A12:A14"/>
    <mergeCell ref="A15:A17"/>
    <mergeCell ref="A18:A19"/>
    <mergeCell ref="A23:A25"/>
    <mergeCell ref="A26:A30"/>
    <mergeCell ref="A32:A33"/>
    <mergeCell ref="A34:A35"/>
    <mergeCell ref="A36:A37"/>
    <mergeCell ref="A38:A39"/>
    <mergeCell ref="A40:A41"/>
    <mergeCell ref="A42:A43"/>
    <mergeCell ref="B38:B39"/>
    <mergeCell ref="B42:B43"/>
    <mergeCell ref="C13:C14"/>
    <mergeCell ref="C15:C16"/>
    <mergeCell ref="C18:C19"/>
    <mergeCell ref="C23:C25"/>
    <mergeCell ref="C26:C28"/>
    <mergeCell ref="C29:C30"/>
    <mergeCell ref="E3:E5"/>
    <mergeCell ref="E23:E25"/>
    <mergeCell ref="E26:E28"/>
    <mergeCell ref="F3:F5"/>
    <mergeCell ref="F13:F16"/>
    <mergeCell ref="F18:F19"/>
    <mergeCell ref="F21:F25"/>
    <mergeCell ref="F26:F30"/>
    <mergeCell ref="F32:F39"/>
    <mergeCell ref="F40:F41"/>
    <mergeCell ref="F42:F43"/>
    <mergeCell ref="G3:G4"/>
    <mergeCell ref="H3:H4"/>
    <mergeCell ref="I3:I4"/>
    <mergeCell ref="J3:J4"/>
    <mergeCell ref="B3:D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3245</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247</dc:creator>
  <dcterms:created xsi:type="dcterms:W3CDTF">2021-03-01T02:11:38Z</dcterms:created>
  <dcterms:modified xsi:type="dcterms:W3CDTF">2021-03-01T02:12:52Z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ies>
</file>