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883" windowHeight="8412"/>
  </bookViews>
  <sheets>
    <sheet name="附表1-义务教育公用经费" sheetId="1" r:id="rId1"/>
  </sheets>
  <definedNames>
    <definedName name="_xlnm.Print_Area" localSheetId="0">'附表1-义务教育公用经费'!$A$1:$AE$206</definedName>
    <definedName name="_xlnm.Print_Titles" localSheetId="0">'附表1-义务教育公用经费'!$3:$7</definedName>
    <definedName name="_xlnm._FilterDatabase" localSheetId="0" hidden="1">'附表1-义务教育公用经费'!$A$7:$IQ$206</definedName>
  </definedNames>
  <calcPr calcId="144525" concurrentCalc="0"/>
</workbook>
</file>

<file path=xl/sharedStrings.xml><?xml version="1.0" encoding="utf-8"?>
<sst xmlns="http://schemas.openxmlformats.org/spreadsheetml/2006/main" count="438" uniqueCount="348">
  <si>
    <t>附件2</t>
  </si>
  <si>
    <t>提前下达2022年城乡义务教育公用经费补助资金明细表</t>
  </si>
  <si>
    <t>地区</t>
  </si>
  <si>
    <t>地区编码</t>
  </si>
  <si>
    <t>城乡义务教育公用经费</t>
  </si>
  <si>
    <t>小规模小学和教学点公用经费补助资金</t>
  </si>
  <si>
    <t>义务教育随班就读公用经费补助金额（万元）</t>
  </si>
  <si>
    <t>应提前下达省财政2022年城乡义务教育公用经费补助金额（万元，含中央）</t>
  </si>
  <si>
    <r>
      <rPr>
        <sz val="11"/>
        <color rgb="FF000000"/>
        <rFont val="宋体"/>
        <charset val="134"/>
      </rPr>
      <t xml:space="preserve">应抵扣以前年度待清算资金
</t>
    </r>
    <r>
      <rPr>
        <sz val="11"/>
        <rFont val="宋体"/>
        <charset val="134"/>
      </rPr>
      <t>（粤财科教[2020]267号）</t>
    </r>
  </si>
  <si>
    <t>本次实际下达
（万元）</t>
  </si>
  <si>
    <t>待抵扣金额</t>
  </si>
  <si>
    <t>备注</t>
  </si>
  <si>
    <t>2020年城乡义务教育学校在校生（人）</t>
  </si>
  <si>
    <t>补助标准
（元/人）</t>
  </si>
  <si>
    <t>省财政分担比例</t>
  </si>
  <si>
    <t>应提前下达2022年城乡义务教育公用经费总额（万元）（按2020年学生人数）</t>
  </si>
  <si>
    <t>2020年不足100人的小规模小学及小学教学点个数（个）</t>
  </si>
  <si>
    <t>2020年不足100人的小规模小学及小学教学点在校生实有人数（人）</t>
  </si>
  <si>
    <t>资金安排差额人数（人）</t>
  </si>
  <si>
    <t>应提前下达2022年小规模小学和教学点公用经费补助资金总额（万元）（按2020年学生人数）</t>
  </si>
  <si>
    <t>合计</t>
  </si>
  <si>
    <t>小学</t>
  </si>
  <si>
    <t>初中</t>
  </si>
  <si>
    <t>其中：省财政（含中央）分担</t>
  </si>
  <si>
    <t>市县分担</t>
  </si>
  <si>
    <t>总计</t>
  </si>
  <si>
    <t>其中：中央资金</t>
  </si>
  <si>
    <t>其中：省级资金</t>
  </si>
  <si>
    <r>
      <rPr>
        <sz val="12"/>
        <rFont val="MS Gothic"/>
        <charset val="134"/>
      </rPr>
      <t>其中：中央</t>
    </r>
    <r>
      <rPr>
        <sz val="12"/>
        <rFont val="宋体"/>
        <charset val="134"/>
      </rPr>
      <t>资</t>
    </r>
    <r>
      <rPr>
        <sz val="12"/>
        <rFont val="MS Gothic"/>
        <charset val="134"/>
      </rPr>
      <t>金</t>
    </r>
  </si>
  <si>
    <t>小计</t>
  </si>
  <si>
    <t>其中：随班就读人数</t>
  </si>
  <si>
    <t>列序号</t>
  </si>
  <si>
    <t>22（取小数点2位）</t>
  </si>
  <si>
    <t>*</t>
  </si>
  <si>
    <t>广州市</t>
  </si>
  <si>
    <t>广州市本级</t>
  </si>
  <si>
    <t>440100000</t>
  </si>
  <si>
    <t>越秀区</t>
  </si>
  <si>
    <t>440104000</t>
  </si>
  <si>
    <t>海珠区</t>
  </si>
  <si>
    <t>440105000</t>
  </si>
  <si>
    <t>荔湾区</t>
  </si>
  <si>
    <t>440103000</t>
  </si>
  <si>
    <t>天河区</t>
  </si>
  <si>
    <t>440106000</t>
  </si>
  <si>
    <t>白云区</t>
  </si>
  <si>
    <t>440111000</t>
  </si>
  <si>
    <t>黄埔区</t>
  </si>
  <si>
    <t>440112000</t>
  </si>
  <si>
    <t>花都区</t>
  </si>
  <si>
    <t>440114000</t>
  </si>
  <si>
    <t>番禺区</t>
  </si>
  <si>
    <t>440113000</t>
  </si>
  <si>
    <t>南沙区</t>
  </si>
  <si>
    <t>440115000</t>
  </si>
  <si>
    <t>从化区</t>
  </si>
  <si>
    <t>440117000</t>
  </si>
  <si>
    <t>增城区</t>
  </si>
  <si>
    <t>440118000</t>
  </si>
  <si>
    <t>深圳市</t>
  </si>
  <si>
    <t>深圳市本级</t>
  </si>
  <si>
    <t>-</t>
  </si>
  <si>
    <t>福田区</t>
  </si>
  <si>
    <t>罗湖区</t>
  </si>
  <si>
    <t xml:space="preserve"> </t>
  </si>
  <si>
    <t>盐田区</t>
  </si>
  <si>
    <t>南山区</t>
  </si>
  <si>
    <t>宝安区</t>
  </si>
  <si>
    <t>龙岗区</t>
  </si>
  <si>
    <t>珠海市</t>
  </si>
  <si>
    <t>珠海市本级</t>
  </si>
  <si>
    <t>440400000</t>
  </si>
  <si>
    <t>香洲区</t>
  </si>
  <si>
    <t>440402000</t>
  </si>
  <si>
    <t>含高新区、万山、横琴</t>
  </si>
  <si>
    <t>金湾区</t>
  </si>
  <si>
    <t>440404000</t>
  </si>
  <si>
    <t>含高栏港</t>
  </si>
  <si>
    <t>斗门区</t>
  </si>
  <si>
    <t>440403000</t>
  </si>
  <si>
    <t>汕头市</t>
  </si>
  <si>
    <t>汕头市本级</t>
  </si>
  <si>
    <t>440500000</t>
  </si>
  <si>
    <t>金平区</t>
  </si>
  <si>
    <t>440511000</t>
  </si>
  <si>
    <t>龙湖区</t>
  </si>
  <si>
    <t>440507000</t>
  </si>
  <si>
    <t>澄海区</t>
  </si>
  <si>
    <t>440515000</t>
  </si>
  <si>
    <t>濠江区</t>
  </si>
  <si>
    <t>440512000</t>
  </si>
  <si>
    <t>潮阳区</t>
  </si>
  <si>
    <t>440513000</t>
  </si>
  <si>
    <t>潮南区</t>
  </si>
  <si>
    <t>440514000</t>
  </si>
  <si>
    <t>南澳县</t>
  </si>
  <si>
    <t>440523000</t>
  </si>
  <si>
    <t>佛山市</t>
  </si>
  <si>
    <t>佛山市本级</t>
  </si>
  <si>
    <t>440600000</t>
  </si>
  <si>
    <t>下达到禅城区</t>
  </si>
  <si>
    <t>禅城区</t>
  </si>
  <si>
    <t>440604000</t>
  </si>
  <si>
    <t>南海区</t>
  </si>
  <si>
    <t>440605000</t>
  </si>
  <si>
    <t>高明区</t>
  </si>
  <si>
    <t>440608000</t>
  </si>
  <si>
    <t>三水区</t>
  </si>
  <si>
    <t>440607000</t>
  </si>
  <si>
    <t>顺德区</t>
  </si>
  <si>
    <t>440606000</t>
  </si>
  <si>
    <t>韶关市</t>
  </si>
  <si>
    <t>韶关市本级</t>
  </si>
  <si>
    <t>440200000</t>
  </si>
  <si>
    <t>浈江区</t>
  </si>
  <si>
    <t>440204000</t>
  </si>
  <si>
    <t>武江区</t>
  </si>
  <si>
    <t>440203000</t>
  </si>
  <si>
    <t>曲江区</t>
  </si>
  <si>
    <t>440221000</t>
  </si>
  <si>
    <t>乐昌市</t>
  </si>
  <si>
    <t>440281000</t>
  </si>
  <si>
    <t>始兴县</t>
  </si>
  <si>
    <t>440222000</t>
  </si>
  <si>
    <t>新丰县</t>
  </si>
  <si>
    <t>440233000</t>
  </si>
  <si>
    <t>南雄市</t>
  </si>
  <si>
    <t>440282000</t>
  </si>
  <si>
    <t>仁化县</t>
  </si>
  <si>
    <t>440224000</t>
  </si>
  <si>
    <t>翁源县</t>
  </si>
  <si>
    <t>440229000</t>
  </si>
  <si>
    <t>乳源县</t>
  </si>
  <si>
    <t>440232000</t>
  </si>
  <si>
    <t>河源市</t>
  </si>
  <si>
    <t>河源市本级</t>
  </si>
  <si>
    <t>441600000</t>
  </si>
  <si>
    <t>源城区</t>
  </si>
  <si>
    <t>441602000</t>
  </si>
  <si>
    <t>东源县</t>
  </si>
  <si>
    <t>441625000</t>
  </si>
  <si>
    <t>和平县</t>
  </si>
  <si>
    <t>441624000</t>
  </si>
  <si>
    <t>龙川县</t>
  </si>
  <si>
    <t>441622000</t>
  </si>
  <si>
    <t>紫金县</t>
  </si>
  <si>
    <t>441621000</t>
  </si>
  <si>
    <t>连平县</t>
  </si>
  <si>
    <t>441623000</t>
  </si>
  <si>
    <t>梅州市</t>
  </si>
  <si>
    <t>梅州市本级</t>
  </si>
  <si>
    <t>441400000</t>
  </si>
  <si>
    <t>梅江区</t>
  </si>
  <si>
    <t>441402000</t>
  </si>
  <si>
    <t>梅县区</t>
  </si>
  <si>
    <t>441403000</t>
  </si>
  <si>
    <t>平远县</t>
  </si>
  <si>
    <t>441426000</t>
  </si>
  <si>
    <t>蕉岭县</t>
  </si>
  <si>
    <t>441427000</t>
  </si>
  <si>
    <t>大埔县</t>
  </si>
  <si>
    <t>441422000</t>
  </si>
  <si>
    <t>兴宁市</t>
  </si>
  <si>
    <t>441481000</t>
  </si>
  <si>
    <t>丰顺县</t>
  </si>
  <si>
    <t>441423000</t>
  </si>
  <si>
    <t>五华县</t>
  </si>
  <si>
    <t>441424000</t>
  </si>
  <si>
    <t>惠州市</t>
  </si>
  <si>
    <t>惠州市本级</t>
  </si>
  <si>
    <t>441300000</t>
  </si>
  <si>
    <t>惠城区</t>
  </si>
  <si>
    <t>441302000</t>
  </si>
  <si>
    <t>含仲恺区</t>
  </si>
  <si>
    <t>惠阳区</t>
  </si>
  <si>
    <t>441303000</t>
  </si>
  <si>
    <t>含大亚湾区</t>
  </si>
  <si>
    <t>惠东县</t>
  </si>
  <si>
    <t>441323000</t>
  </si>
  <si>
    <t>龙门县</t>
  </si>
  <si>
    <t>441324000</t>
  </si>
  <si>
    <t>博罗县</t>
  </si>
  <si>
    <t>441322000</t>
  </si>
  <si>
    <t>汕尾市</t>
  </si>
  <si>
    <t>汕尾市本级</t>
  </si>
  <si>
    <t>441500000</t>
  </si>
  <si>
    <t>城区</t>
  </si>
  <si>
    <t>441502000</t>
  </si>
  <si>
    <t>海丰县</t>
  </si>
  <si>
    <t>441521000</t>
  </si>
  <si>
    <t>含红海湾区</t>
  </si>
  <si>
    <t>陆丰市</t>
  </si>
  <si>
    <t>441581000</t>
  </si>
  <si>
    <t>含华侨管理区</t>
  </si>
  <si>
    <t>陆河县</t>
  </si>
  <si>
    <t>441523000</t>
  </si>
  <si>
    <t>东莞市</t>
  </si>
  <si>
    <t>441999000</t>
  </si>
  <si>
    <t>中山市</t>
  </si>
  <si>
    <t>442099000</t>
  </si>
  <si>
    <t>江门市</t>
  </si>
  <si>
    <t>江门市本级</t>
  </si>
  <si>
    <t>440700000</t>
  </si>
  <si>
    <t>蓬江区</t>
  </si>
  <si>
    <t>440703000</t>
  </si>
  <si>
    <t>江海区</t>
  </si>
  <si>
    <t>440704000</t>
  </si>
  <si>
    <t>新会区</t>
  </si>
  <si>
    <t>440705000</t>
  </si>
  <si>
    <t>台山市</t>
  </si>
  <si>
    <t>440781000</t>
  </si>
  <si>
    <t>开平市</t>
  </si>
  <si>
    <t>440783000</t>
  </si>
  <si>
    <t>鹤山市</t>
  </si>
  <si>
    <t>440784000</t>
  </si>
  <si>
    <t>恩平市</t>
  </si>
  <si>
    <t>440785000</t>
  </si>
  <si>
    <t>阳江市</t>
  </si>
  <si>
    <t>阳江市本级</t>
  </si>
  <si>
    <t>441700000</t>
  </si>
  <si>
    <t>含高新区、海陵岛试验区</t>
  </si>
  <si>
    <t>江城区</t>
  </si>
  <si>
    <t>441702000</t>
  </si>
  <si>
    <t>阳东区</t>
  </si>
  <si>
    <t>441704000</t>
  </si>
  <si>
    <t>阳西县</t>
  </si>
  <si>
    <t>441721000</t>
  </si>
  <si>
    <t>阳春市</t>
  </si>
  <si>
    <t>441781000</t>
  </si>
  <si>
    <t>湛江市</t>
  </si>
  <si>
    <t>湛江市本级</t>
  </si>
  <si>
    <t>440800000</t>
  </si>
  <si>
    <t>湛江市本级的金额已分解下达到赤坎、霞山、麻章和坡头的市直学校。</t>
  </si>
  <si>
    <t>赤坎区</t>
  </si>
  <si>
    <t>440802000</t>
  </si>
  <si>
    <t>霞山区</t>
  </si>
  <si>
    <t>440803000</t>
  </si>
  <si>
    <t>麻章区</t>
  </si>
  <si>
    <t>440811000</t>
  </si>
  <si>
    <t>含开发区</t>
  </si>
  <si>
    <t>坡头区</t>
  </si>
  <si>
    <t>440804000</t>
  </si>
  <si>
    <t>吴川市</t>
  </si>
  <si>
    <t>440883000</t>
  </si>
  <si>
    <t>遂溪县</t>
  </si>
  <si>
    <t>440823000</t>
  </si>
  <si>
    <t>雷州市</t>
  </si>
  <si>
    <t>440882000</t>
  </si>
  <si>
    <t>廉江市</t>
  </si>
  <si>
    <t>440881000</t>
  </si>
  <si>
    <t>徐闻县</t>
  </si>
  <si>
    <t>440825000</t>
  </si>
  <si>
    <t>茂名市</t>
  </si>
  <si>
    <t>茂名市本级</t>
  </si>
  <si>
    <t>440900000</t>
  </si>
  <si>
    <t>茂南区</t>
  </si>
  <si>
    <t>440902000</t>
  </si>
  <si>
    <t>信宜市</t>
  </si>
  <si>
    <t>440983000</t>
  </si>
  <si>
    <t>电白区</t>
  </si>
  <si>
    <t>440904099</t>
  </si>
  <si>
    <t>含滨海新区、高新区</t>
  </si>
  <si>
    <t>化州市</t>
  </si>
  <si>
    <t>440982000</t>
  </si>
  <si>
    <t>高州市</t>
  </si>
  <si>
    <t>440981000</t>
  </si>
  <si>
    <t>肇庆市</t>
  </si>
  <si>
    <t>肇庆市本级</t>
  </si>
  <si>
    <t>441200000</t>
  </si>
  <si>
    <t>端州区</t>
  </si>
  <si>
    <t>441202000</t>
  </si>
  <si>
    <t>鼎湖区</t>
  </si>
  <si>
    <t>441203000</t>
  </si>
  <si>
    <t>四会市</t>
  </si>
  <si>
    <t>441284000</t>
  </si>
  <si>
    <t>含大旺区</t>
  </si>
  <si>
    <t>高要市</t>
  </si>
  <si>
    <t>441204000</t>
  </si>
  <si>
    <t>广宁县</t>
  </si>
  <si>
    <t>441223000</t>
  </si>
  <si>
    <t>德庆县</t>
  </si>
  <si>
    <t>441226000</t>
  </si>
  <si>
    <t>封开县</t>
  </si>
  <si>
    <t>441225000</t>
  </si>
  <si>
    <t>怀集县</t>
  </si>
  <si>
    <t>441224000</t>
  </si>
  <si>
    <t>清远市</t>
  </si>
  <si>
    <t>清远市本级</t>
  </si>
  <si>
    <t>441800000</t>
  </si>
  <si>
    <t>清城区</t>
  </si>
  <si>
    <t>441802000</t>
  </si>
  <si>
    <t>清新区</t>
  </si>
  <si>
    <t>441803000</t>
  </si>
  <si>
    <t>连州市</t>
  </si>
  <si>
    <t>441882000</t>
  </si>
  <si>
    <t>佛冈县</t>
  </si>
  <si>
    <t>441821000</t>
  </si>
  <si>
    <t>阳山县</t>
  </si>
  <si>
    <t>441823000</t>
  </si>
  <si>
    <t>连山县</t>
  </si>
  <si>
    <t>441825000</t>
  </si>
  <si>
    <t>连南县</t>
  </si>
  <si>
    <t>441826000</t>
  </si>
  <si>
    <t>英德市</t>
  </si>
  <si>
    <t>441881000</t>
  </si>
  <si>
    <t>潮州市</t>
  </si>
  <si>
    <t>潮州市本级</t>
  </si>
  <si>
    <t>445100000</t>
  </si>
  <si>
    <t>湘桥区</t>
  </si>
  <si>
    <t>445102000</t>
  </si>
  <si>
    <t>含凤泉湖高新区</t>
  </si>
  <si>
    <t>潮安区</t>
  </si>
  <si>
    <t>445103000</t>
  </si>
  <si>
    <t>含枫溪区</t>
  </si>
  <si>
    <t>饶平县</t>
  </si>
  <si>
    <t>445122000</t>
  </si>
  <si>
    <t>揭阳市</t>
  </si>
  <si>
    <t>揭阳市本级
（不含普侨区）</t>
  </si>
  <si>
    <t>445200000</t>
  </si>
  <si>
    <t>揭阳市本级
（普侨区）</t>
  </si>
  <si>
    <t>普侨区资金已经并到普宁市了</t>
  </si>
  <si>
    <t>榕城区</t>
  </si>
  <si>
    <t>445202000</t>
  </si>
  <si>
    <t>含空港经济区</t>
  </si>
  <si>
    <t>揭东区</t>
  </si>
  <si>
    <t>445203000</t>
  </si>
  <si>
    <t>含蓝城区</t>
  </si>
  <si>
    <t>揭西县</t>
  </si>
  <si>
    <t>445222000</t>
  </si>
  <si>
    <t>普宁市</t>
  </si>
  <si>
    <t>445281000</t>
  </si>
  <si>
    <t>含普侨区，Z列的-189万为普侨区应抵扣以前年度待清算资金（粤财科教[2020]267号）。</t>
  </si>
  <si>
    <t>惠来县</t>
  </si>
  <si>
    <t>445224000</t>
  </si>
  <si>
    <t>含大南海石化区</t>
  </si>
  <si>
    <t>云浮市</t>
  </si>
  <si>
    <t>云浮市本级</t>
  </si>
  <si>
    <t>445300000</t>
  </si>
  <si>
    <t>云城区</t>
  </si>
  <si>
    <t>445302000</t>
  </si>
  <si>
    <t>郁南县</t>
  </si>
  <si>
    <t>445322000</t>
  </si>
  <si>
    <t>云安县</t>
  </si>
  <si>
    <t>445303000</t>
  </si>
  <si>
    <t>新兴县</t>
  </si>
  <si>
    <t>445321000</t>
  </si>
  <si>
    <t>罗定市</t>
  </si>
  <si>
    <t>445381000</t>
  </si>
</sst>
</file>

<file path=xl/styles.xml><?xml version="1.0" encoding="utf-8"?>
<styleSheet xmlns="http://schemas.openxmlformats.org/spreadsheetml/2006/main">
  <numFmts count="7">
    <numFmt numFmtId="176" formatCode="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7" formatCode="#,##0.00_ "/>
    <numFmt numFmtId="41" formatCode="_ * #,##0_ ;_ * \-#,##0_ ;_ * &quot;-&quot;_ ;_ @_ "/>
    <numFmt numFmtId="178" formatCode="0.00_ 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2"/>
      <name val="宋体"/>
      <charset val="134"/>
      <scheme val="minor"/>
    </font>
    <font>
      <sz val="14"/>
      <name val="黑体"/>
      <charset val="134"/>
    </font>
    <font>
      <sz val="20"/>
      <color indexed="8"/>
      <name val="方正小标宋简体"/>
      <charset val="134"/>
    </font>
    <font>
      <sz val="11"/>
      <name val="宋体"/>
      <charset val="134"/>
    </font>
    <font>
      <sz val="11"/>
      <color indexed="8"/>
      <name val="宋体"/>
      <charset val="134"/>
      <scheme val="major"/>
    </font>
    <font>
      <sz val="20"/>
      <name val="方正小标宋简体"/>
      <charset val="134"/>
    </font>
    <font>
      <sz val="11"/>
      <color rgb="FF000000"/>
      <name val="宋体"/>
      <charset val="134"/>
    </font>
    <font>
      <sz val="12"/>
      <name val="MS Gothic"/>
      <charset val="134"/>
    </font>
    <font>
      <sz val="10"/>
      <name val="宋体"/>
      <charset val="134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9C0006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9" fillId="10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4" borderId="15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23" borderId="22" applyNumberFormat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" fillId="0" borderId="0">
      <alignment vertical="center"/>
    </xf>
  </cellStyleXfs>
  <cellXfs count="98">
    <xf numFmtId="0" fontId="0" fillId="0" borderId="0" xfId="0">
      <alignment vertical="center"/>
    </xf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2" fillId="0" borderId="0" xfId="31" applyFill="1" applyAlignment="1">
      <alignment horizontal="center" vertical="center" wrapText="1"/>
    </xf>
    <xf numFmtId="0" fontId="0" fillId="2" borderId="0" xfId="0" applyFill="1">
      <alignment vertical="center"/>
    </xf>
    <xf numFmtId="0" fontId="2" fillId="0" borderId="0" xfId="31" applyFill="1" applyAlignment="1">
      <alignment horizontal="center" vertical="center"/>
    </xf>
    <xf numFmtId="176" fontId="1" fillId="0" borderId="0" xfId="0" applyNumberFormat="1" applyFont="1" applyFill="1" applyAlignment="1">
      <alignment horizontal="right" vertical="center"/>
    </xf>
    <xf numFmtId="176" fontId="2" fillId="0" borderId="0" xfId="31" applyNumberFormat="1" applyFill="1" applyAlignment="1">
      <alignment horizontal="right" vertical="center"/>
    </xf>
    <xf numFmtId="177" fontId="1" fillId="0" borderId="0" xfId="0" applyNumberFormat="1" applyFont="1" applyFill="1" applyAlignment="1">
      <alignment horizontal="right" vertical="center"/>
    </xf>
    <xf numFmtId="178" fontId="1" fillId="0" borderId="0" xfId="0" applyNumberFormat="1" applyFont="1" applyFill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178" fontId="1" fillId="0" borderId="0" xfId="0" applyNumberFormat="1" applyFont="1" applyFill="1" applyAlignment="1">
      <alignment vertical="center"/>
    </xf>
    <xf numFmtId="0" fontId="4" fillId="0" borderId="0" xfId="31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right" vertical="center"/>
    </xf>
    <xf numFmtId="0" fontId="6" fillId="0" borderId="2" xfId="31" applyFont="1" applyFill="1" applyBorder="1" applyAlignment="1">
      <alignment horizontal="center" vertical="center"/>
    </xf>
    <xf numFmtId="176" fontId="7" fillId="0" borderId="3" xfId="0" applyNumberFormat="1" applyFont="1" applyFill="1" applyBorder="1" applyAlignment="1">
      <alignment horizontal="center" vertical="center"/>
    </xf>
    <xf numFmtId="0" fontId="6" fillId="0" borderId="4" xfId="31" applyFont="1" applyFill="1" applyBorder="1" applyAlignment="1">
      <alignment horizontal="center" vertical="center"/>
    </xf>
    <xf numFmtId="176" fontId="6" fillId="0" borderId="5" xfId="0" applyNumberFormat="1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center" vertical="center" wrapText="1"/>
    </xf>
    <xf numFmtId="176" fontId="6" fillId="0" borderId="7" xfId="0" applyNumberFormat="1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8" xfId="31" applyFont="1" applyFill="1" applyBorder="1" applyAlignment="1">
      <alignment horizontal="center" vertical="center"/>
    </xf>
    <xf numFmtId="176" fontId="6" fillId="0" borderId="8" xfId="0" applyNumberFormat="1" applyFont="1" applyFill="1" applyBorder="1" applyAlignment="1">
      <alignment horizontal="center" vertical="center" wrapText="1"/>
    </xf>
    <xf numFmtId="0" fontId="2" fillId="0" borderId="3" xfId="31" applyFill="1" applyBorder="1" applyAlignment="1">
      <alignment horizontal="center" vertical="center"/>
    </xf>
    <xf numFmtId="176" fontId="1" fillId="0" borderId="3" xfId="0" applyNumberFormat="1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right" vertical="center"/>
    </xf>
    <xf numFmtId="176" fontId="2" fillId="0" borderId="3" xfId="31" applyNumberFormat="1" applyFill="1" applyBorder="1" applyAlignment="1">
      <alignment horizontal="right" vertical="center"/>
    </xf>
    <xf numFmtId="0" fontId="2" fillId="2" borderId="3" xfId="31" applyFill="1" applyBorder="1" applyAlignment="1">
      <alignment horizontal="center" vertical="center"/>
    </xf>
    <xf numFmtId="176" fontId="1" fillId="2" borderId="3" xfId="0" applyNumberFormat="1" applyFont="1" applyFill="1" applyBorder="1" applyAlignment="1">
      <alignment horizontal="right" vertical="center"/>
    </xf>
    <xf numFmtId="176" fontId="2" fillId="2" borderId="3" xfId="31" applyNumberFormat="1" applyFill="1" applyBorder="1" applyAlignment="1">
      <alignment horizontal="right" vertical="center"/>
    </xf>
    <xf numFmtId="0" fontId="1" fillId="0" borderId="3" xfId="3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right" vertical="center"/>
    </xf>
    <xf numFmtId="177" fontId="7" fillId="0" borderId="3" xfId="0" applyNumberFormat="1" applyFont="1" applyFill="1" applyBorder="1" applyAlignment="1">
      <alignment horizontal="center" vertical="center"/>
    </xf>
    <xf numFmtId="177" fontId="6" fillId="0" borderId="3" xfId="0" applyNumberFormat="1" applyFont="1" applyFill="1" applyBorder="1" applyAlignment="1">
      <alignment horizontal="center" vertical="center" wrapText="1"/>
    </xf>
    <xf numFmtId="176" fontId="6" fillId="0" borderId="2" xfId="31" applyNumberFormat="1" applyFont="1" applyFill="1" applyBorder="1" applyAlignment="1">
      <alignment horizontal="center" vertical="center" wrapText="1"/>
    </xf>
    <xf numFmtId="176" fontId="6" fillId="0" borderId="4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176" fontId="6" fillId="0" borderId="4" xfId="31" applyNumberFormat="1" applyFont="1" applyFill="1" applyBorder="1" applyAlignment="1">
      <alignment horizontal="center" vertical="center" wrapText="1"/>
    </xf>
    <xf numFmtId="177" fontId="6" fillId="0" borderId="8" xfId="0" applyNumberFormat="1" applyFont="1" applyFill="1" applyBorder="1" applyAlignment="1">
      <alignment horizontal="center" vertical="center" wrapText="1"/>
    </xf>
    <xf numFmtId="176" fontId="6" fillId="0" borderId="8" xfId="31" applyNumberFormat="1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vertical="center"/>
    </xf>
    <xf numFmtId="9" fontId="2" fillId="0" borderId="3" xfId="31" applyNumberFormat="1" applyFill="1" applyBorder="1" applyAlignment="1">
      <alignment horizontal="right" vertical="center"/>
    </xf>
    <xf numFmtId="9" fontId="2" fillId="2" borderId="3" xfId="31" applyNumberFormat="1" applyFill="1" applyBorder="1" applyAlignment="1">
      <alignment horizontal="right" vertical="center"/>
    </xf>
    <xf numFmtId="178" fontId="5" fillId="0" borderId="1" xfId="0" applyNumberFormat="1" applyFont="1" applyFill="1" applyBorder="1" applyAlignment="1">
      <alignment horizontal="right" vertical="center"/>
    </xf>
    <xf numFmtId="178" fontId="7" fillId="0" borderId="9" xfId="0" applyNumberFormat="1" applyFont="1" applyFill="1" applyBorder="1" applyAlignment="1">
      <alignment horizontal="center" vertical="center" wrapText="1"/>
    </xf>
    <xf numFmtId="176" fontId="7" fillId="0" borderId="10" xfId="0" applyNumberFormat="1" applyFont="1" applyFill="1" applyBorder="1" applyAlignment="1">
      <alignment horizontal="center" vertical="center" wrapText="1"/>
    </xf>
    <xf numFmtId="176" fontId="7" fillId="0" borderId="11" xfId="0" applyNumberFormat="1" applyFont="1" applyFill="1" applyBorder="1" applyAlignment="1">
      <alignment horizontal="center" vertical="center" wrapText="1"/>
    </xf>
    <xf numFmtId="178" fontId="7" fillId="0" borderId="12" xfId="0" applyNumberFormat="1" applyFont="1" applyFill="1" applyBorder="1" applyAlignment="1">
      <alignment horizontal="center" vertical="center" wrapText="1"/>
    </xf>
    <xf numFmtId="176" fontId="7" fillId="0" borderId="0" xfId="0" applyNumberFormat="1" applyFont="1" applyFill="1" applyAlignment="1">
      <alignment horizontal="center" vertical="center" wrapText="1"/>
    </xf>
    <xf numFmtId="176" fontId="7" fillId="0" borderId="13" xfId="0" applyNumberFormat="1" applyFont="1" applyFill="1" applyBorder="1" applyAlignment="1">
      <alignment horizontal="center" vertical="center" wrapText="1"/>
    </xf>
    <xf numFmtId="178" fontId="6" fillId="0" borderId="2" xfId="0" applyNumberFormat="1" applyFont="1" applyFill="1" applyBorder="1" applyAlignment="1">
      <alignment horizontal="center" vertical="center" wrapText="1"/>
    </xf>
    <xf numFmtId="178" fontId="6" fillId="0" borderId="8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/>
    </xf>
    <xf numFmtId="9" fontId="1" fillId="0" borderId="3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center" vertical="center"/>
    </xf>
    <xf numFmtId="0" fontId="2" fillId="0" borderId="0" xfId="31" applyFill="1">
      <alignment vertical="center"/>
    </xf>
    <xf numFmtId="176" fontId="7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6" fillId="0" borderId="9" xfId="31" applyNumberFormat="1" applyFont="1" applyFill="1" applyBorder="1" applyAlignment="1">
      <alignment horizontal="center" vertical="center" wrapText="1"/>
    </xf>
    <xf numFmtId="0" fontId="6" fillId="0" borderId="10" xfId="31" applyNumberFormat="1" applyFont="1" applyFill="1" applyBorder="1" applyAlignment="1">
      <alignment horizontal="center" vertical="center" wrapText="1"/>
    </xf>
    <xf numFmtId="0" fontId="6" fillId="0" borderId="11" xfId="31" applyNumberFormat="1" applyFont="1" applyFill="1" applyBorder="1" applyAlignment="1">
      <alignment horizontal="center" vertical="center" wrapText="1"/>
    </xf>
    <xf numFmtId="0" fontId="2" fillId="0" borderId="2" xfId="31" applyFont="1" applyFill="1" applyBorder="1" applyAlignment="1">
      <alignment horizontal="center" vertical="center" wrapText="1"/>
    </xf>
    <xf numFmtId="176" fontId="7" fillId="0" borderId="4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0" borderId="12" xfId="31" applyNumberFormat="1" applyFont="1" applyFill="1" applyBorder="1" applyAlignment="1">
      <alignment horizontal="center" vertical="center" wrapText="1"/>
    </xf>
    <xf numFmtId="0" fontId="6" fillId="0" borderId="0" xfId="31" applyNumberFormat="1" applyFont="1" applyFill="1" applyAlignment="1">
      <alignment horizontal="center" vertical="center" wrapText="1"/>
    </xf>
    <xf numFmtId="0" fontId="6" fillId="0" borderId="13" xfId="31" applyNumberFormat="1" applyFont="1" applyFill="1" applyBorder="1" applyAlignment="1">
      <alignment horizontal="center" vertical="center" wrapText="1"/>
    </xf>
    <xf numFmtId="0" fontId="2" fillId="0" borderId="4" xfId="31" applyFont="1" applyFill="1" applyBorder="1" applyAlignment="1">
      <alignment horizontal="center" vertical="center" wrapText="1"/>
    </xf>
    <xf numFmtId="0" fontId="2" fillId="0" borderId="2" xfId="31" applyNumberFormat="1" applyFont="1" applyFill="1" applyBorder="1" applyAlignment="1">
      <alignment horizontal="center" vertical="center" wrapText="1"/>
    </xf>
    <xf numFmtId="0" fontId="10" fillId="0" borderId="2" xfId="31" applyNumberFormat="1" applyFont="1" applyFill="1" applyBorder="1" applyAlignment="1">
      <alignment horizontal="center" vertical="center" wrapText="1"/>
    </xf>
    <xf numFmtId="176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2" fillId="0" borderId="8" xfId="31" applyNumberFormat="1" applyFont="1" applyFill="1" applyBorder="1" applyAlignment="1">
      <alignment horizontal="center" vertical="center" wrapText="1"/>
    </xf>
    <xf numFmtId="0" fontId="10" fillId="0" borderId="8" xfId="31" applyNumberFormat="1" applyFont="1" applyFill="1" applyBorder="1" applyAlignment="1">
      <alignment horizontal="center" vertical="center" wrapText="1"/>
    </xf>
    <xf numFmtId="0" fontId="6" fillId="0" borderId="14" xfId="31" applyNumberFormat="1" applyFont="1" applyFill="1" applyBorder="1" applyAlignment="1">
      <alignment horizontal="center" vertical="center" wrapText="1"/>
    </xf>
    <xf numFmtId="0" fontId="2" fillId="0" borderId="8" xfId="31" applyFont="1" applyFill="1" applyBorder="1" applyAlignment="1">
      <alignment horizontal="center" vertical="center" wrapText="1"/>
    </xf>
    <xf numFmtId="0" fontId="2" fillId="0" borderId="3" xfId="3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178" fontId="5" fillId="0" borderId="1" xfId="0" applyNumberFormat="1" applyFont="1" applyFill="1" applyBorder="1" applyAlignment="1">
      <alignment horizontal="center" vertical="center"/>
    </xf>
    <xf numFmtId="178" fontId="6" fillId="0" borderId="10" xfId="31" applyNumberFormat="1" applyFont="1" applyFill="1" applyBorder="1" applyAlignment="1">
      <alignment horizontal="center" vertical="center" wrapText="1"/>
    </xf>
    <xf numFmtId="178" fontId="6" fillId="0" borderId="0" xfId="31" applyNumberFormat="1" applyFont="1" applyFill="1" applyAlignment="1">
      <alignment horizontal="center" vertical="center" wrapText="1"/>
    </xf>
    <xf numFmtId="178" fontId="10" fillId="0" borderId="3" xfId="31" applyNumberFormat="1" applyFont="1" applyFill="1" applyBorder="1" applyAlignment="1">
      <alignment horizontal="center" vertical="center" wrapText="1"/>
    </xf>
    <xf numFmtId="178" fontId="10" fillId="0" borderId="0" xfId="31" applyNumberFormat="1" applyFont="1" applyFill="1" applyAlignment="1">
      <alignment horizontal="center" vertical="center" wrapText="1"/>
    </xf>
    <xf numFmtId="178" fontId="2" fillId="0" borderId="0" xfId="31" applyNumberFormat="1" applyFill="1" applyAlignment="1">
      <alignment horizontal="center" vertical="center" wrapText="1"/>
    </xf>
    <xf numFmtId="178" fontId="1" fillId="0" borderId="3" xfId="0" applyNumberFormat="1" applyFont="1" applyFill="1" applyBorder="1" applyAlignment="1">
      <alignment vertical="center"/>
    </xf>
    <xf numFmtId="178" fontId="1" fillId="2" borderId="3" xfId="0" applyNumberFormat="1" applyFont="1" applyFill="1" applyBorder="1" applyAlignment="1">
      <alignment vertical="center"/>
    </xf>
    <xf numFmtId="9" fontId="1" fillId="2" borderId="3" xfId="0" applyNumberFormat="1" applyFont="1" applyFill="1" applyBorder="1" applyAlignment="1">
      <alignment horizontal="right" vertical="center"/>
    </xf>
    <xf numFmtId="0" fontId="1" fillId="0" borderId="3" xfId="31" applyFont="1" applyFill="1" applyBorder="1" applyAlignment="1">
      <alignment horizontal="center" vertical="center" wrapText="1"/>
    </xf>
    <xf numFmtId="0" fontId="2" fillId="0" borderId="3" xfId="50" applyFill="1" applyBorder="1" applyAlignment="1">
      <alignment horizontal="center" vertical="center"/>
    </xf>
    <xf numFmtId="0" fontId="11" fillId="0" borderId="3" xfId="3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178" fontId="3" fillId="0" borderId="3" xfId="0" applyNumberFormat="1" applyFont="1" applyFill="1" applyBorder="1" applyAlignment="1">
      <alignment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常规_2012年全省义务教育在校生数情况表(报省财政厅）" xfId="31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单位信息表" xfId="50"/>
  </cellStyles>
  <tableStyles count="0" defaultTableStyle="TableStyleMedium2" defaultPivotStyle="PivotStyleLight16"/>
  <colors>
    <mruColors>
      <color rgb="00FCE4D6"/>
      <color rgb="008EA9DB"/>
      <color rgb="0099CCFF"/>
      <color rgb="00C65911"/>
      <color rgb="009BC2E6"/>
      <color rgb="00C6E0B4"/>
      <color rgb="00B2B2B2"/>
      <color rgb="00FFFF00"/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IQ206"/>
  <sheetViews>
    <sheetView tabSelected="1" workbookViewId="0">
      <pane ySplit="7" topLeftCell="A8" activePane="bottomLeft" state="frozen"/>
      <selection/>
      <selection pane="bottomLeft" activeCell="A1" sqref="A1"/>
    </sheetView>
  </sheetViews>
  <sheetFormatPr defaultColWidth="9" defaultRowHeight="15.6"/>
  <cols>
    <col min="1" max="1" width="21.712962962963" style="5" customWidth="1"/>
    <col min="2" max="2" width="12.3981481481481" style="5" customWidth="1"/>
    <col min="3" max="3" width="12.3796296296296" style="6" customWidth="1"/>
    <col min="4" max="4" width="12.6018518518519" style="6" customWidth="1"/>
    <col min="5" max="5" width="10.3981481481481" style="6" customWidth="1"/>
    <col min="6" max="6" width="12.6018518518519" style="6" customWidth="1"/>
    <col min="7" max="7" width="9.39814814814815" style="6" customWidth="1"/>
    <col min="8" max="9" width="9.39814814814815" style="7" customWidth="1"/>
    <col min="10" max="10" width="7.87962962962963" style="7" customWidth="1"/>
    <col min="11" max="11" width="12" style="8" customWidth="1"/>
    <col min="12" max="12" width="12.6018518518519" style="6" customWidth="1"/>
    <col min="13" max="13" width="11.25" style="6" customWidth="1"/>
    <col min="14" max="14" width="11.3796296296296" style="6" customWidth="1"/>
    <col min="15" max="15" width="16.3796296296296" style="6" customWidth="1"/>
    <col min="16" max="16" width="11.8796296296296" style="6" customWidth="1"/>
    <col min="17" max="17" width="9.39814814814815" style="6" customWidth="1"/>
    <col min="18" max="18" width="11.8703703703704" style="6" customWidth="1"/>
    <col min="19" max="19" width="10.3981481481481" style="8" customWidth="1"/>
    <col min="20" max="20" width="11.8703703703704" style="6" customWidth="1"/>
    <col min="21" max="21" width="9.39814814814815" style="6" customWidth="1"/>
    <col min="22" max="22" width="9.39814814814815" style="9" customWidth="1"/>
    <col min="23" max="23" width="11.8703703703704" style="6" customWidth="1"/>
    <col min="24" max="24" width="8.39814814814815" style="6" customWidth="1"/>
    <col min="25" max="25" width="18.6296296296296" style="6" customWidth="1"/>
    <col min="26" max="26" width="11.6296296296296" style="10" customWidth="1"/>
    <col min="27" max="27" width="10.25" style="10" customWidth="1"/>
    <col min="28" max="29" width="11.6018518518519" style="10" customWidth="1"/>
    <col min="30" max="30" width="7.37962962962963" style="10" customWidth="1"/>
    <col min="31" max="31" width="33.8796296296296" style="11" customWidth="1"/>
    <col min="32" max="32" width="9" style="10" customWidth="1"/>
    <col min="33" max="33" width="11.6018518518519" style="12" hidden="1" customWidth="1"/>
    <col min="34" max="251" width="9" style="10"/>
  </cols>
  <sheetData>
    <row r="1" ht="28" customHeight="1" spans="1:1">
      <c r="A1" s="13" t="s">
        <v>0</v>
      </c>
    </row>
    <row r="2" s="1" customFormat="1" ht="51.75" customHeight="1" spans="1:250">
      <c r="A2" s="14" t="s">
        <v>1</v>
      </c>
      <c r="B2" s="14"/>
      <c r="C2" s="15"/>
      <c r="D2" s="15"/>
      <c r="E2" s="15"/>
      <c r="F2" s="15"/>
      <c r="G2" s="15"/>
      <c r="H2" s="15"/>
      <c r="I2" s="15"/>
      <c r="J2" s="15"/>
      <c r="K2" s="34"/>
      <c r="L2" s="15"/>
      <c r="M2" s="15"/>
      <c r="N2" s="15"/>
      <c r="O2" s="15"/>
      <c r="P2" s="15"/>
      <c r="Q2" s="15"/>
      <c r="R2" s="15"/>
      <c r="S2" s="34"/>
      <c r="T2" s="15"/>
      <c r="U2" s="15"/>
      <c r="V2" s="46"/>
      <c r="W2" s="15"/>
      <c r="X2" s="15"/>
      <c r="Y2" s="15"/>
      <c r="Z2" s="14"/>
      <c r="AA2" s="14"/>
      <c r="AB2" s="14"/>
      <c r="AC2" s="14"/>
      <c r="AD2" s="14"/>
      <c r="AE2" s="57"/>
      <c r="AF2" s="58"/>
      <c r="AG2" s="84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  <c r="BR2" s="58"/>
      <c r="BS2" s="58"/>
      <c r="BT2" s="58"/>
      <c r="BU2" s="58"/>
      <c r="BV2" s="58"/>
      <c r="BW2" s="58"/>
      <c r="BX2" s="58"/>
      <c r="BY2" s="58"/>
      <c r="BZ2" s="58"/>
      <c r="CA2" s="58"/>
      <c r="CB2" s="58"/>
      <c r="CC2" s="58"/>
      <c r="CD2" s="58"/>
      <c r="CE2" s="58"/>
      <c r="CF2" s="58"/>
      <c r="CG2" s="58"/>
      <c r="CH2" s="58"/>
      <c r="CI2" s="58"/>
      <c r="CJ2" s="58"/>
      <c r="CK2" s="58"/>
      <c r="CL2" s="58"/>
      <c r="CM2" s="58"/>
      <c r="CN2" s="58"/>
      <c r="CO2" s="58"/>
      <c r="CP2" s="58"/>
      <c r="CQ2" s="58"/>
      <c r="CR2" s="58"/>
      <c r="CS2" s="58"/>
      <c r="CT2" s="58"/>
      <c r="CU2" s="58"/>
      <c r="CV2" s="58"/>
      <c r="CW2" s="58"/>
      <c r="CX2" s="58"/>
      <c r="CY2" s="58"/>
      <c r="CZ2" s="58"/>
      <c r="DA2" s="58"/>
      <c r="DB2" s="58"/>
      <c r="DC2" s="58"/>
      <c r="DD2" s="58"/>
      <c r="DE2" s="58"/>
      <c r="DF2" s="58"/>
      <c r="DG2" s="58"/>
      <c r="DH2" s="58"/>
      <c r="DI2" s="58"/>
      <c r="DJ2" s="58"/>
      <c r="DK2" s="58"/>
      <c r="DL2" s="58"/>
      <c r="DM2" s="58"/>
      <c r="DN2" s="58"/>
      <c r="DO2" s="58"/>
      <c r="DP2" s="58"/>
      <c r="DQ2" s="58"/>
      <c r="DR2" s="58"/>
      <c r="DS2" s="58"/>
      <c r="DT2" s="58"/>
      <c r="DU2" s="58"/>
      <c r="DV2" s="58"/>
      <c r="DW2" s="58"/>
      <c r="DX2" s="58"/>
      <c r="DY2" s="58"/>
      <c r="DZ2" s="58"/>
      <c r="EA2" s="58"/>
      <c r="EB2" s="58"/>
      <c r="EC2" s="58"/>
      <c r="ED2" s="58"/>
      <c r="EE2" s="58"/>
      <c r="EF2" s="58"/>
      <c r="EG2" s="58"/>
      <c r="EH2" s="58"/>
      <c r="EI2" s="58"/>
      <c r="EJ2" s="58"/>
      <c r="EK2" s="58"/>
      <c r="EL2" s="58"/>
      <c r="EM2" s="58"/>
      <c r="EN2" s="58"/>
      <c r="EO2" s="58"/>
      <c r="EP2" s="58"/>
      <c r="EQ2" s="58"/>
      <c r="ER2" s="58"/>
      <c r="ES2" s="58"/>
      <c r="ET2" s="58"/>
      <c r="EU2" s="58"/>
      <c r="EV2" s="58"/>
      <c r="EW2" s="58"/>
      <c r="EX2" s="58"/>
      <c r="EY2" s="58"/>
      <c r="EZ2" s="58"/>
      <c r="FA2" s="58"/>
      <c r="FB2" s="58"/>
      <c r="FC2" s="58"/>
      <c r="FD2" s="58"/>
      <c r="FE2" s="58"/>
      <c r="FF2" s="58"/>
      <c r="FG2" s="58"/>
      <c r="FH2" s="58"/>
      <c r="FI2" s="58"/>
      <c r="FJ2" s="58"/>
      <c r="FK2" s="58"/>
      <c r="FL2" s="58"/>
      <c r="FM2" s="58"/>
      <c r="FN2" s="58"/>
      <c r="FO2" s="58"/>
      <c r="FP2" s="58"/>
      <c r="FQ2" s="58"/>
      <c r="FR2" s="58"/>
      <c r="FS2" s="58"/>
      <c r="FT2" s="58"/>
      <c r="FU2" s="58"/>
      <c r="FV2" s="58"/>
      <c r="FW2" s="58"/>
      <c r="FX2" s="58"/>
      <c r="FY2" s="58"/>
      <c r="FZ2" s="58"/>
      <c r="GA2" s="58"/>
      <c r="GB2" s="58"/>
      <c r="GC2" s="58"/>
      <c r="GD2" s="58"/>
      <c r="GE2" s="58"/>
      <c r="GF2" s="58"/>
      <c r="GG2" s="58"/>
      <c r="GH2" s="58"/>
      <c r="GI2" s="58"/>
      <c r="GJ2" s="58"/>
      <c r="GK2" s="58"/>
      <c r="GL2" s="58"/>
      <c r="GM2" s="58"/>
      <c r="GN2" s="58"/>
      <c r="GO2" s="58"/>
      <c r="GP2" s="58"/>
      <c r="GQ2" s="58"/>
      <c r="GR2" s="58"/>
      <c r="GS2" s="58"/>
      <c r="GT2" s="58"/>
      <c r="GU2" s="58"/>
      <c r="GV2" s="58"/>
      <c r="GW2" s="58"/>
      <c r="GX2" s="58"/>
      <c r="GY2" s="58"/>
      <c r="GZ2" s="58"/>
      <c r="HA2" s="58"/>
      <c r="HB2" s="58"/>
      <c r="HC2" s="58"/>
      <c r="HD2" s="58"/>
      <c r="HE2" s="58"/>
      <c r="HF2" s="58"/>
      <c r="HG2" s="58"/>
      <c r="HH2" s="58"/>
      <c r="HI2" s="58"/>
      <c r="HJ2" s="58"/>
      <c r="HK2" s="58"/>
      <c r="HL2" s="58"/>
      <c r="HM2" s="58"/>
      <c r="HN2" s="58"/>
      <c r="HO2" s="58"/>
      <c r="HP2" s="58"/>
      <c r="HQ2" s="58"/>
      <c r="HR2" s="58"/>
      <c r="HS2" s="58"/>
      <c r="HT2" s="58"/>
      <c r="HU2" s="58"/>
      <c r="HV2" s="58"/>
      <c r="HW2" s="58"/>
      <c r="HX2" s="58"/>
      <c r="HY2" s="58"/>
      <c r="HZ2" s="58"/>
      <c r="IA2" s="58"/>
      <c r="IB2" s="58"/>
      <c r="IC2" s="58"/>
      <c r="ID2" s="58"/>
      <c r="IE2" s="58"/>
      <c r="IF2" s="58"/>
      <c r="IG2" s="58"/>
      <c r="IH2" s="58"/>
      <c r="II2" s="58"/>
      <c r="IJ2" s="58"/>
      <c r="IK2" s="58"/>
      <c r="IL2" s="58"/>
      <c r="IM2" s="58"/>
      <c r="IN2" s="58"/>
      <c r="IO2" s="58"/>
      <c r="IP2" s="58"/>
    </row>
    <row r="3" s="2" customFormat="1" ht="35" customHeight="1" spans="1:250">
      <c r="A3" s="16" t="s">
        <v>2</v>
      </c>
      <c r="B3" s="16" t="s">
        <v>3</v>
      </c>
      <c r="C3" s="17" t="s">
        <v>4</v>
      </c>
      <c r="D3" s="17"/>
      <c r="E3" s="17"/>
      <c r="F3" s="17"/>
      <c r="G3" s="17"/>
      <c r="H3" s="17"/>
      <c r="I3" s="17"/>
      <c r="J3" s="17"/>
      <c r="K3" s="35"/>
      <c r="L3" s="17"/>
      <c r="M3" s="17"/>
      <c r="N3" s="17" t="s">
        <v>5</v>
      </c>
      <c r="O3" s="17"/>
      <c r="P3" s="17"/>
      <c r="Q3" s="17"/>
      <c r="R3" s="17"/>
      <c r="S3" s="35"/>
      <c r="T3" s="17"/>
      <c r="U3" s="17"/>
      <c r="V3" s="47" t="s">
        <v>6</v>
      </c>
      <c r="W3" s="48"/>
      <c r="X3" s="49"/>
      <c r="Y3" s="59" t="s">
        <v>7</v>
      </c>
      <c r="Z3" s="60" t="s">
        <v>8</v>
      </c>
      <c r="AA3" s="61" t="s">
        <v>9</v>
      </c>
      <c r="AB3" s="62"/>
      <c r="AC3" s="63"/>
      <c r="AD3" s="63" t="s">
        <v>10</v>
      </c>
      <c r="AE3" s="64" t="s">
        <v>11</v>
      </c>
      <c r="AF3" s="5"/>
      <c r="AG3" s="8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</row>
    <row r="4" s="2" customFormat="1" ht="51" customHeight="1" spans="1:250">
      <c r="A4" s="18"/>
      <c r="B4" s="18"/>
      <c r="C4" s="19" t="s">
        <v>12</v>
      </c>
      <c r="D4" s="20"/>
      <c r="E4" s="20"/>
      <c r="F4" s="20"/>
      <c r="G4" s="21"/>
      <c r="H4" s="22" t="s">
        <v>13</v>
      </c>
      <c r="I4" s="22"/>
      <c r="J4" s="23" t="s">
        <v>14</v>
      </c>
      <c r="K4" s="36" t="s">
        <v>15</v>
      </c>
      <c r="L4" s="22"/>
      <c r="M4" s="22"/>
      <c r="N4" s="37" t="s">
        <v>16</v>
      </c>
      <c r="O4" s="37" t="s">
        <v>17</v>
      </c>
      <c r="P4" s="37" t="s">
        <v>18</v>
      </c>
      <c r="Q4" s="23" t="s">
        <v>13</v>
      </c>
      <c r="R4" s="23" t="s">
        <v>14</v>
      </c>
      <c r="S4" s="36" t="s">
        <v>19</v>
      </c>
      <c r="T4" s="22"/>
      <c r="U4" s="22"/>
      <c r="V4" s="50"/>
      <c r="W4" s="51"/>
      <c r="X4" s="52"/>
      <c r="Y4" s="65"/>
      <c r="Z4" s="66"/>
      <c r="AA4" s="67"/>
      <c r="AB4" s="68"/>
      <c r="AC4" s="69"/>
      <c r="AD4" s="69"/>
      <c r="AE4" s="70"/>
      <c r="AF4" s="5"/>
      <c r="AG4" s="86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</row>
    <row r="5" s="3" customFormat="1" ht="54" customHeight="1" spans="1:33">
      <c r="A5" s="18"/>
      <c r="B5" s="18"/>
      <c r="C5" s="23" t="s">
        <v>20</v>
      </c>
      <c r="D5" s="19" t="s">
        <v>21</v>
      </c>
      <c r="E5" s="21"/>
      <c r="F5" s="19" t="s">
        <v>22</v>
      </c>
      <c r="G5" s="21"/>
      <c r="H5" s="23" t="s">
        <v>21</v>
      </c>
      <c r="I5" s="23" t="s">
        <v>22</v>
      </c>
      <c r="J5" s="38"/>
      <c r="K5" s="39" t="s">
        <v>20</v>
      </c>
      <c r="L5" s="23" t="s">
        <v>23</v>
      </c>
      <c r="M5" s="23" t="s">
        <v>24</v>
      </c>
      <c r="N5" s="40"/>
      <c r="O5" s="40"/>
      <c r="P5" s="40"/>
      <c r="Q5" s="38"/>
      <c r="R5" s="38"/>
      <c r="S5" s="39" t="s">
        <v>20</v>
      </c>
      <c r="T5" s="23" t="s">
        <v>23</v>
      </c>
      <c r="U5" s="23" t="s">
        <v>24</v>
      </c>
      <c r="V5" s="53" t="s">
        <v>20</v>
      </c>
      <c r="W5" s="23" t="s">
        <v>23</v>
      </c>
      <c r="X5" s="23" t="s">
        <v>24</v>
      </c>
      <c r="Y5" s="65"/>
      <c r="Z5" s="66"/>
      <c r="AA5" s="71" t="s">
        <v>25</v>
      </c>
      <c r="AB5" s="72" t="s">
        <v>26</v>
      </c>
      <c r="AC5" s="72" t="s">
        <v>27</v>
      </c>
      <c r="AD5" s="69"/>
      <c r="AE5" s="70"/>
      <c r="AG5" s="87" t="s">
        <v>28</v>
      </c>
    </row>
    <row r="6" s="3" customFormat="1" ht="54" customHeight="1" spans="1:33">
      <c r="A6" s="24"/>
      <c r="B6" s="24"/>
      <c r="C6" s="25"/>
      <c r="D6" s="22" t="s">
        <v>29</v>
      </c>
      <c r="E6" s="22" t="s">
        <v>30</v>
      </c>
      <c r="F6" s="22" t="s">
        <v>29</v>
      </c>
      <c r="G6" s="22" t="s">
        <v>30</v>
      </c>
      <c r="H6" s="25"/>
      <c r="I6" s="25"/>
      <c r="J6" s="25"/>
      <c r="K6" s="41"/>
      <c r="L6" s="25"/>
      <c r="M6" s="25"/>
      <c r="N6" s="42"/>
      <c r="O6" s="42"/>
      <c r="P6" s="42"/>
      <c r="Q6" s="25"/>
      <c r="R6" s="25"/>
      <c r="S6" s="41"/>
      <c r="T6" s="25"/>
      <c r="U6" s="25"/>
      <c r="V6" s="54"/>
      <c r="W6" s="25"/>
      <c r="X6" s="25"/>
      <c r="Y6" s="73"/>
      <c r="Z6" s="74"/>
      <c r="AA6" s="75"/>
      <c r="AB6" s="76"/>
      <c r="AC6" s="76"/>
      <c r="AD6" s="77"/>
      <c r="AE6" s="78"/>
      <c r="AG6" s="88"/>
    </row>
    <row r="7" s="3" customFormat="1" ht="51" customHeight="1" spans="1:33">
      <c r="A7" s="26" t="s">
        <v>31</v>
      </c>
      <c r="B7" s="26"/>
      <c r="C7" s="27">
        <v>1</v>
      </c>
      <c r="D7" s="27">
        <v>2</v>
      </c>
      <c r="E7" s="27">
        <v>3</v>
      </c>
      <c r="F7" s="27">
        <v>4</v>
      </c>
      <c r="G7" s="27">
        <v>5</v>
      </c>
      <c r="H7" s="27">
        <v>6</v>
      </c>
      <c r="I7" s="27">
        <v>7</v>
      </c>
      <c r="J7" s="27">
        <v>8</v>
      </c>
      <c r="K7" s="27">
        <v>9</v>
      </c>
      <c r="L7" s="27">
        <v>10</v>
      </c>
      <c r="M7" s="27">
        <v>11</v>
      </c>
      <c r="N7" s="27">
        <v>12</v>
      </c>
      <c r="O7" s="27">
        <v>13</v>
      </c>
      <c r="P7" s="27">
        <v>14</v>
      </c>
      <c r="Q7" s="27">
        <v>15</v>
      </c>
      <c r="R7" s="27">
        <v>16</v>
      </c>
      <c r="S7" s="27">
        <v>17</v>
      </c>
      <c r="T7" s="27">
        <v>18</v>
      </c>
      <c r="U7" s="27">
        <v>19</v>
      </c>
      <c r="V7" s="27">
        <v>20</v>
      </c>
      <c r="W7" s="27">
        <v>21</v>
      </c>
      <c r="X7" s="27">
        <v>22</v>
      </c>
      <c r="Y7" s="27">
        <v>23</v>
      </c>
      <c r="Z7" s="27">
        <v>26</v>
      </c>
      <c r="AA7" s="27">
        <v>27</v>
      </c>
      <c r="AB7" s="27">
        <v>28</v>
      </c>
      <c r="AC7" s="27">
        <v>29</v>
      </c>
      <c r="AD7" s="3">
        <v>30</v>
      </c>
      <c r="AE7" s="79"/>
      <c r="AG7" s="89" t="s">
        <v>32</v>
      </c>
    </row>
    <row r="8" ht="14.25" customHeight="1" spans="1:33">
      <c r="A8" s="26" t="s">
        <v>20</v>
      </c>
      <c r="B8" s="26"/>
      <c r="C8" s="28">
        <f>SUMIF($AF$9:$AF$206,"=1",$C$9:$C$206)</f>
        <v>13167268</v>
      </c>
      <c r="D8" s="28">
        <f>SUMIF($AF$9:$AF$206,"=1",$D$9:D206)</f>
        <v>9479939</v>
      </c>
      <c r="E8" s="28">
        <f>SUMIF($AF$9:$AF$206,"=1",$E$9:$E$206)</f>
        <v>18734</v>
      </c>
      <c r="F8" s="28">
        <f>SUMIF($AF$9:$AF$206,"=1",$F$9:$F$206)</f>
        <v>3687329</v>
      </c>
      <c r="G8" s="28">
        <f>SUMIF($AF$9:$AF$206,"=1",$G$9:$G$206)</f>
        <v>6314</v>
      </c>
      <c r="H8" s="29">
        <v>1150</v>
      </c>
      <c r="I8" s="29">
        <v>1950</v>
      </c>
      <c r="J8" s="29" t="s">
        <v>33</v>
      </c>
      <c r="K8" s="28">
        <f>SUMIF($AF$9:$AF$206,"=1",$K$9:$K$206)</f>
        <v>1809217</v>
      </c>
      <c r="L8" s="28">
        <f>SUMIF($AF$9:$AF$206,"=1",$L$9:$L$206)</f>
        <v>1288467</v>
      </c>
      <c r="M8" s="28">
        <f>K8-L8</f>
        <v>520750</v>
      </c>
      <c r="N8" s="43">
        <v>5784</v>
      </c>
      <c r="O8" s="43">
        <v>233453</v>
      </c>
      <c r="P8" s="28">
        <v>344547</v>
      </c>
      <c r="Q8" s="28">
        <v>1150</v>
      </c>
      <c r="R8" s="44" t="s">
        <v>33</v>
      </c>
      <c r="S8" s="28">
        <f>SUMIF($AF$9:$AF$206,"=1",$S$9:$S$206)</f>
        <v>39622</v>
      </c>
      <c r="T8" s="28">
        <f>SUMIF($AF$9:$AF$206,"=1",$T$9:$T$206)</f>
        <v>34574</v>
      </c>
      <c r="U8" s="28">
        <f>SUMIF($AF$9:$AF$206,"=1",$U$9:$U$206)</f>
        <v>5048</v>
      </c>
      <c r="V8" s="55">
        <f>SUMIF($AF$9:$AF$206,"=1",V9:V206)</f>
        <v>3389</v>
      </c>
      <c r="W8" s="55">
        <f>SUMIF($AF$9:$AF$206,"=1",W9:W206)</f>
        <v>2688</v>
      </c>
      <c r="X8" s="55">
        <f>SUMIF($AF$9:$AF$206,"=1",X9:X206)</f>
        <v>701</v>
      </c>
      <c r="Y8" s="55">
        <f>SUMIF($AF$9:$AF$206,"=1",Y9:Y206)</f>
        <v>1320353</v>
      </c>
      <c r="Z8" s="55">
        <v>-5027</v>
      </c>
      <c r="AA8" s="55">
        <f>1315346.48-20.48</f>
        <v>1315326</v>
      </c>
      <c r="AB8" s="55">
        <f>516138-8</f>
        <v>516130</v>
      </c>
      <c r="AC8" s="55">
        <f>799208.48-12.48</f>
        <v>799196</v>
      </c>
      <c r="AD8" s="55">
        <v>0</v>
      </c>
      <c r="AE8" s="80"/>
      <c r="AG8" s="90" t="e">
        <f>SUMIF($AF$9:$AF$206,"=1",AG9:AG206)</f>
        <v>#N/A</v>
      </c>
    </row>
    <row r="9" s="4" customFormat="1" ht="14.25" customHeight="1" spans="1:251">
      <c r="A9" s="30" t="s">
        <v>34</v>
      </c>
      <c r="B9" s="30"/>
      <c r="C9" s="31">
        <v>1508856</v>
      </c>
      <c r="D9" s="31">
        <v>1125103</v>
      </c>
      <c r="E9" s="31">
        <v>1425</v>
      </c>
      <c r="F9" s="31">
        <v>383753</v>
      </c>
      <c r="G9" s="31">
        <v>567</v>
      </c>
      <c r="H9" s="32">
        <v>1150</v>
      </c>
      <c r="I9" s="32">
        <v>1950</v>
      </c>
      <c r="J9" s="32" t="s">
        <v>33</v>
      </c>
      <c r="K9" s="31">
        <f>SUM(K10:K21)</f>
        <v>204218</v>
      </c>
      <c r="L9" s="31">
        <f>SUM(L10:L21)</f>
        <v>102109</v>
      </c>
      <c r="M9" s="31">
        <f>SUM(M10:M21)</f>
        <v>102109</v>
      </c>
      <c r="N9" s="31">
        <v>12</v>
      </c>
      <c r="O9" s="31">
        <v>538</v>
      </c>
      <c r="P9" s="31">
        <v>562</v>
      </c>
      <c r="Q9" s="31">
        <v>1150</v>
      </c>
      <c r="R9" s="45" t="s">
        <v>33</v>
      </c>
      <c r="S9" s="31">
        <f t="shared" ref="S9:Y9" si="0">SUM(S10:S21)</f>
        <v>65</v>
      </c>
      <c r="T9" s="31">
        <f t="shared" si="0"/>
        <v>32</v>
      </c>
      <c r="U9" s="31">
        <f t="shared" si="0"/>
        <v>33</v>
      </c>
      <c r="V9" s="31">
        <f t="shared" si="0"/>
        <v>275</v>
      </c>
      <c r="W9" s="31">
        <f t="shared" si="0"/>
        <v>138</v>
      </c>
      <c r="X9" s="31">
        <f t="shared" si="0"/>
        <v>137</v>
      </c>
      <c r="Y9" s="31">
        <f t="shared" si="0"/>
        <v>102003</v>
      </c>
      <c r="Z9" s="81">
        <v>0</v>
      </c>
      <c r="AA9" s="81">
        <v>102003</v>
      </c>
      <c r="AB9" s="81">
        <v>40025</v>
      </c>
      <c r="AC9" s="81">
        <v>61978</v>
      </c>
      <c r="AD9" s="81">
        <v>0</v>
      </c>
      <c r="AE9" s="82"/>
      <c r="AF9" s="83">
        <v>1</v>
      </c>
      <c r="AG9" s="91">
        <f>SUM(AG10:AG21)</f>
        <v>38645.82</v>
      </c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83"/>
      <c r="CA9" s="83"/>
      <c r="CB9" s="83"/>
      <c r="CC9" s="83"/>
      <c r="CD9" s="83"/>
      <c r="CE9" s="83"/>
      <c r="CF9" s="83"/>
      <c r="CG9" s="83"/>
      <c r="CH9" s="83"/>
      <c r="CI9" s="83"/>
      <c r="CJ9" s="83"/>
      <c r="CK9" s="83"/>
      <c r="CL9" s="83"/>
      <c r="CM9" s="83"/>
      <c r="CN9" s="83"/>
      <c r="CO9" s="83"/>
      <c r="CP9" s="83"/>
      <c r="CQ9" s="83"/>
      <c r="CR9" s="83"/>
      <c r="CS9" s="83"/>
      <c r="CT9" s="83"/>
      <c r="CU9" s="83"/>
      <c r="CV9" s="83"/>
      <c r="CW9" s="83"/>
      <c r="CX9" s="83"/>
      <c r="CY9" s="83"/>
      <c r="CZ9" s="83"/>
      <c r="DA9" s="83"/>
      <c r="DB9" s="83"/>
      <c r="DC9" s="83"/>
      <c r="DD9" s="83"/>
      <c r="DE9" s="83"/>
      <c r="DF9" s="83"/>
      <c r="DG9" s="83"/>
      <c r="DH9" s="83"/>
      <c r="DI9" s="83"/>
      <c r="DJ9" s="83"/>
      <c r="DK9" s="83"/>
      <c r="DL9" s="83"/>
      <c r="DM9" s="83"/>
      <c r="DN9" s="83"/>
      <c r="DO9" s="83"/>
      <c r="DP9" s="83"/>
      <c r="DQ9" s="83"/>
      <c r="DR9" s="83"/>
      <c r="DS9" s="83"/>
      <c r="DT9" s="83"/>
      <c r="DU9" s="83"/>
      <c r="DV9" s="83"/>
      <c r="DW9" s="83"/>
      <c r="DX9" s="83"/>
      <c r="DY9" s="83"/>
      <c r="DZ9" s="83"/>
      <c r="EA9" s="83"/>
      <c r="EB9" s="83"/>
      <c r="EC9" s="83"/>
      <c r="ED9" s="83"/>
      <c r="EE9" s="83"/>
      <c r="EF9" s="83"/>
      <c r="EG9" s="83"/>
      <c r="EH9" s="83"/>
      <c r="EI9" s="83"/>
      <c r="EJ9" s="83"/>
      <c r="EK9" s="83"/>
      <c r="EL9" s="83"/>
      <c r="EM9" s="83"/>
      <c r="EN9" s="83"/>
      <c r="EO9" s="83"/>
      <c r="EP9" s="83"/>
      <c r="EQ9" s="83"/>
      <c r="ER9" s="83"/>
      <c r="ES9" s="83"/>
      <c r="ET9" s="83"/>
      <c r="EU9" s="83"/>
      <c r="EV9" s="83"/>
      <c r="EW9" s="83"/>
      <c r="EX9" s="83"/>
      <c r="EY9" s="83"/>
      <c r="EZ9" s="83"/>
      <c r="FA9" s="83"/>
      <c r="FB9" s="83"/>
      <c r="FC9" s="83"/>
      <c r="FD9" s="83"/>
      <c r="FE9" s="83"/>
      <c r="FF9" s="83"/>
      <c r="FG9" s="83"/>
      <c r="FH9" s="83"/>
      <c r="FI9" s="83"/>
      <c r="FJ9" s="83"/>
      <c r="FK9" s="83"/>
      <c r="FL9" s="83"/>
      <c r="FM9" s="83"/>
      <c r="FN9" s="83"/>
      <c r="FO9" s="83"/>
      <c r="FP9" s="83"/>
      <c r="FQ9" s="83"/>
      <c r="FR9" s="83"/>
      <c r="FS9" s="83"/>
      <c r="FT9" s="83"/>
      <c r="FU9" s="83"/>
      <c r="FV9" s="83"/>
      <c r="FW9" s="83"/>
      <c r="FX9" s="83"/>
      <c r="FY9" s="83"/>
      <c r="FZ9" s="83"/>
      <c r="GA9" s="83"/>
      <c r="GB9" s="83"/>
      <c r="GC9" s="83"/>
      <c r="GD9" s="83"/>
      <c r="GE9" s="83"/>
      <c r="GF9" s="83"/>
      <c r="GG9" s="83"/>
      <c r="GH9" s="83"/>
      <c r="GI9" s="83"/>
      <c r="GJ9" s="83"/>
      <c r="GK9" s="83"/>
      <c r="GL9" s="83"/>
      <c r="GM9" s="83"/>
      <c r="GN9" s="83"/>
      <c r="GO9" s="83"/>
      <c r="GP9" s="83"/>
      <c r="GQ9" s="83"/>
      <c r="GR9" s="83"/>
      <c r="GS9" s="83"/>
      <c r="GT9" s="83"/>
      <c r="GU9" s="83"/>
      <c r="GV9" s="83"/>
      <c r="GW9" s="83"/>
      <c r="GX9" s="83"/>
      <c r="GY9" s="83"/>
      <c r="GZ9" s="83"/>
      <c r="HA9" s="83"/>
      <c r="HB9" s="83"/>
      <c r="HC9" s="83"/>
      <c r="HD9" s="83"/>
      <c r="HE9" s="83"/>
      <c r="HF9" s="83"/>
      <c r="HG9" s="83"/>
      <c r="HH9" s="83"/>
      <c r="HI9" s="83"/>
      <c r="HJ9" s="83"/>
      <c r="HK9" s="83"/>
      <c r="HL9" s="83"/>
      <c r="HM9" s="83"/>
      <c r="HN9" s="83"/>
      <c r="HO9" s="83"/>
      <c r="HP9" s="83"/>
      <c r="HQ9" s="83"/>
      <c r="HR9" s="83"/>
      <c r="HS9" s="83"/>
      <c r="HT9" s="83"/>
      <c r="HU9" s="83"/>
      <c r="HV9" s="83"/>
      <c r="HW9" s="83"/>
      <c r="HX9" s="83"/>
      <c r="HY9" s="83"/>
      <c r="HZ9" s="83"/>
      <c r="IA9" s="83"/>
      <c r="IB9" s="83"/>
      <c r="IC9" s="83"/>
      <c r="ID9" s="83"/>
      <c r="IE9" s="83"/>
      <c r="IF9" s="83"/>
      <c r="IG9" s="83"/>
      <c r="IH9" s="83"/>
      <c r="II9" s="83"/>
      <c r="IJ9" s="83"/>
      <c r="IK9" s="83"/>
      <c r="IL9" s="83"/>
      <c r="IM9" s="83"/>
      <c r="IN9" s="83"/>
      <c r="IO9" s="83"/>
      <c r="IP9" s="83"/>
      <c r="IQ9" s="83"/>
    </row>
    <row r="10" ht="14.25" customHeight="1" spans="1:33">
      <c r="A10" s="33" t="s">
        <v>35</v>
      </c>
      <c r="B10" s="33" t="s">
        <v>36</v>
      </c>
      <c r="C10" s="28">
        <v>0</v>
      </c>
      <c r="D10" s="28">
        <v>0</v>
      </c>
      <c r="E10" s="28">
        <v>0</v>
      </c>
      <c r="F10" s="28">
        <v>0</v>
      </c>
      <c r="G10" s="28">
        <v>0</v>
      </c>
      <c r="H10" s="29">
        <v>1150</v>
      </c>
      <c r="I10" s="29">
        <v>1950</v>
      </c>
      <c r="J10" s="44">
        <v>0.5</v>
      </c>
      <c r="K10" s="28">
        <f t="shared" ref="K10:K24" si="1">ROUND((D10*H10+F10*I10)/10000,0)</f>
        <v>0</v>
      </c>
      <c r="L10" s="28">
        <f t="shared" ref="L10:L24" si="2">ROUND((H10*D10*J10+I10*F10*J10)/10000,0)</f>
        <v>0</v>
      </c>
      <c r="M10" s="28">
        <f t="shared" ref="M8:M24" si="3">K10-L10</f>
        <v>0</v>
      </c>
      <c r="N10" s="28">
        <v>0</v>
      </c>
      <c r="O10" s="28">
        <v>0</v>
      </c>
      <c r="P10" s="28">
        <v>0</v>
      </c>
      <c r="Q10" s="28">
        <v>1150</v>
      </c>
      <c r="R10" s="56">
        <v>0.5</v>
      </c>
      <c r="S10" s="28">
        <f t="shared" ref="S10:S21" si="4">ROUND(P10*Q10/10000,0)</f>
        <v>0</v>
      </c>
      <c r="T10" s="28">
        <f t="shared" ref="T10:T21" si="5">ROUND(P10*Q10*R10/10000,0)</f>
        <v>0</v>
      </c>
      <c r="U10" s="28">
        <f t="shared" ref="U10:U21" si="6">S10-T10</f>
        <v>0</v>
      </c>
      <c r="V10" s="28">
        <f t="shared" ref="V10:V21" si="7">ROUND((E10*H10+G10*I10)/10000,0)</f>
        <v>0</v>
      </c>
      <c r="W10" s="28">
        <f t="shared" ref="W10:W21" si="8">ROUND((E10*H10+G10*I10)*J10/10000,0)</f>
        <v>0</v>
      </c>
      <c r="X10" s="28">
        <f t="shared" ref="X10:X21" si="9">V10-W10</f>
        <v>0</v>
      </c>
      <c r="Y10" s="28">
        <f>L10+T10-W10</f>
        <v>0</v>
      </c>
      <c r="Z10" s="55">
        <v>0</v>
      </c>
      <c r="AA10" s="43">
        <v>0</v>
      </c>
      <c r="AB10" s="55">
        <v>0</v>
      </c>
      <c r="AC10" s="55">
        <v>0</v>
      </c>
      <c r="AD10" s="55"/>
      <c r="AE10" s="80"/>
      <c r="AG10" s="90">
        <f t="shared" ref="AG10:AG21" si="10">ROUND(498337/$AA$8*AA10,2)</f>
        <v>0</v>
      </c>
    </row>
    <row r="11" ht="14.25" customHeight="1" spans="1:33">
      <c r="A11" s="26" t="s">
        <v>37</v>
      </c>
      <c r="B11" s="33" t="s">
        <v>38</v>
      </c>
      <c r="C11" s="28">
        <v>105851</v>
      </c>
      <c r="D11" s="28">
        <v>70025</v>
      </c>
      <c r="E11" s="28">
        <v>98</v>
      </c>
      <c r="F11" s="28">
        <v>35826</v>
      </c>
      <c r="G11" s="28">
        <v>63</v>
      </c>
      <c r="H11" s="29">
        <v>1150</v>
      </c>
      <c r="I11" s="29">
        <v>1950</v>
      </c>
      <c r="J11" s="44">
        <v>0.5</v>
      </c>
      <c r="K11" s="28">
        <f t="shared" si="1"/>
        <v>15039</v>
      </c>
      <c r="L11" s="28">
        <f t="shared" si="2"/>
        <v>7519</v>
      </c>
      <c r="M11" s="28">
        <f t="shared" si="3"/>
        <v>7520</v>
      </c>
      <c r="N11" s="28">
        <v>0</v>
      </c>
      <c r="O11" s="28">
        <v>0</v>
      </c>
      <c r="P11" s="28">
        <v>0</v>
      </c>
      <c r="Q11" s="28">
        <v>1150</v>
      </c>
      <c r="R11" s="56">
        <v>0.5</v>
      </c>
      <c r="S11" s="28">
        <f t="shared" si="4"/>
        <v>0</v>
      </c>
      <c r="T11" s="28">
        <f t="shared" si="5"/>
        <v>0</v>
      </c>
      <c r="U11" s="28">
        <f t="shared" si="6"/>
        <v>0</v>
      </c>
      <c r="V11" s="28">
        <f t="shared" si="7"/>
        <v>24</v>
      </c>
      <c r="W11" s="28">
        <f t="shared" si="8"/>
        <v>12</v>
      </c>
      <c r="X11" s="28">
        <f t="shared" si="9"/>
        <v>12</v>
      </c>
      <c r="Y11" s="28">
        <f t="shared" ref="Y11:Y21" si="11">L11+T11-W11</f>
        <v>7507</v>
      </c>
      <c r="Z11" s="55">
        <v>0</v>
      </c>
      <c r="AA11" s="43">
        <v>7507</v>
      </c>
      <c r="AB11" s="55">
        <v>2946</v>
      </c>
      <c r="AC11" s="55">
        <v>4561</v>
      </c>
      <c r="AD11" s="55"/>
      <c r="AE11" s="80"/>
      <c r="AG11" s="90">
        <f t="shared" si="10"/>
        <v>2844.17</v>
      </c>
    </row>
    <row r="12" ht="14.25" customHeight="1" spans="1:33">
      <c r="A12" s="26" t="s">
        <v>39</v>
      </c>
      <c r="B12" s="33" t="s">
        <v>40</v>
      </c>
      <c r="C12" s="28">
        <v>122483</v>
      </c>
      <c r="D12" s="28">
        <v>89947</v>
      </c>
      <c r="E12" s="28">
        <v>137</v>
      </c>
      <c r="F12" s="28">
        <v>32536</v>
      </c>
      <c r="G12" s="28">
        <v>76</v>
      </c>
      <c r="H12" s="29">
        <v>1150</v>
      </c>
      <c r="I12" s="29">
        <v>1950</v>
      </c>
      <c r="J12" s="44">
        <v>0.5</v>
      </c>
      <c r="K12" s="28">
        <f t="shared" si="1"/>
        <v>16688</v>
      </c>
      <c r="L12" s="28">
        <f t="shared" si="2"/>
        <v>8344</v>
      </c>
      <c r="M12" s="28">
        <f t="shared" si="3"/>
        <v>8344</v>
      </c>
      <c r="N12" s="28">
        <v>0</v>
      </c>
      <c r="O12" s="28">
        <v>0</v>
      </c>
      <c r="P12" s="28">
        <v>0</v>
      </c>
      <c r="Q12" s="28">
        <v>1150</v>
      </c>
      <c r="R12" s="56">
        <v>0.5</v>
      </c>
      <c r="S12" s="28">
        <f t="shared" si="4"/>
        <v>0</v>
      </c>
      <c r="T12" s="28">
        <f t="shared" si="5"/>
        <v>0</v>
      </c>
      <c r="U12" s="28">
        <f t="shared" si="6"/>
        <v>0</v>
      </c>
      <c r="V12" s="28">
        <f t="shared" si="7"/>
        <v>31</v>
      </c>
      <c r="W12" s="28">
        <f t="shared" si="8"/>
        <v>15</v>
      </c>
      <c r="X12" s="28">
        <f t="shared" si="9"/>
        <v>16</v>
      </c>
      <c r="Y12" s="28">
        <f t="shared" si="11"/>
        <v>8329</v>
      </c>
      <c r="Z12" s="55">
        <v>0</v>
      </c>
      <c r="AA12" s="43">
        <v>8329</v>
      </c>
      <c r="AB12" s="55">
        <v>3268</v>
      </c>
      <c r="AC12" s="55">
        <v>5061</v>
      </c>
      <c r="AD12" s="55"/>
      <c r="AE12" s="80"/>
      <c r="AG12" s="90">
        <f t="shared" si="10"/>
        <v>3155.6</v>
      </c>
    </row>
    <row r="13" ht="14.25" customHeight="1" spans="1:33">
      <c r="A13" s="26" t="s">
        <v>41</v>
      </c>
      <c r="B13" s="33" t="s">
        <v>42</v>
      </c>
      <c r="C13" s="28">
        <v>93944</v>
      </c>
      <c r="D13" s="28">
        <v>66633</v>
      </c>
      <c r="E13" s="28">
        <v>97</v>
      </c>
      <c r="F13" s="28">
        <v>27311</v>
      </c>
      <c r="G13" s="28">
        <v>78</v>
      </c>
      <c r="H13" s="29">
        <v>1150</v>
      </c>
      <c r="I13" s="29">
        <v>1950</v>
      </c>
      <c r="J13" s="44">
        <v>0.5</v>
      </c>
      <c r="K13" s="28">
        <f t="shared" si="1"/>
        <v>12988</v>
      </c>
      <c r="L13" s="28">
        <f t="shared" si="2"/>
        <v>6494</v>
      </c>
      <c r="M13" s="28">
        <f t="shared" si="3"/>
        <v>6494</v>
      </c>
      <c r="N13" s="28">
        <v>0</v>
      </c>
      <c r="O13" s="28">
        <v>0</v>
      </c>
      <c r="P13" s="28">
        <v>0</v>
      </c>
      <c r="Q13" s="28">
        <v>1150</v>
      </c>
      <c r="R13" s="56">
        <v>0.5</v>
      </c>
      <c r="S13" s="28">
        <f t="shared" si="4"/>
        <v>0</v>
      </c>
      <c r="T13" s="28">
        <f t="shared" si="5"/>
        <v>0</v>
      </c>
      <c r="U13" s="28">
        <f t="shared" si="6"/>
        <v>0</v>
      </c>
      <c r="V13" s="28">
        <f t="shared" si="7"/>
        <v>26</v>
      </c>
      <c r="W13" s="28">
        <f t="shared" si="8"/>
        <v>13</v>
      </c>
      <c r="X13" s="28">
        <f t="shared" si="9"/>
        <v>13</v>
      </c>
      <c r="Y13" s="28">
        <f t="shared" si="11"/>
        <v>6481</v>
      </c>
      <c r="Z13" s="55">
        <v>0</v>
      </c>
      <c r="AA13" s="43">
        <v>6481</v>
      </c>
      <c r="AB13" s="55">
        <v>2543</v>
      </c>
      <c r="AC13" s="55">
        <v>3938</v>
      </c>
      <c r="AD13" s="55"/>
      <c r="AE13" s="80"/>
      <c r="AG13" s="90">
        <f t="shared" si="10"/>
        <v>2455.45</v>
      </c>
    </row>
    <row r="14" ht="14.25" customHeight="1" spans="1:33">
      <c r="A14" s="26" t="s">
        <v>43</v>
      </c>
      <c r="B14" s="33" t="s">
        <v>44</v>
      </c>
      <c r="C14" s="28">
        <v>155297</v>
      </c>
      <c r="D14" s="28">
        <v>117402</v>
      </c>
      <c r="E14" s="28">
        <v>74</v>
      </c>
      <c r="F14" s="28">
        <v>37895</v>
      </c>
      <c r="G14" s="28">
        <v>36</v>
      </c>
      <c r="H14" s="29">
        <v>1150</v>
      </c>
      <c r="I14" s="29">
        <v>1950</v>
      </c>
      <c r="J14" s="44">
        <v>0.5</v>
      </c>
      <c r="K14" s="28">
        <f t="shared" si="1"/>
        <v>20891</v>
      </c>
      <c r="L14" s="28">
        <f t="shared" si="2"/>
        <v>10445</v>
      </c>
      <c r="M14" s="28">
        <f t="shared" si="3"/>
        <v>10446</v>
      </c>
      <c r="N14" s="28">
        <v>1</v>
      </c>
      <c r="O14" s="28">
        <v>0</v>
      </c>
      <c r="P14" s="28">
        <v>0</v>
      </c>
      <c r="Q14" s="28">
        <v>1150</v>
      </c>
      <c r="R14" s="56">
        <v>0.5</v>
      </c>
      <c r="S14" s="28">
        <f t="shared" si="4"/>
        <v>0</v>
      </c>
      <c r="T14" s="28">
        <f t="shared" si="5"/>
        <v>0</v>
      </c>
      <c r="U14" s="28">
        <f t="shared" si="6"/>
        <v>0</v>
      </c>
      <c r="V14" s="28">
        <f t="shared" si="7"/>
        <v>16</v>
      </c>
      <c r="W14" s="28">
        <f t="shared" si="8"/>
        <v>8</v>
      </c>
      <c r="X14" s="28">
        <f t="shared" si="9"/>
        <v>8</v>
      </c>
      <c r="Y14" s="28">
        <f t="shared" si="11"/>
        <v>10437</v>
      </c>
      <c r="Z14" s="55">
        <v>0</v>
      </c>
      <c r="AA14" s="43">
        <v>10437</v>
      </c>
      <c r="AB14" s="55">
        <v>4095</v>
      </c>
      <c r="AC14" s="55">
        <v>6342</v>
      </c>
      <c r="AD14" s="55"/>
      <c r="AE14" s="80"/>
      <c r="AG14" s="90">
        <f t="shared" si="10"/>
        <v>3954.26</v>
      </c>
    </row>
    <row r="15" ht="14.25" customHeight="1" spans="1:33">
      <c r="A15" s="26" t="s">
        <v>45</v>
      </c>
      <c r="B15" s="33" t="s">
        <v>46</v>
      </c>
      <c r="C15" s="28">
        <v>215544</v>
      </c>
      <c r="D15" s="28">
        <v>166994</v>
      </c>
      <c r="E15" s="28">
        <v>102</v>
      </c>
      <c r="F15" s="28">
        <v>48550</v>
      </c>
      <c r="G15" s="28">
        <v>25</v>
      </c>
      <c r="H15" s="29">
        <v>1150</v>
      </c>
      <c r="I15" s="29">
        <v>1950</v>
      </c>
      <c r="J15" s="44">
        <v>0.5</v>
      </c>
      <c r="K15" s="28">
        <f t="shared" si="1"/>
        <v>28672</v>
      </c>
      <c r="L15" s="28">
        <f t="shared" si="2"/>
        <v>14336</v>
      </c>
      <c r="M15" s="28">
        <f t="shared" si="3"/>
        <v>14336</v>
      </c>
      <c r="N15" s="28">
        <v>3</v>
      </c>
      <c r="O15" s="28">
        <v>119</v>
      </c>
      <c r="P15" s="28">
        <v>181</v>
      </c>
      <c r="Q15" s="28">
        <v>1150</v>
      </c>
      <c r="R15" s="56">
        <v>0.5</v>
      </c>
      <c r="S15" s="28">
        <f t="shared" si="4"/>
        <v>21</v>
      </c>
      <c r="T15" s="28">
        <f t="shared" si="5"/>
        <v>10</v>
      </c>
      <c r="U15" s="28">
        <f t="shared" si="6"/>
        <v>11</v>
      </c>
      <c r="V15" s="28">
        <f t="shared" si="7"/>
        <v>17</v>
      </c>
      <c r="W15" s="28">
        <f t="shared" si="8"/>
        <v>8</v>
      </c>
      <c r="X15" s="28">
        <f t="shared" si="9"/>
        <v>9</v>
      </c>
      <c r="Y15" s="28">
        <f t="shared" si="11"/>
        <v>14338</v>
      </c>
      <c r="Z15" s="55">
        <v>0</v>
      </c>
      <c r="AA15" s="43">
        <v>14338</v>
      </c>
      <c r="AB15" s="55">
        <v>5626</v>
      </c>
      <c r="AC15" s="55">
        <v>8712</v>
      </c>
      <c r="AD15" s="55"/>
      <c r="AE15" s="80"/>
      <c r="AG15" s="90">
        <f t="shared" si="10"/>
        <v>5432.23</v>
      </c>
    </row>
    <row r="16" ht="14.25" customHeight="1" spans="1:33">
      <c r="A16" s="26" t="s">
        <v>47</v>
      </c>
      <c r="B16" s="33" t="s">
        <v>48</v>
      </c>
      <c r="C16" s="28">
        <v>104305</v>
      </c>
      <c r="D16" s="28">
        <v>77365</v>
      </c>
      <c r="E16" s="28">
        <v>69</v>
      </c>
      <c r="F16" s="28">
        <v>26940</v>
      </c>
      <c r="G16" s="28">
        <v>18</v>
      </c>
      <c r="H16" s="29">
        <v>1150</v>
      </c>
      <c r="I16" s="29">
        <v>1950</v>
      </c>
      <c r="J16" s="44">
        <v>0.5</v>
      </c>
      <c r="K16" s="28">
        <f t="shared" si="1"/>
        <v>14150</v>
      </c>
      <c r="L16" s="28">
        <f t="shared" si="2"/>
        <v>7075</v>
      </c>
      <c r="M16" s="28">
        <f t="shared" si="3"/>
        <v>7075</v>
      </c>
      <c r="N16" s="28">
        <v>0</v>
      </c>
      <c r="O16" s="28">
        <v>0</v>
      </c>
      <c r="P16" s="28">
        <v>0</v>
      </c>
      <c r="Q16" s="28">
        <v>1150</v>
      </c>
      <c r="R16" s="56">
        <v>0.5</v>
      </c>
      <c r="S16" s="28">
        <f t="shared" si="4"/>
        <v>0</v>
      </c>
      <c r="T16" s="28">
        <f t="shared" si="5"/>
        <v>0</v>
      </c>
      <c r="U16" s="28">
        <f t="shared" si="6"/>
        <v>0</v>
      </c>
      <c r="V16" s="28">
        <f t="shared" si="7"/>
        <v>11</v>
      </c>
      <c r="W16" s="28">
        <f t="shared" si="8"/>
        <v>6</v>
      </c>
      <c r="X16" s="28">
        <f t="shared" si="9"/>
        <v>5</v>
      </c>
      <c r="Y16" s="28">
        <f t="shared" si="11"/>
        <v>7069</v>
      </c>
      <c r="Z16" s="55">
        <v>0</v>
      </c>
      <c r="AA16" s="43">
        <v>7069</v>
      </c>
      <c r="AB16" s="55">
        <v>2774</v>
      </c>
      <c r="AC16" s="55">
        <v>4295</v>
      </c>
      <c r="AD16" s="55"/>
      <c r="AE16" s="80"/>
      <c r="AG16" s="90">
        <f t="shared" si="10"/>
        <v>2678.23</v>
      </c>
    </row>
    <row r="17" ht="14.25" customHeight="1" spans="1:33">
      <c r="A17" s="26" t="s">
        <v>49</v>
      </c>
      <c r="B17" s="33" t="s">
        <v>50</v>
      </c>
      <c r="C17" s="28">
        <v>189945</v>
      </c>
      <c r="D17" s="28">
        <v>145180</v>
      </c>
      <c r="E17" s="28">
        <v>190</v>
      </c>
      <c r="F17" s="28">
        <v>44765</v>
      </c>
      <c r="G17" s="28">
        <v>31</v>
      </c>
      <c r="H17" s="29">
        <v>1150</v>
      </c>
      <c r="I17" s="29">
        <v>1950</v>
      </c>
      <c r="J17" s="44">
        <v>0.5</v>
      </c>
      <c r="K17" s="28">
        <f t="shared" si="1"/>
        <v>25425</v>
      </c>
      <c r="L17" s="28">
        <f t="shared" si="2"/>
        <v>12712</v>
      </c>
      <c r="M17" s="28">
        <f t="shared" si="3"/>
        <v>12713</v>
      </c>
      <c r="N17" s="28">
        <v>3</v>
      </c>
      <c r="O17" s="28">
        <v>93</v>
      </c>
      <c r="P17" s="28">
        <v>207</v>
      </c>
      <c r="Q17" s="28">
        <v>1150</v>
      </c>
      <c r="R17" s="56">
        <v>0.5</v>
      </c>
      <c r="S17" s="28">
        <f t="shared" si="4"/>
        <v>24</v>
      </c>
      <c r="T17" s="28">
        <f t="shared" si="5"/>
        <v>12</v>
      </c>
      <c r="U17" s="28">
        <f t="shared" si="6"/>
        <v>12</v>
      </c>
      <c r="V17" s="28">
        <f t="shared" si="7"/>
        <v>28</v>
      </c>
      <c r="W17" s="28">
        <f t="shared" si="8"/>
        <v>14</v>
      </c>
      <c r="X17" s="28">
        <f t="shared" si="9"/>
        <v>14</v>
      </c>
      <c r="Y17" s="28">
        <f t="shared" si="11"/>
        <v>12710</v>
      </c>
      <c r="Z17" s="55">
        <v>0</v>
      </c>
      <c r="AA17" s="43">
        <v>12710</v>
      </c>
      <c r="AB17" s="55">
        <v>4987</v>
      </c>
      <c r="AC17" s="55">
        <v>7723</v>
      </c>
      <c r="AD17" s="55"/>
      <c r="AE17" s="80"/>
      <c r="AG17" s="90">
        <f t="shared" si="10"/>
        <v>4815.43</v>
      </c>
    </row>
    <row r="18" ht="14.25" customHeight="1" spans="1:33">
      <c r="A18" s="26" t="s">
        <v>51</v>
      </c>
      <c r="B18" s="33" t="s">
        <v>52</v>
      </c>
      <c r="C18" s="28">
        <v>210192</v>
      </c>
      <c r="D18" s="28">
        <v>158175</v>
      </c>
      <c r="E18" s="28">
        <v>178</v>
      </c>
      <c r="F18" s="28">
        <v>52017</v>
      </c>
      <c r="G18" s="28">
        <v>76</v>
      </c>
      <c r="H18" s="29">
        <v>1150</v>
      </c>
      <c r="I18" s="29">
        <v>1950</v>
      </c>
      <c r="J18" s="44">
        <v>0.5</v>
      </c>
      <c r="K18" s="28">
        <f t="shared" si="1"/>
        <v>28333</v>
      </c>
      <c r="L18" s="28">
        <f t="shared" si="2"/>
        <v>14167</v>
      </c>
      <c r="M18" s="28">
        <f t="shared" si="3"/>
        <v>14166</v>
      </c>
      <c r="N18" s="28">
        <v>0</v>
      </c>
      <c r="O18" s="28">
        <v>0</v>
      </c>
      <c r="P18" s="28">
        <v>0</v>
      </c>
      <c r="Q18" s="28">
        <v>1150</v>
      </c>
      <c r="R18" s="56">
        <v>0.5</v>
      </c>
      <c r="S18" s="28">
        <f t="shared" si="4"/>
        <v>0</v>
      </c>
      <c r="T18" s="28">
        <f t="shared" si="5"/>
        <v>0</v>
      </c>
      <c r="U18" s="28">
        <f t="shared" si="6"/>
        <v>0</v>
      </c>
      <c r="V18" s="28">
        <f t="shared" si="7"/>
        <v>35</v>
      </c>
      <c r="W18" s="28">
        <f t="shared" si="8"/>
        <v>18</v>
      </c>
      <c r="X18" s="28">
        <f t="shared" si="9"/>
        <v>17</v>
      </c>
      <c r="Y18" s="28">
        <f t="shared" si="11"/>
        <v>14149</v>
      </c>
      <c r="Z18" s="55">
        <v>0</v>
      </c>
      <c r="AA18" s="43">
        <v>14149</v>
      </c>
      <c r="AB18" s="55">
        <v>5552</v>
      </c>
      <c r="AC18" s="55">
        <v>8597</v>
      </c>
      <c r="AD18" s="55"/>
      <c r="AE18" s="80"/>
      <c r="AG18" s="90">
        <f t="shared" si="10"/>
        <v>5360.63</v>
      </c>
    </row>
    <row r="19" ht="14.25" customHeight="1" spans="1:33">
      <c r="A19" s="26" t="s">
        <v>53</v>
      </c>
      <c r="B19" s="33" t="s">
        <v>54</v>
      </c>
      <c r="C19" s="28">
        <v>73212</v>
      </c>
      <c r="D19" s="28">
        <v>54340</v>
      </c>
      <c r="E19" s="28">
        <v>81</v>
      </c>
      <c r="F19" s="28">
        <v>18872</v>
      </c>
      <c r="G19" s="28">
        <v>20</v>
      </c>
      <c r="H19" s="29">
        <v>1150</v>
      </c>
      <c r="I19" s="29">
        <v>1950</v>
      </c>
      <c r="J19" s="44">
        <v>0.5</v>
      </c>
      <c r="K19" s="28">
        <f t="shared" si="1"/>
        <v>9929</v>
      </c>
      <c r="L19" s="28">
        <f t="shared" si="2"/>
        <v>4965</v>
      </c>
      <c r="M19" s="28">
        <f t="shared" si="3"/>
        <v>4964</v>
      </c>
      <c r="N19" s="28">
        <v>0</v>
      </c>
      <c r="O19" s="28">
        <v>0</v>
      </c>
      <c r="P19" s="28">
        <v>0</v>
      </c>
      <c r="Q19" s="28">
        <v>1150</v>
      </c>
      <c r="R19" s="56">
        <v>0.5</v>
      </c>
      <c r="S19" s="28">
        <f t="shared" si="4"/>
        <v>0</v>
      </c>
      <c r="T19" s="28">
        <f t="shared" si="5"/>
        <v>0</v>
      </c>
      <c r="U19" s="28">
        <f t="shared" si="6"/>
        <v>0</v>
      </c>
      <c r="V19" s="28">
        <f t="shared" si="7"/>
        <v>13</v>
      </c>
      <c r="W19" s="28">
        <f t="shared" si="8"/>
        <v>7</v>
      </c>
      <c r="X19" s="28">
        <f t="shared" si="9"/>
        <v>6</v>
      </c>
      <c r="Y19" s="28">
        <f t="shared" si="11"/>
        <v>4958</v>
      </c>
      <c r="Z19" s="55">
        <v>0</v>
      </c>
      <c r="AA19" s="43">
        <v>4958</v>
      </c>
      <c r="AB19" s="55">
        <v>1946</v>
      </c>
      <c r="AC19" s="55">
        <v>3012</v>
      </c>
      <c r="AD19" s="55"/>
      <c r="AE19" s="80"/>
      <c r="AG19" s="90">
        <f t="shared" si="10"/>
        <v>1878.44</v>
      </c>
    </row>
    <row r="20" ht="14.25" customHeight="1" spans="1:33">
      <c r="A20" s="26" t="s">
        <v>55</v>
      </c>
      <c r="B20" s="33" t="s">
        <v>56</v>
      </c>
      <c r="C20" s="28">
        <v>83624</v>
      </c>
      <c r="D20" s="28">
        <v>61920</v>
      </c>
      <c r="E20" s="28">
        <v>175</v>
      </c>
      <c r="F20" s="28">
        <v>21704</v>
      </c>
      <c r="G20" s="28">
        <v>64</v>
      </c>
      <c r="H20" s="29">
        <v>1150</v>
      </c>
      <c r="I20" s="29">
        <v>1950</v>
      </c>
      <c r="J20" s="44">
        <v>0.5</v>
      </c>
      <c r="K20" s="28">
        <f t="shared" si="1"/>
        <v>11353</v>
      </c>
      <c r="L20" s="28">
        <f t="shared" si="2"/>
        <v>5677</v>
      </c>
      <c r="M20" s="28">
        <f t="shared" si="3"/>
        <v>5676</v>
      </c>
      <c r="N20" s="28">
        <v>0</v>
      </c>
      <c r="O20" s="28">
        <v>0</v>
      </c>
      <c r="P20" s="28">
        <v>0</v>
      </c>
      <c r="Q20" s="28">
        <v>1150</v>
      </c>
      <c r="R20" s="56">
        <v>0.5</v>
      </c>
      <c r="S20" s="28">
        <f t="shared" si="4"/>
        <v>0</v>
      </c>
      <c r="T20" s="28">
        <f t="shared" si="5"/>
        <v>0</v>
      </c>
      <c r="U20" s="28">
        <f t="shared" si="6"/>
        <v>0</v>
      </c>
      <c r="V20" s="28">
        <f t="shared" si="7"/>
        <v>33</v>
      </c>
      <c r="W20" s="28">
        <f t="shared" si="8"/>
        <v>16</v>
      </c>
      <c r="X20" s="28">
        <f t="shared" si="9"/>
        <v>17</v>
      </c>
      <c r="Y20" s="28">
        <f t="shared" si="11"/>
        <v>5661</v>
      </c>
      <c r="Z20" s="55">
        <v>0</v>
      </c>
      <c r="AA20" s="43">
        <v>5661</v>
      </c>
      <c r="AB20" s="55">
        <v>2221</v>
      </c>
      <c r="AC20" s="55">
        <v>3440</v>
      </c>
      <c r="AD20" s="55"/>
      <c r="AE20" s="80"/>
      <c r="AG20" s="90">
        <f t="shared" si="10"/>
        <v>2144.78</v>
      </c>
    </row>
    <row r="21" ht="14.25" customHeight="1" spans="1:33">
      <c r="A21" s="26" t="s">
        <v>57</v>
      </c>
      <c r="B21" s="33" t="s">
        <v>58</v>
      </c>
      <c r="C21" s="28">
        <v>154459</v>
      </c>
      <c r="D21" s="28">
        <v>117122</v>
      </c>
      <c r="E21" s="28">
        <v>224</v>
      </c>
      <c r="F21" s="28">
        <v>37337</v>
      </c>
      <c r="G21" s="28">
        <v>80</v>
      </c>
      <c r="H21" s="29">
        <v>1150</v>
      </c>
      <c r="I21" s="29">
        <v>1950</v>
      </c>
      <c r="J21" s="44">
        <v>0.5</v>
      </c>
      <c r="K21" s="28">
        <f t="shared" si="1"/>
        <v>20750</v>
      </c>
      <c r="L21" s="28">
        <f t="shared" si="2"/>
        <v>10375</v>
      </c>
      <c r="M21" s="28">
        <f t="shared" si="3"/>
        <v>10375</v>
      </c>
      <c r="N21" s="28">
        <v>5</v>
      </c>
      <c r="O21" s="28">
        <v>326</v>
      </c>
      <c r="P21" s="28">
        <v>174</v>
      </c>
      <c r="Q21" s="28">
        <v>1150</v>
      </c>
      <c r="R21" s="56">
        <v>0.5</v>
      </c>
      <c r="S21" s="28">
        <f t="shared" si="4"/>
        <v>20</v>
      </c>
      <c r="T21" s="28">
        <f t="shared" si="5"/>
        <v>10</v>
      </c>
      <c r="U21" s="28">
        <f t="shared" si="6"/>
        <v>10</v>
      </c>
      <c r="V21" s="28">
        <f t="shared" si="7"/>
        <v>41</v>
      </c>
      <c r="W21" s="28">
        <f t="shared" si="8"/>
        <v>21</v>
      </c>
      <c r="X21" s="28">
        <f t="shared" si="9"/>
        <v>20</v>
      </c>
      <c r="Y21" s="28">
        <f t="shared" si="11"/>
        <v>10364</v>
      </c>
      <c r="Z21" s="55">
        <v>0</v>
      </c>
      <c r="AA21" s="43">
        <v>10364</v>
      </c>
      <c r="AB21" s="55">
        <v>4067</v>
      </c>
      <c r="AC21" s="55">
        <v>6297</v>
      </c>
      <c r="AD21" s="55"/>
      <c r="AE21" s="80"/>
      <c r="AG21" s="90">
        <f t="shared" si="10"/>
        <v>3926.6</v>
      </c>
    </row>
    <row r="22" spans="1:33">
      <c r="A22" s="26" t="s">
        <v>59</v>
      </c>
      <c r="B22" s="26"/>
      <c r="C22" s="28"/>
      <c r="D22" s="28"/>
      <c r="E22" s="28"/>
      <c r="F22" s="28"/>
      <c r="G22" s="28"/>
      <c r="H22" s="29"/>
      <c r="I22" s="29"/>
      <c r="J22" s="44"/>
      <c r="K22" s="28">
        <f t="shared" si="1"/>
        <v>0</v>
      </c>
      <c r="L22" s="28">
        <f t="shared" si="2"/>
        <v>0</v>
      </c>
      <c r="M22" s="28">
        <f t="shared" si="3"/>
        <v>0</v>
      </c>
      <c r="N22" s="28"/>
      <c r="O22" s="28"/>
      <c r="P22" s="28">
        <v>0</v>
      </c>
      <c r="Q22" s="28"/>
      <c r="R22" s="44"/>
      <c r="S22" s="28">
        <v>0</v>
      </c>
      <c r="T22" s="28">
        <v>0</v>
      </c>
      <c r="U22" s="28">
        <v>0</v>
      </c>
      <c r="V22" s="28"/>
      <c r="W22" s="28"/>
      <c r="X22" s="28"/>
      <c r="Y22" s="28">
        <f t="shared" ref="Y22:Y29" si="12">K22+S22</f>
        <v>0</v>
      </c>
      <c r="Z22" s="55"/>
      <c r="AA22" s="55">
        <v>0</v>
      </c>
      <c r="AB22" s="55"/>
      <c r="AC22" s="55"/>
      <c r="AD22" s="55"/>
      <c r="AE22" s="80"/>
      <c r="AF22" s="10">
        <v>1</v>
      </c>
      <c r="AG22" s="90"/>
    </row>
    <row r="23" spans="1:33">
      <c r="A23" s="33" t="s">
        <v>60</v>
      </c>
      <c r="B23" s="33">
        <v>602001</v>
      </c>
      <c r="C23" s="28"/>
      <c r="D23" s="28"/>
      <c r="E23" s="28"/>
      <c r="F23" s="28"/>
      <c r="G23" s="28"/>
      <c r="H23" s="29"/>
      <c r="I23" s="29"/>
      <c r="J23" s="44"/>
      <c r="K23" s="28">
        <f t="shared" si="1"/>
        <v>0</v>
      </c>
      <c r="L23" s="28">
        <f t="shared" si="2"/>
        <v>0</v>
      </c>
      <c r="M23" s="28">
        <f t="shared" si="3"/>
        <v>0</v>
      </c>
      <c r="N23" s="28"/>
      <c r="O23" s="28"/>
      <c r="P23" s="28" t="s">
        <v>61</v>
      </c>
      <c r="Q23" s="28"/>
      <c r="R23" s="56"/>
      <c r="S23" s="28">
        <v>0</v>
      </c>
      <c r="T23" s="28">
        <v>0</v>
      </c>
      <c r="U23" s="28">
        <f t="shared" ref="U23:U29" si="13">S23-T23</f>
        <v>0</v>
      </c>
      <c r="V23" s="28"/>
      <c r="W23" s="28"/>
      <c r="X23" s="28"/>
      <c r="Y23" s="28">
        <f t="shared" si="12"/>
        <v>0</v>
      </c>
      <c r="Z23" s="55"/>
      <c r="AA23" s="55"/>
      <c r="AB23" s="55"/>
      <c r="AC23" s="55"/>
      <c r="AD23" s="55"/>
      <c r="AE23" s="80"/>
      <c r="AG23" s="90"/>
    </row>
    <row r="24" spans="1:33">
      <c r="A24" s="26" t="s">
        <v>62</v>
      </c>
      <c r="B24" s="26">
        <v>602002</v>
      </c>
      <c r="C24" s="28"/>
      <c r="D24" s="28"/>
      <c r="E24" s="28"/>
      <c r="F24" s="28"/>
      <c r="G24" s="28"/>
      <c r="H24" s="29"/>
      <c r="I24" s="29"/>
      <c r="J24" s="44"/>
      <c r="K24" s="28">
        <f t="shared" si="1"/>
        <v>0</v>
      </c>
      <c r="L24" s="28">
        <f t="shared" si="2"/>
        <v>0</v>
      </c>
      <c r="M24" s="28">
        <f t="shared" si="3"/>
        <v>0</v>
      </c>
      <c r="N24" s="28"/>
      <c r="O24" s="28"/>
      <c r="P24" s="28">
        <v>0</v>
      </c>
      <c r="Q24" s="28"/>
      <c r="R24" s="56"/>
      <c r="S24" s="28">
        <v>0</v>
      </c>
      <c r="T24" s="28">
        <v>0</v>
      </c>
      <c r="U24" s="28">
        <f t="shared" si="13"/>
        <v>0</v>
      </c>
      <c r="V24" s="28"/>
      <c r="W24" s="28"/>
      <c r="X24" s="28"/>
      <c r="Y24" s="28">
        <f t="shared" si="12"/>
        <v>0</v>
      </c>
      <c r="Z24" s="55"/>
      <c r="AA24" s="55"/>
      <c r="AB24" s="55"/>
      <c r="AC24" s="55"/>
      <c r="AD24" s="55"/>
      <c r="AE24" s="80"/>
      <c r="AG24" s="90"/>
    </row>
    <row r="25" spans="1:33">
      <c r="A25" s="26" t="s">
        <v>63</v>
      </c>
      <c r="B25" s="26">
        <v>602003</v>
      </c>
      <c r="C25" s="28"/>
      <c r="D25" s="28"/>
      <c r="E25" s="28"/>
      <c r="F25" s="28"/>
      <c r="G25" s="28"/>
      <c r="H25" s="29" t="s">
        <v>64</v>
      </c>
      <c r="I25" s="29"/>
      <c r="J25" s="44"/>
      <c r="K25" s="28">
        <v>0</v>
      </c>
      <c r="L25" s="28">
        <v>0</v>
      </c>
      <c r="M25" s="28">
        <v>0</v>
      </c>
      <c r="N25" s="28"/>
      <c r="O25" s="28"/>
      <c r="P25" s="28">
        <v>0</v>
      </c>
      <c r="Q25" s="28"/>
      <c r="R25" s="56"/>
      <c r="S25" s="28">
        <v>0</v>
      </c>
      <c r="T25" s="28">
        <v>0</v>
      </c>
      <c r="U25" s="28">
        <f t="shared" si="13"/>
        <v>0</v>
      </c>
      <c r="V25" s="28"/>
      <c r="W25" s="28"/>
      <c r="X25" s="28"/>
      <c r="Y25" s="28">
        <f t="shared" si="12"/>
        <v>0</v>
      </c>
      <c r="Z25" s="55"/>
      <c r="AA25" s="55"/>
      <c r="AB25" s="55"/>
      <c r="AC25" s="55"/>
      <c r="AD25" s="55"/>
      <c r="AE25" s="80"/>
      <c r="AG25" s="90"/>
    </row>
    <row r="26" spans="1:33">
      <c r="A26" s="26" t="s">
        <v>65</v>
      </c>
      <c r="B26" s="26">
        <v>602004</v>
      </c>
      <c r="C26" s="28"/>
      <c r="D26" s="28"/>
      <c r="E26" s="28"/>
      <c r="F26" s="28"/>
      <c r="G26" s="28"/>
      <c r="H26" s="29"/>
      <c r="I26" s="29"/>
      <c r="J26" s="44"/>
      <c r="K26" s="28">
        <f>ROUND((D26*H26+F26*I26)/10000,0)</f>
        <v>0</v>
      </c>
      <c r="L26" s="28">
        <f>ROUND((H26*D26*J26+I26*F26*J26)/10000,0)</f>
        <v>0</v>
      </c>
      <c r="M26" s="28">
        <f>K26-L26</f>
        <v>0</v>
      </c>
      <c r="N26" s="28"/>
      <c r="O26" s="28"/>
      <c r="P26" s="28" t="s">
        <v>61</v>
      </c>
      <c r="Q26" s="28"/>
      <c r="R26" s="56"/>
      <c r="S26" s="28">
        <v>0</v>
      </c>
      <c r="T26" s="28">
        <v>0</v>
      </c>
      <c r="U26" s="28">
        <f t="shared" si="13"/>
        <v>0</v>
      </c>
      <c r="V26" s="28"/>
      <c r="W26" s="28"/>
      <c r="X26" s="28"/>
      <c r="Y26" s="28">
        <f t="shared" si="12"/>
        <v>0</v>
      </c>
      <c r="Z26" s="55"/>
      <c r="AA26" s="55"/>
      <c r="AB26" s="55"/>
      <c r="AC26" s="55"/>
      <c r="AD26" s="55"/>
      <c r="AE26" s="80"/>
      <c r="AG26" s="90"/>
    </row>
    <row r="27" spans="1:33">
      <c r="A27" s="26" t="s">
        <v>66</v>
      </c>
      <c r="B27" s="26">
        <v>602005</v>
      </c>
      <c r="C27" s="28"/>
      <c r="D27" s="28"/>
      <c r="E27" s="28"/>
      <c r="F27" s="28"/>
      <c r="G27" s="28"/>
      <c r="H27" s="29"/>
      <c r="I27" s="29"/>
      <c r="J27" s="44"/>
      <c r="K27" s="28">
        <f>ROUND((D27*H27+F27*I27)/10000,0)</f>
        <v>0</v>
      </c>
      <c r="L27" s="28">
        <f>ROUND((H27*D27*J27+I27*F27*J27)/10000,0)</f>
        <v>0</v>
      </c>
      <c r="M27" s="28">
        <f>K27-L27</f>
        <v>0</v>
      </c>
      <c r="N27" s="28"/>
      <c r="O27" s="28"/>
      <c r="P27" s="28">
        <v>0</v>
      </c>
      <c r="Q27" s="28"/>
      <c r="R27" s="56"/>
      <c r="S27" s="28">
        <v>0</v>
      </c>
      <c r="T27" s="28">
        <v>0</v>
      </c>
      <c r="U27" s="28">
        <f t="shared" si="13"/>
        <v>0</v>
      </c>
      <c r="V27" s="28"/>
      <c r="W27" s="28"/>
      <c r="X27" s="28"/>
      <c r="Y27" s="28">
        <f t="shared" si="12"/>
        <v>0</v>
      </c>
      <c r="Z27" s="55"/>
      <c r="AA27" s="55"/>
      <c r="AB27" s="55"/>
      <c r="AC27" s="55"/>
      <c r="AD27" s="55"/>
      <c r="AE27" s="80"/>
      <c r="AG27" s="90"/>
    </row>
    <row r="28" spans="1:33">
      <c r="A28" s="26" t="s">
        <v>67</v>
      </c>
      <c r="B28" s="26">
        <v>602006</v>
      </c>
      <c r="C28" s="28"/>
      <c r="D28" s="28"/>
      <c r="E28" s="28"/>
      <c r="F28" s="28"/>
      <c r="G28" s="28"/>
      <c r="H28" s="29"/>
      <c r="I28" s="29"/>
      <c r="J28" s="44"/>
      <c r="K28" s="28">
        <f>ROUND((D28*H28+F28*I28)/10000,0)</f>
        <v>0</v>
      </c>
      <c r="L28" s="28">
        <f>ROUND((H28*D28*J28+I28*F28*J28)/10000,0)</f>
        <v>0</v>
      </c>
      <c r="M28" s="28">
        <f>K28-L28</f>
        <v>0</v>
      </c>
      <c r="N28" s="28"/>
      <c r="O28" s="28"/>
      <c r="P28" s="28">
        <v>0</v>
      </c>
      <c r="Q28" s="28"/>
      <c r="R28" s="56"/>
      <c r="S28" s="28">
        <v>0</v>
      </c>
      <c r="T28" s="28">
        <v>0</v>
      </c>
      <c r="U28" s="28">
        <f t="shared" si="13"/>
        <v>0</v>
      </c>
      <c r="V28" s="28"/>
      <c r="W28" s="28"/>
      <c r="X28" s="28"/>
      <c r="Y28" s="28">
        <f t="shared" si="12"/>
        <v>0</v>
      </c>
      <c r="Z28" s="55"/>
      <c r="AA28" s="55"/>
      <c r="AB28" s="55"/>
      <c r="AC28" s="55"/>
      <c r="AD28" s="55"/>
      <c r="AE28" s="80"/>
      <c r="AG28" s="90"/>
    </row>
    <row r="29" spans="1:33">
      <c r="A29" s="26" t="s">
        <v>68</v>
      </c>
      <c r="B29" s="26">
        <v>602007</v>
      </c>
      <c r="C29" s="28"/>
      <c r="D29" s="28"/>
      <c r="E29" s="28"/>
      <c r="F29" s="28"/>
      <c r="G29" s="28"/>
      <c r="H29" s="29"/>
      <c r="I29" s="29"/>
      <c r="J29" s="44"/>
      <c r="K29" s="28">
        <f>ROUND((D29*H29+F29*I29)/10000,0)</f>
        <v>0</v>
      </c>
      <c r="L29" s="28">
        <f>ROUND((H29*D29*J29+I29*F29*J29)/10000,0)</f>
        <v>0</v>
      </c>
      <c r="M29" s="28">
        <f>K29-L29</f>
        <v>0</v>
      </c>
      <c r="N29" s="28"/>
      <c r="O29" s="28"/>
      <c r="P29" s="28">
        <v>0</v>
      </c>
      <c r="Q29" s="28"/>
      <c r="R29" s="56"/>
      <c r="S29" s="28">
        <v>0</v>
      </c>
      <c r="T29" s="28">
        <v>0</v>
      </c>
      <c r="U29" s="28">
        <f t="shared" si="13"/>
        <v>0</v>
      </c>
      <c r="V29" s="28"/>
      <c r="W29" s="28"/>
      <c r="X29" s="28"/>
      <c r="Y29" s="28">
        <f t="shared" si="12"/>
        <v>0</v>
      </c>
      <c r="Z29" s="55"/>
      <c r="AA29" s="55"/>
      <c r="AB29" s="55"/>
      <c r="AC29" s="55"/>
      <c r="AD29" s="55"/>
      <c r="AE29" s="80"/>
      <c r="AG29" s="90"/>
    </row>
    <row r="30" s="4" customFormat="1" ht="14.25" customHeight="1" spans="1:251">
      <c r="A30" s="30" t="s">
        <v>69</v>
      </c>
      <c r="B30" s="30"/>
      <c r="C30" s="31">
        <v>259310</v>
      </c>
      <c r="D30" s="31">
        <v>185969</v>
      </c>
      <c r="E30" s="31">
        <v>218</v>
      </c>
      <c r="F30" s="31">
        <v>73341</v>
      </c>
      <c r="G30" s="31">
        <v>55</v>
      </c>
      <c r="H30" s="32">
        <v>1150</v>
      </c>
      <c r="I30" s="32">
        <v>1950</v>
      </c>
      <c r="J30" s="45" t="s">
        <v>33</v>
      </c>
      <c r="K30" s="31">
        <f>SUM(K31:K34)</f>
        <v>35688</v>
      </c>
      <c r="L30" s="31">
        <f>SUM(L31:L34)</f>
        <v>17844</v>
      </c>
      <c r="M30" s="31">
        <f>SUM(M31:M34)</f>
        <v>17844</v>
      </c>
      <c r="N30" s="31">
        <v>5</v>
      </c>
      <c r="O30" s="31">
        <v>168</v>
      </c>
      <c r="P30" s="31">
        <v>332</v>
      </c>
      <c r="Q30" s="31">
        <v>1150</v>
      </c>
      <c r="R30" s="45" t="s">
        <v>33</v>
      </c>
      <c r="S30" s="31">
        <f t="shared" ref="S30:Y30" si="14">SUM(S31:S34)</f>
        <v>39</v>
      </c>
      <c r="T30" s="31">
        <f t="shared" si="14"/>
        <v>19</v>
      </c>
      <c r="U30" s="31">
        <f t="shared" si="14"/>
        <v>20</v>
      </c>
      <c r="V30" s="31">
        <f t="shared" si="14"/>
        <v>36</v>
      </c>
      <c r="W30" s="31">
        <f t="shared" si="14"/>
        <v>17</v>
      </c>
      <c r="X30" s="31">
        <f t="shared" si="14"/>
        <v>19</v>
      </c>
      <c r="Y30" s="31">
        <f t="shared" si="14"/>
        <v>17846</v>
      </c>
      <c r="Z30" s="81">
        <v>0</v>
      </c>
      <c r="AA30" s="81">
        <v>17846</v>
      </c>
      <c r="AB30" s="81">
        <v>7002</v>
      </c>
      <c r="AC30" s="81">
        <v>10844</v>
      </c>
      <c r="AD30" s="81">
        <v>0</v>
      </c>
      <c r="AE30" s="82"/>
      <c r="AF30" s="83">
        <v>1</v>
      </c>
      <c r="AG30" s="91" t="e">
        <f>SUM(AG31:AG34)</f>
        <v>#N/A</v>
      </c>
      <c r="AH30" s="83"/>
      <c r="AI30" s="83"/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3"/>
      <c r="AV30" s="83"/>
      <c r="AW30" s="83"/>
      <c r="AX30" s="83"/>
      <c r="AY30" s="83"/>
      <c r="AZ30" s="83"/>
      <c r="BA30" s="83"/>
      <c r="BB30" s="83"/>
      <c r="BC30" s="83"/>
      <c r="BD30" s="83"/>
      <c r="BE30" s="83"/>
      <c r="BF30" s="83"/>
      <c r="BG30" s="83"/>
      <c r="BH30" s="83"/>
      <c r="BI30" s="83"/>
      <c r="BJ30" s="83"/>
      <c r="BK30" s="83"/>
      <c r="BL30" s="83"/>
      <c r="BM30" s="83"/>
      <c r="BN30" s="83"/>
      <c r="BO30" s="83"/>
      <c r="BP30" s="83"/>
      <c r="BQ30" s="83"/>
      <c r="BR30" s="83"/>
      <c r="BS30" s="83"/>
      <c r="BT30" s="83"/>
      <c r="BU30" s="83"/>
      <c r="BV30" s="83"/>
      <c r="BW30" s="83"/>
      <c r="BX30" s="83"/>
      <c r="BY30" s="83"/>
      <c r="BZ30" s="83"/>
      <c r="CA30" s="83"/>
      <c r="CB30" s="83"/>
      <c r="CC30" s="83"/>
      <c r="CD30" s="83"/>
      <c r="CE30" s="83"/>
      <c r="CF30" s="83"/>
      <c r="CG30" s="83"/>
      <c r="CH30" s="83"/>
      <c r="CI30" s="83"/>
      <c r="CJ30" s="83"/>
      <c r="CK30" s="83"/>
      <c r="CL30" s="83"/>
      <c r="CM30" s="83"/>
      <c r="CN30" s="83"/>
      <c r="CO30" s="83"/>
      <c r="CP30" s="83"/>
      <c r="CQ30" s="83"/>
      <c r="CR30" s="83"/>
      <c r="CS30" s="83"/>
      <c r="CT30" s="83"/>
      <c r="CU30" s="83"/>
      <c r="CV30" s="83"/>
      <c r="CW30" s="83"/>
      <c r="CX30" s="83"/>
      <c r="CY30" s="83"/>
      <c r="CZ30" s="83"/>
      <c r="DA30" s="83"/>
      <c r="DB30" s="83"/>
      <c r="DC30" s="83"/>
      <c r="DD30" s="83"/>
      <c r="DE30" s="83"/>
      <c r="DF30" s="83"/>
      <c r="DG30" s="83"/>
      <c r="DH30" s="83"/>
      <c r="DI30" s="83"/>
      <c r="DJ30" s="83"/>
      <c r="DK30" s="83"/>
      <c r="DL30" s="83"/>
      <c r="DM30" s="83"/>
      <c r="DN30" s="83"/>
      <c r="DO30" s="83"/>
      <c r="DP30" s="83"/>
      <c r="DQ30" s="83"/>
      <c r="DR30" s="83"/>
      <c r="DS30" s="83"/>
      <c r="DT30" s="83"/>
      <c r="DU30" s="83"/>
      <c r="DV30" s="83"/>
      <c r="DW30" s="83"/>
      <c r="DX30" s="83"/>
      <c r="DY30" s="83"/>
      <c r="DZ30" s="83"/>
      <c r="EA30" s="83"/>
      <c r="EB30" s="83"/>
      <c r="EC30" s="83"/>
      <c r="ED30" s="83"/>
      <c r="EE30" s="83"/>
      <c r="EF30" s="83"/>
      <c r="EG30" s="83"/>
      <c r="EH30" s="83"/>
      <c r="EI30" s="83"/>
      <c r="EJ30" s="83"/>
      <c r="EK30" s="83"/>
      <c r="EL30" s="83"/>
      <c r="EM30" s="83"/>
      <c r="EN30" s="83"/>
      <c r="EO30" s="83"/>
      <c r="EP30" s="83"/>
      <c r="EQ30" s="83"/>
      <c r="ER30" s="83"/>
      <c r="ES30" s="83"/>
      <c r="ET30" s="83"/>
      <c r="EU30" s="83"/>
      <c r="EV30" s="83"/>
      <c r="EW30" s="83"/>
      <c r="EX30" s="83"/>
      <c r="EY30" s="83"/>
      <c r="EZ30" s="83"/>
      <c r="FA30" s="83"/>
      <c r="FB30" s="83"/>
      <c r="FC30" s="83"/>
      <c r="FD30" s="83"/>
      <c r="FE30" s="83"/>
      <c r="FF30" s="83"/>
      <c r="FG30" s="83"/>
      <c r="FH30" s="83"/>
      <c r="FI30" s="83"/>
      <c r="FJ30" s="83"/>
      <c r="FK30" s="83"/>
      <c r="FL30" s="83"/>
      <c r="FM30" s="83"/>
      <c r="FN30" s="83"/>
      <c r="FO30" s="83"/>
      <c r="FP30" s="83"/>
      <c r="FQ30" s="83"/>
      <c r="FR30" s="83"/>
      <c r="FS30" s="83"/>
      <c r="FT30" s="83"/>
      <c r="FU30" s="83"/>
      <c r="FV30" s="83"/>
      <c r="FW30" s="83"/>
      <c r="FX30" s="83"/>
      <c r="FY30" s="83"/>
      <c r="FZ30" s="83"/>
      <c r="GA30" s="83"/>
      <c r="GB30" s="83"/>
      <c r="GC30" s="83"/>
      <c r="GD30" s="83"/>
      <c r="GE30" s="83"/>
      <c r="GF30" s="83"/>
      <c r="GG30" s="83"/>
      <c r="GH30" s="83"/>
      <c r="GI30" s="83"/>
      <c r="GJ30" s="83"/>
      <c r="GK30" s="83"/>
      <c r="GL30" s="83"/>
      <c r="GM30" s="83"/>
      <c r="GN30" s="83"/>
      <c r="GO30" s="83"/>
      <c r="GP30" s="83"/>
      <c r="GQ30" s="83"/>
      <c r="GR30" s="83"/>
      <c r="GS30" s="83"/>
      <c r="GT30" s="83"/>
      <c r="GU30" s="83"/>
      <c r="GV30" s="83"/>
      <c r="GW30" s="83"/>
      <c r="GX30" s="83"/>
      <c r="GY30" s="83"/>
      <c r="GZ30" s="83"/>
      <c r="HA30" s="83"/>
      <c r="HB30" s="83"/>
      <c r="HC30" s="83"/>
      <c r="HD30" s="83"/>
      <c r="HE30" s="83"/>
      <c r="HF30" s="83"/>
      <c r="HG30" s="83"/>
      <c r="HH30" s="83"/>
      <c r="HI30" s="83"/>
      <c r="HJ30" s="83"/>
      <c r="HK30" s="83"/>
      <c r="HL30" s="83"/>
      <c r="HM30" s="83"/>
      <c r="HN30" s="83"/>
      <c r="HO30" s="83"/>
      <c r="HP30" s="83"/>
      <c r="HQ30" s="83"/>
      <c r="HR30" s="83"/>
      <c r="HS30" s="83"/>
      <c r="HT30" s="83"/>
      <c r="HU30" s="83"/>
      <c r="HV30" s="83"/>
      <c r="HW30" s="83"/>
      <c r="HX30" s="83"/>
      <c r="HY30" s="83"/>
      <c r="HZ30" s="83"/>
      <c r="IA30" s="83"/>
      <c r="IB30" s="83"/>
      <c r="IC30" s="83"/>
      <c r="ID30" s="83"/>
      <c r="IE30" s="83"/>
      <c r="IF30" s="83"/>
      <c r="IG30" s="83"/>
      <c r="IH30" s="83"/>
      <c r="II30" s="83"/>
      <c r="IJ30" s="83"/>
      <c r="IK30" s="83"/>
      <c r="IL30" s="83"/>
      <c r="IM30" s="83"/>
      <c r="IN30" s="83"/>
      <c r="IO30" s="83"/>
      <c r="IP30" s="83"/>
      <c r="IQ30" s="83"/>
    </row>
    <row r="31" spans="1:33">
      <c r="A31" s="33" t="s">
        <v>70</v>
      </c>
      <c r="B31" s="33" t="s">
        <v>71</v>
      </c>
      <c r="C31" s="28">
        <v>2538</v>
      </c>
      <c r="D31" s="28">
        <v>564</v>
      </c>
      <c r="E31" s="28">
        <v>0</v>
      </c>
      <c r="F31" s="28">
        <v>1974</v>
      </c>
      <c r="G31" s="28">
        <v>0</v>
      </c>
      <c r="H31" s="29">
        <v>1150</v>
      </c>
      <c r="I31" s="29">
        <v>1950</v>
      </c>
      <c r="J31" s="44">
        <v>0.5</v>
      </c>
      <c r="K31" s="28">
        <f>ROUND((D31*H31+F31*I31)/10000,0)</f>
        <v>450</v>
      </c>
      <c r="L31" s="28">
        <f>ROUND((H31*D31*J31+I31*F31*J31)/10000,0)</f>
        <v>225</v>
      </c>
      <c r="M31" s="28">
        <f>K31-L31</f>
        <v>225</v>
      </c>
      <c r="N31" s="28">
        <v>0</v>
      </c>
      <c r="O31" s="28">
        <v>0</v>
      </c>
      <c r="P31" s="28">
        <v>0</v>
      </c>
      <c r="Q31" s="28">
        <v>1150</v>
      </c>
      <c r="R31" s="56">
        <v>0.5</v>
      </c>
      <c r="S31" s="28">
        <f>ROUND(P31*Q31/10000,0)</f>
        <v>0</v>
      </c>
      <c r="T31" s="28">
        <f>ROUND(P31*Q31*R31/10000,0)</f>
        <v>0</v>
      </c>
      <c r="U31" s="28">
        <f>S31-T31</f>
        <v>0</v>
      </c>
      <c r="V31" s="28">
        <f>ROUND((E31*H31+G31*I31)/10000,0)</f>
        <v>0</v>
      </c>
      <c r="W31" s="28">
        <f>ROUND((E31*H31+G31*I31)*J31/10000,0)</f>
        <v>0</v>
      </c>
      <c r="X31" s="28">
        <f>V31-W31</f>
        <v>0</v>
      </c>
      <c r="Y31" s="28">
        <f>L31+T31-W31</f>
        <v>225</v>
      </c>
      <c r="Z31" s="55">
        <v>0</v>
      </c>
      <c r="AA31" s="43">
        <v>225</v>
      </c>
      <c r="AB31" s="55">
        <v>88</v>
      </c>
      <c r="AC31" s="55">
        <v>137</v>
      </c>
      <c r="AD31" s="55"/>
      <c r="AE31" s="80"/>
      <c r="AG31" s="90" t="e">
        <f>#N/A</f>
        <v>#N/A</v>
      </c>
    </row>
    <row r="32" ht="14.25" customHeight="1" spans="1:33">
      <c r="A32" s="26" t="s">
        <v>72</v>
      </c>
      <c r="B32" s="33" t="s">
        <v>73</v>
      </c>
      <c r="C32" s="28">
        <v>152618</v>
      </c>
      <c r="D32" s="28">
        <v>109858</v>
      </c>
      <c r="E32" s="28">
        <v>104</v>
      </c>
      <c r="F32" s="28">
        <v>42760</v>
      </c>
      <c r="G32" s="28">
        <v>46</v>
      </c>
      <c r="H32" s="29">
        <v>1150</v>
      </c>
      <c r="I32" s="29">
        <v>1950</v>
      </c>
      <c r="J32" s="44">
        <v>0.5</v>
      </c>
      <c r="K32" s="28">
        <f>ROUND((D32*H32+F32*I32)/10000,0)</f>
        <v>20972</v>
      </c>
      <c r="L32" s="28">
        <f>ROUND((H32*D32*J32+I32*F32*J32)/10000,0)</f>
        <v>10486</v>
      </c>
      <c r="M32" s="28">
        <f>K32-L32</f>
        <v>10486</v>
      </c>
      <c r="N32" s="28">
        <v>4</v>
      </c>
      <c r="O32" s="28">
        <v>108</v>
      </c>
      <c r="P32" s="28">
        <v>292</v>
      </c>
      <c r="Q32" s="28">
        <v>1150</v>
      </c>
      <c r="R32" s="56">
        <v>0.5</v>
      </c>
      <c r="S32" s="28">
        <f>ROUND(P32*Q32/10000,0)</f>
        <v>34</v>
      </c>
      <c r="T32" s="28">
        <f>ROUND(P32*Q32*R32/10000,0)</f>
        <v>17</v>
      </c>
      <c r="U32" s="28">
        <f>S32-T32</f>
        <v>17</v>
      </c>
      <c r="V32" s="28">
        <f>ROUND((E32*H32+G32*I32)/10000,0)</f>
        <v>21</v>
      </c>
      <c r="W32" s="28">
        <f>ROUND((E32*H32+G32*I32)*J32/10000,0)</f>
        <v>10</v>
      </c>
      <c r="X32" s="28">
        <f>V32-W32</f>
        <v>11</v>
      </c>
      <c r="Y32" s="28">
        <f>L32+T32-W32</f>
        <v>10493</v>
      </c>
      <c r="Z32" s="55">
        <v>0</v>
      </c>
      <c r="AA32" s="43">
        <v>10493</v>
      </c>
      <c r="AB32" s="55">
        <v>4117</v>
      </c>
      <c r="AC32" s="55">
        <v>6376</v>
      </c>
      <c r="AD32" s="55"/>
      <c r="AE32" s="80" t="s">
        <v>74</v>
      </c>
      <c r="AG32" s="90" t="e">
        <f>#N/A</f>
        <v>#N/A</v>
      </c>
    </row>
    <row r="33" ht="14.25" customHeight="1" spans="1:33">
      <c r="A33" s="26" t="s">
        <v>75</v>
      </c>
      <c r="B33" s="33" t="s">
        <v>76</v>
      </c>
      <c r="C33" s="28">
        <v>39784</v>
      </c>
      <c r="D33" s="28">
        <v>29220</v>
      </c>
      <c r="E33" s="28">
        <v>89</v>
      </c>
      <c r="F33" s="28">
        <v>10564</v>
      </c>
      <c r="G33" s="28">
        <v>9</v>
      </c>
      <c r="H33" s="29">
        <v>1150</v>
      </c>
      <c r="I33" s="29">
        <v>1950</v>
      </c>
      <c r="J33" s="44">
        <v>0.5</v>
      </c>
      <c r="K33" s="28">
        <f>ROUND((D33*H33+F33*I33)/10000,0)</f>
        <v>5420</v>
      </c>
      <c r="L33" s="28">
        <f>ROUND((H33*D33*J33+I33*F33*J33)/10000,0)</f>
        <v>2710</v>
      </c>
      <c r="M33" s="28">
        <f>K33-L33</f>
        <v>2710</v>
      </c>
      <c r="N33" s="28">
        <v>1</v>
      </c>
      <c r="O33" s="28">
        <v>60</v>
      </c>
      <c r="P33" s="28">
        <v>40</v>
      </c>
      <c r="Q33" s="28">
        <v>1150</v>
      </c>
      <c r="R33" s="56">
        <v>0.5</v>
      </c>
      <c r="S33" s="28">
        <f>ROUND(P33*Q33/10000,0)</f>
        <v>5</v>
      </c>
      <c r="T33" s="28">
        <f>ROUND(P33*Q33*R33/10000,0)</f>
        <v>2</v>
      </c>
      <c r="U33" s="28">
        <f>S33-T33</f>
        <v>3</v>
      </c>
      <c r="V33" s="28">
        <f>ROUND((E33*H33+G33*I33)/10000,0)</f>
        <v>12</v>
      </c>
      <c r="W33" s="28">
        <f>ROUND((E33*H33+G33*I33)*J33/10000,0)</f>
        <v>6</v>
      </c>
      <c r="X33" s="28">
        <f>V33-W33</f>
        <v>6</v>
      </c>
      <c r="Y33" s="28">
        <f>L33+T33-W33</f>
        <v>2706</v>
      </c>
      <c r="Z33" s="55">
        <v>0</v>
      </c>
      <c r="AA33" s="43">
        <v>2706</v>
      </c>
      <c r="AB33" s="55">
        <v>1062</v>
      </c>
      <c r="AC33" s="55">
        <v>1644</v>
      </c>
      <c r="AD33" s="55"/>
      <c r="AE33" s="80" t="s">
        <v>77</v>
      </c>
      <c r="AG33" s="90" t="e">
        <f>#N/A</f>
        <v>#N/A</v>
      </c>
    </row>
    <row r="34" ht="14.25" customHeight="1" spans="1:33">
      <c r="A34" s="26" t="s">
        <v>78</v>
      </c>
      <c r="B34" s="33" t="s">
        <v>79</v>
      </c>
      <c r="C34" s="28">
        <v>64370</v>
      </c>
      <c r="D34" s="28">
        <v>46327</v>
      </c>
      <c r="E34" s="28">
        <v>25</v>
      </c>
      <c r="F34" s="28">
        <v>18043</v>
      </c>
      <c r="G34" s="28">
        <v>0</v>
      </c>
      <c r="H34" s="29">
        <v>1150</v>
      </c>
      <c r="I34" s="29">
        <v>1950</v>
      </c>
      <c r="J34" s="44">
        <v>0.5</v>
      </c>
      <c r="K34" s="28">
        <f>ROUND((D34*H34+F34*I34)/10000,0)</f>
        <v>8846</v>
      </c>
      <c r="L34" s="28">
        <f>ROUND((H34*D34*J34+I34*F34*J34)/10000,0)</f>
        <v>4423</v>
      </c>
      <c r="M34" s="28">
        <f>K34-L34</f>
        <v>4423</v>
      </c>
      <c r="N34" s="28">
        <v>0</v>
      </c>
      <c r="O34" s="28">
        <v>0</v>
      </c>
      <c r="P34" s="28">
        <v>0</v>
      </c>
      <c r="Q34" s="28">
        <v>1150</v>
      </c>
      <c r="R34" s="56">
        <v>0.5</v>
      </c>
      <c r="S34" s="28">
        <f>ROUND(P34*Q34/10000,0)</f>
        <v>0</v>
      </c>
      <c r="T34" s="28">
        <f>ROUND(P34*Q34*R34/10000,0)</f>
        <v>0</v>
      </c>
      <c r="U34" s="28">
        <f>S34-T34</f>
        <v>0</v>
      </c>
      <c r="V34" s="28">
        <f>ROUND((E34*H34+G34*I34)/10000,0)</f>
        <v>3</v>
      </c>
      <c r="W34" s="28">
        <f>ROUND((E34*H34+G34*I34)*J34/10000,0)</f>
        <v>1</v>
      </c>
      <c r="X34" s="28">
        <f>V34-W34</f>
        <v>2</v>
      </c>
      <c r="Y34" s="28">
        <f>L34+T34-W34</f>
        <v>4422</v>
      </c>
      <c r="Z34" s="55">
        <v>0</v>
      </c>
      <c r="AA34" s="43">
        <v>4422</v>
      </c>
      <c r="AB34" s="55">
        <v>1735</v>
      </c>
      <c r="AC34" s="55">
        <v>2687</v>
      </c>
      <c r="AD34" s="55"/>
      <c r="AE34" s="80"/>
      <c r="AG34" s="90" t="e">
        <f>#N/A</f>
        <v>#N/A</v>
      </c>
    </row>
    <row r="35" s="4" customFormat="1" ht="14.25" customHeight="1" spans="1:251">
      <c r="A35" s="30" t="s">
        <v>80</v>
      </c>
      <c r="B35" s="30"/>
      <c r="C35" s="31">
        <v>807400</v>
      </c>
      <c r="D35" s="31">
        <v>572058</v>
      </c>
      <c r="E35" s="31">
        <v>1322</v>
      </c>
      <c r="F35" s="31">
        <v>235342</v>
      </c>
      <c r="G35" s="31">
        <v>358</v>
      </c>
      <c r="H35" s="32">
        <v>1150</v>
      </c>
      <c r="I35" s="32">
        <v>1950</v>
      </c>
      <c r="J35" s="45" t="s">
        <v>33</v>
      </c>
      <c r="K35" s="31">
        <f>SUM(K36:K42)</f>
        <v>111678</v>
      </c>
      <c r="L35" s="31">
        <f>SUM(L36:L42)</f>
        <v>95467</v>
      </c>
      <c r="M35" s="31">
        <f>SUM(M36:M42)</f>
        <v>16211</v>
      </c>
      <c r="N35" s="31">
        <v>66</v>
      </c>
      <c r="O35" s="31">
        <v>3528</v>
      </c>
      <c r="P35" s="31">
        <v>3072</v>
      </c>
      <c r="Q35" s="31">
        <v>1150</v>
      </c>
      <c r="R35" s="45" t="s">
        <v>33</v>
      </c>
      <c r="S35" s="31">
        <f t="shared" ref="S35:Y35" si="15">SUM(S36:S42)</f>
        <v>353</v>
      </c>
      <c r="T35" s="31">
        <f t="shared" si="15"/>
        <v>342</v>
      </c>
      <c r="U35" s="31">
        <f t="shared" si="15"/>
        <v>11</v>
      </c>
      <c r="V35" s="31">
        <f t="shared" si="15"/>
        <v>222</v>
      </c>
      <c r="W35" s="31">
        <f t="shared" si="15"/>
        <v>188</v>
      </c>
      <c r="X35" s="31">
        <f t="shared" si="15"/>
        <v>34</v>
      </c>
      <c r="Y35" s="31">
        <f t="shared" si="15"/>
        <v>95621</v>
      </c>
      <c r="Z35" s="81">
        <v>-581</v>
      </c>
      <c r="AA35" s="81">
        <v>95040</v>
      </c>
      <c r="AB35" s="81">
        <v>37293</v>
      </c>
      <c r="AC35" s="81">
        <v>57747</v>
      </c>
      <c r="AD35" s="81">
        <v>0</v>
      </c>
      <c r="AE35" s="82"/>
      <c r="AF35" s="83">
        <v>1</v>
      </c>
      <c r="AG35" s="91">
        <f>SUM(AG36:AG42)</f>
        <v>36007.75</v>
      </c>
      <c r="AH35" s="83"/>
      <c r="AI35" s="83"/>
      <c r="AJ35" s="83"/>
      <c r="AK35" s="83"/>
      <c r="AL35" s="83"/>
      <c r="AM35" s="83"/>
      <c r="AN35" s="83"/>
      <c r="AO35" s="83"/>
      <c r="AP35" s="83"/>
      <c r="AQ35" s="83"/>
      <c r="AR35" s="83"/>
      <c r="AS35" s="83"/>
      <c r="AT35" s="83"/>
      <c r="AU35" s="83"/>
      <c r="AV35" s="83"/>
      <c r="AW35" s="83"/>
      <c r="AX35" s="83"/>
      <c r="AY35" s="83"/>
      <c r="AZ35" s="83"/>
      <c r="BA35" s="83"/>
      <c r="BB35" s="83"/>
      <c r="BC35" s="83"/>
      <c r="BD35" s="83"/>
      <c r="BE35" s="83"/>
      <c r="BF35" s="83"/>
      <c r="BG35" s="83"/>
      <c r="BH35" s="83"/>
      <c r="BI35" s="83"/>
      <c r="BJ35" s="83"/>
      <c r="BK35" s="83"/>
      <c r="BL35" s="83"/>
      <c r="BM35" s="83"/>
      <c r="BN35" s="83"/>
      <c r="BO35" s="83"/>
      <c r="BP35" s="83"/>
      <c r="BQ35" s="83"/>
      <c r="BR35" s="83"/>
      <c r="BS35" s="83"/>
      <c r="BT35" s="83"/>
      <c r="BU35" s="83"/>
      <c r="BV35" s="83"/>
      <c r="BW35" s="83"/>
      <c r="BX35" s="83"/>
      <c r="BY35" s="83"/>
      <c r="BZ35" s="83"/>
      <c r="CA35" s="83"/>
      <c r="CB35" s="83"/>
      <c r="CC35" s="83"/>
      <c r="CD35" s="83"/>
      <c r="CE35" s="83"/>
      <c r="CF35" s="83"/>
      <c r="CG35" s="83"/>
      <c r="CH35" s="83"/>
      <c r="CI35" s="83"/>
      <c r="CJ35" s="83"/>
      <c r="CK35" s="83"/>
      <c r="CL35" s="83"/>
      <c r="CM35" s="83"/>
      <c r="CN35" s="83"/>
      <c r="CO35" s="83"/>
      <c r="CP35" s="83"/>
      <c r="CQ35" s="83"/>
      <c r="CR35" s="83"/>
      <c r="CS35" s="83"/>
      <c r="CT35" s="83"/>
      <c r="CU35" s="83"/>
      <c r="CV35" s="83"/>
      <c r="CW35" s="83"/>
      <c r="CX35" s="83"/>
      <c r="CY35" s="83"/>
      <c r="CZ35" s="83"/>
      <c r="DA35" s="83"/>
      <c r="DB35" s="83"/>
      <c r="DC35" s="83"/>
      <c r="DD35" s="83"/>
      <c r="DE35" s="83"/>
      <c r="DF35" s="83"/>
      <c r="DG35" s="83"/>
      <c r="DH35" s="83"/>
      <c r="DI35" s="83"/>
      <c r="DJ35" s="83"/>
      <c r="DK35" s="83"/>
      <c r="DL35" s="83"/>
      <c r="DM35" s="83"/>
      <c r="DN35" s="83"/>
      <c r="DO35" s="83"/>
      <c r="DP35" s="83"/>
      <c r="DQ35" s="83"/>
      <c r="DR35" s="83"/>
      <c r="DS35" s="83"/>
      <c r="DT35" s="83"/>
      <c r="DU35" s="83"/>
      <c r="DV35" s="83"/>
      <c r="DW35" s="83"/>
      <c r="DX35" s="83"/>
      <c r="DY35" s="83"/>
      <c r="DZ35" s="83"/>
      <c r="EA35" s="83"/>
      <c r="EB35" s="83"/>
      <c r="EC35" s="83"/>
      <c r="ED35" s="83"/>
      <c r="EE35" s="83"/>
      <c r="EF35" s="83"/>
      <c r="EG35" s="83"/>
      <c r="EH35" s="83"/>
      <c r="EI35" s="83"/>
      <c r="EJ35" s="83"/>
      <c r="EK35" s="83"/>
      <c r="EL35" s="83"/>
      <c r="EM35" s="83"/>
      <c r="EN35" s="83"/>
      <c r="EO35" s="83"/>
      <c r="EP35" s="83"/>
      <c r="EQ35" s="83"/>
      <c r="ER35" s="83"/>
      <c r="ES35" s="83"/>
      <c r="ET35" s="83"/>
      <c r="EU35" s="83"/>
      <c r="EV35" s="83"/>
      <c r="EW35" s="83"/>
      <c r="EX35" s="83"/>
      <c r="EY35" s="83"/>
      <c r="EZ35" s="83"/>
      <c r="FA35" s="83"/>
      <c r="FB35" s="83"/>
      <c r="FC35" s="83"/>
      <c r="FD35" s="83"/>
      <c r="FE35" s="83"/>
      <c r="FF35" s="83"/>
      <c r="FG35" s="83"/>
      <c r="FH35" s="83"/>
      <c r="FI35" s="83"/>
      <c r="FJ35" s="83"/>
      <c r="FK35" s="83"/>
      <c r="FL35" s="83"/>
      <c r="FM35" s="83"/>
      <c r="FN35" s="83"/>
      <c r="FO35" s="83"/>
      <c r="FP35" s="83"/>
      <c r="FQ35" s="83"/>
      <c r="FR35" s="83"/>
      <c r="FS35" s="83"/>
      <c r="FT35" s="83"/>
      <c r="FU35" s="83"/>
      <c r="FV35" s="83"/>
      <c r="FW35" s="83"/>
      <c r="FX35" s="83"/>
      <c r="FY35" s="83"/>
      <c r="FZ35" s="83"/>
      <c r="GA35" s="83"/>
      <c r="GB35" s="83"/>
      <c r="GC35" s="83"/>
      <c r="GD35" s="83"/>
      <c r="GE35" s="83"/>
      <c r="GF35" s="83"/>
      <c r="GG35" s="83"/>
      <c r="GH35" s="83"/>
      <c r="GI35" s="83"/>
      <c r="GJ35" s="83"/>
      <c r="GK35" s="83"/>
      <c r="GL35" s="83"/>
      <c r="GM35" s="83"/>
      <c r="GN35" s="83"/>
      <c r="GO35" s="83"/>
      <c r="GP35" s="83"/>
      <c r="GQ35" s="83"/>
      <c r="GR35" s="83"/>
      <c r="GS35" s="83"/>
      <c r="GT35" s="83"/>
      <c r="GU35" s="83"/>
      <c r="GV35" s="83"/>
      <c r="GW35" s="83"/>
      <c r="GX35" s="83"/>
      <c r="GY35" s="83"/>
      <c r="GZ35" s="83"/>
      <c r="HA35" s="83"/>
      <c r="HB35" s="83"/>
      <c r="HC35" s="83"/>
      <c r="HD35" s="83"/>
      <c r="HE35" s="83"/>
      <c r="HF35" s="83"/>
      <c r="HG35" s="83"/>
      <c r="HH35" s="83"/>
      <c r="HI35" s="83"/>
      <c r="HJ35" s="83"/>
      <c r="HK35" s="83"/>
      <c r="HL35" s="83"/>
      <c r="HM35" s="83"/>
      <c r="HN35" s="83"/>
      <c r="HO35" s="83"/>
      <c r="HP35" s="83"/>
      <c r="HQ35" s="83"/>
      <c r="HR35" s="83"/>
      <c r="HS35" s="83"/>
      <c r="HT35" s="83"/>
      <c r="HU35" s="83"/>
      <c r="HV35" s="83"/>
      <c r="HW35" s="83"/>
      <c r="HX35" s="83"/>
      <c r="HY35" s="83"/>
      <c r="HZ35" s="83"/>
      <c r="IA35" s="83"/>
      <c r="IB35" s="83"/>
      <c r="IC35" s="83"/>
      <c r="ID35" s="83"/>
      <c r="IE35" s="83"/>
      <c r="IF35" s="83"/>
      <c r="IG35" s="83"/>
      <c r="IH35" s="83"/>
      <c r="II35" s="83"/>
      <c r="IJ35" s="83"/>
      <c r="IK35" s="83"/>
      <c r="IL35" s="83"/>
      <c r="IM35" s="83"/>
      <c r="IN35" s="83"/>
      <c r="IO35" s="83"/>
      <c r="IP35" s="83"/>
      <c r="IQ35" s="83"/>
    </row>
    <row r="36" spans="1:33">
      <c r="A36" s="33" t="s">
        <v>81</v>
      </c>
      <c r="B36" s="33" t="s">
        <v>82</v>
      </c>
      <c r="C36" s="28">
        <v>6831</v>
      </c>
      <c r="D36" s="28">
        <v>1449</v>
      </c>
      <c r="E36" s="28">
        <v>0</v>
      </c>
      <c r="F36" s="28">
        <v>5382</v>
      </c>
      <c r="G36" s="28">
        <v>2</v>
      </c>
      <c r="H36" s="29">
        <v>1150</v>
      </c>
      <c r="I36" s="29">
        <v>1950</v>
      </c>
      <c r="J36" s="44">
        <v>0.6</v>
      </c>
      <c r="K36" s="28">
        <f t="shared" ref="K36:K44" si="16">ROUND((D36*H36+F36*I36)/10000,0)</f>
        <v>1216</v>
      </c>
      <c r="L36" s="28">
        <f t="shared" ref="L36:L44" si="17">ROUND((H36*D36*J36+I36*F36*J36)/10000,0)</f>
        <v>730</v>
      </c>
      <c r="M36" s="28">
        <f t="shared" ref="M36:M52" si="18">K36-L36</f>
        <v>486</v>
      </c>
      <c r="N36" s="28">
        <v>0</v>
      </c>
      <c r="O36" s="28">
        <v>0</v>
      </c>
      <c r="P36" s="28">
        <v>0</v>
      </c>
      <c r="Q36" s="28">
        <v>1150</v>
      </c>
      <c r="R36" s="56">
        <v>0.6</v>
      </c>
      <c r="S36" s="28">
        <f t="shared" ref="S36:S42" si="19">ROUND(P36*Q36/10000,0)</f>
        <v>0</v>
      </c>
      <c r="T36" s="28">
        <f t="shared" ref="T36:T42" si="20">ROUND(P36*Q36*R36/10000,0)</f>
        <v>0</v>
      </c>
      <c r="U36" s="28">
        <f t="shared" ref="U36:U42" si="21">S36-T36</f>
        <v>0</v>
      </c>
      <c r="V36" s="28">
        <f t="shared" ref="V36:V42" si="22">ROUND((E36*H36+G36*I36)/10000,0)</f>
        <v>0</v>
      </c>
      <c r="W36" s="28">
        <f t="shared" ref="W36:W42" si="23">ROUND((E36*H36+G36*I36)*J36/10000,0)</f>
        <v>0</v>
      </c>
      <c r="X36" s="28">
        <f t="shared" ref="X36:X42" si="24">V36-W36</f>
        <v>0</v>
      </c>
      <c r="Y36" s="28">
        <f t="shared" ref="Y36:Y42" si="25">L36+T36-W36</f>
        <v>730</v>
      </c>
      <c r="Z36" s="55">
        <v>-581</v>
      </c>
      <c r="AA36" s="43">
        <v>149</v>
      </c>
      <c r="AB36" s="55">
        <v>58</v>
      </c>
      <c r="AC36" s="55">
        <v>91</v>
      </c>
      <c r="AD36" s="55"/>
      <c r="AE36" s="80"/>
      <c r="AG36" s="90">
        <f t="shared" ref="AG36:AG42" si="26">ROUND(498337/$AA$8*AA36,2)</f>
        <v>56.45</v>
      </c>
    </row>
    <row r="37" ht="14.25" customHeight="1" spans="1:33">
      <c r="A37" s="26" t="s">
        <v>83</v>
      </c>
      <c r="B37" s="33" t="s">
        <v>84</v>
      </c>
      <c r="C37" s="28">
        <v>109676</v>
      </c>
      <c r="D37" s="28">
        <v>75883</v>
      </c>
      <c r="E37" s="28">
        <v>155</v>
      </c>
      <c r="F37" s="28">
        <v>33793</v>
      </c>
      <c r="G37" s="28">
        <v>67</v>
      </c>
      <c r="H37" s="29">
        <v>1150</v>
      </c>
      <c r="I37" s="29">
        <v>1950</v>
      </c>
      <c r="J37" s="44">
        <v>0.6</v>
      </c>
      <c r="K37" s="28">
        <f t="shared" si="16"/>
        <v>15316</v>
      </c>
      <c r="L37" s="28">
        <f t="shared" si="17"/>
        <v>9190</v>
      </c>
      <c r="M37" s="28">
        <f t="shared" si="18"/>
        <v>6126</v>
      </c>
      <c r="N37" s="28">
        <v>4</v>
      </c>
      <c r="O37" s="28">
        <v>293</v>
      </c>
      <c r="P37" s="28">
        <v>107</v>
      </c>
      <c r="Q37" s="28">
        <v>1150</v>
      </c>
      <c r="R37" s="56">
        <v>0.6</v>
      </c>
      <c r="S37" s="28">
        <f t="shared" si="19"/>
        <v>12</v>
      </c>
      <c r="T37" s="28">
        <f t="shared" si="20"/>
        <v>7</v>
      </c>
      <c r="U37" s="28">
        <f t="shared" si="21"/>
        <v>5</v>
      </c>
      <c r="V37" s="28">
        <f t="shared" si="22"/>
        <v>31</v>
      </c>
      <c r="W37" s="28">
        <f t="shared" si="23"/>
        <v>19</v>
      </c>
      <c r="X37" s="28">
        <f t="shared" si="24"/>
        <v>12</v>
      </c>
      <c r="Y37" s="28">
        <f t="shared" si="25"/>
        <v>9178</v>
      </c>
      <c r="Z37" s="55">
        <v>0</v>
      </c>
      <c r="AA37" s="43">
        <v>9178</v>
      </c>
      <c r="AB37" s="55">
        <v>3601</v>
      </c>
      <c r="AC37" s="55">
        <v>5577</v>
      </c>
      <c r="AD37" s="55"/>
      <c r="AE37" s="80"/>
      <c r="AG37" s="90">
        <f t="shared" si="26"/>
        <v>3477.26</v>
      </c>
    </row>
    <row r="38" ht="14.25" customHeight="1" spans="1:33">
      <c r="A38" s="26" t="s">
        <v>85</v>
      </c>
      <c r="B38" s="33" t="s">
        <v>86</v>
      </c>
      <c r="C38" s="28">
        <v>87738</v>
      </c>
      <c r="D38" s="28">
        <v>64083</v>
      </c>
      <c r="E38" s="28">
        <v>90</v>
      </c>
      <c r="F38" s="28">
        <v>23655</v>
      </c>
      <c r="G38" s="28">
        <v>39</v>
      </c>
      <c r="H38" s="29">
        <v>1150</v>
      </c>
      <c r="I38" s="29">
        <v>1950</v>
      </c>
      <c r="J38" s="44">
        <v>0.6</v>
      </c>
      <c r="K38" s="28">
        <f t="shared" si="16"/>
        <v>11982</v>
      </c>
      <c r="L38" s="28">
        <f t="shared" si="17"/>
        <v>7189</v>
      </c>
      <c r="M38" s="28">
        <f t="shared" si="18"/>
        <v>4793</v>
      </c>
      <c r="N38" s="28">
        <v>1</v>
      </c>
      <c r="O38" s="28">
        <v>79</v>
      </c>
      <c r="P38" s="28">
        <v>21</v>
      </c>
      <c r="Q38" s="28">
        <v>1150</v>
      </c>
      <c r="R38" s="56">
        <v>0.6</v>
      </c>
      <c r="S38" s="28">
        <f t="shared" si="19"/>
        <v>2</v>
      </c>
      <c r="T38" s="28">
        <f t="shared" si="20"/>
        <v>1</v>
      </c>
      <c r="U38" s="28">
        <f t="shared" si="21"/>
        <v>1</v>
      </c>
      <c r="V38" s="28">
        <f t="shared" si="22"/>
        <v>18</v>
      </c>
      <c r="W38" s="28">
        <f t="shared" si="23"/>
        <v>11</v>
      </c>
      <c r="X38" s="28">
        <f t="shared" si="24"/>
        <v>7</v>
      </c>
      <c r="Y38" s="28">
        <f t="shared" si="25"/>
        <v>7179</v>
      </c>
      <c r="Z38" s="55">
        <v>0</v>
      </c>
      <c r="AA38" s="43">
        <v>7179</v>
      </c>
      <c r="AB38" s="55">
        <v>2817</v>
      </c>
      <c r="AC38" s="55">
        <v>4362</v>
      </c>
      <c r="AD38" s="55"/>
      <c r="AE38" s="80"/>
      <c r="AG38" s="90">
        <f t="shared" si="26"/>
        <v>2719.9</v>
      </c>
    </row>
    <row r="39" ht="14.25" customHeight="1" spans="1:33">
      <c r="A39" s="26" t="s">
        <v>87</v>
      </c>
      <c r="B39" s="33" t="s">
        <v>88</v>
      </c>
      <c r="C39" s="28">
        <v>103770</v>
      </c>
      <c r="D39" s="28">
        <v>74108</v>
      </c>
      <c r="E39" s="28">
        <v>217</v>
      </c>
      <c r="F39" s="28">
        <v>29662</v>
      </c>
      <c r="G39" s="28">
        <v>82</v>
      </c>
      <c r="H39" s="29">
        <v>1150</v>
      </c>
      <c r="I39" s="29">
        <v>1950</v>
      </c>
      <c r="J39" s="44">
        <v>0.8</v>
      </c>
      <c r="K39" s="28">
        <f t="shared" si="16"/>
        <v>14307</v>
      </c>
      <c r="L39" s="28">
        <f t="shared" si="17"/>
        <v>11445</v>
      </c>
      <c r="M39" s="28">
        <f t="shared" si="18"/>
        <v>2862</v>
      </c>
      <c r="N39" s="28">
        <v>2</v>
      </c>
      <c r="O39" s="28">
        <v>99</v>
      </c>
      <c r="P39" s="28">
        <v>101</v>
      </c>
      <c r="Q39" s="28">
        <v>1150</v>
      </c>
      <c r="R39" s="56">
        <v>0.8</v>
      </c>
      <c r="S39" s="28">
        <f t="shared" si="19"/>
        <v>12</v>
      </c>
      <c r="T39" s="28">
        <f t="shared" si="20"/>
        <v>9</v>
      </c>
      <c r="U39" s="28">
        <f t="shared" si="21"/>
        <v>3</v>
      </c>
      <c r="V39" s="28">
        <f t="shared" si="22"/>
        <v>41</v>
      </c>
      <c r="W39" s="28">
        <f t="shared" si="23"/>
        <v>33</v>
      </c>
      <c r="X39" s="28">
        <f t="shared" si="24"/>
        <v>8</v>
      </c>
      <c r="Y39" s="28">
        <f t="shared" si="25"/>
        <v>11421</v>
      </c>
      <c r="Z39" s="55">
        <v>0</v>
      </c>
      <c r="AA39" s="43">
        <v>11421</v>
      </c>
      <c r="AB39" s="55">
        <v>4482</v>
      </c>
      <c r="AC39" s="55">
        <v>6939</v>
      </c>
      <c r="AD39" s="55"/>
      <c r="AE39" s="80"/>
      <c r="AG39" s="90">
        <f t="shared" si="26"/>
        <v>4327.07</v>
      </c>
    </row>
    <row r="40" ht="14.25" customHeight="1" spans="1:33">
      <c r="A40" s="26" t="s">
        <v>89</v>
      </c>
      <c r="B40" s="33" t="s">
        <v>90</v>
      </c>
      <c r="C40" s="28">
        <v>34744</v>
      </c>
      <c r="D40" s="28">
        <v>23923</v>
      </c>
      <c r="E40" s="28">
        <v>95</v>
      </c>
      <c r="F40" s="28">
        <v>10821</v>
      </c>
      <c r="G40" s="28">
        <v>25</v>
      </c>
      <c r="H40" s="29">
        <v>1150</v>
      </c>
      <c r="I40" s="29">
        <v>1950</v>
      </c>
      <c r="J40" s="44">
        <v>0.6</v>
      </c>
      <c r="K40" s="28">
        <f t="shared" si="16"/>
        <v>4861</v>
      </c>
      <c r="L40" s="28">
        <f t="shared" si="17"/>
        <v>2917</v>
      </c>
      <c r="M40" s="28">
        <f t="shared" si="18"/>
        <v>1944</v>
      </c>
      <c r="N40" s="28">
        <v>2</v>
      </c>
      <c r="O40" s="28">
        <v>169</v>
      </c>
      <c r="P40" s="28">
        <v>31</v>
      </c>
      <c r="Q40" s="28">
        <v>1150</v>
      </c>
      <c r="R40" s="56">
        <v>0.6</v>
      </c>
      <c r="S40" s="28">
        <f t="shared" si="19"/>
        <v>4</v>
      </c>
      <c r="T40" s="28">
        <f t="shared" si="20"/>
        <v>2</v>
      </c>
      <c r="U40" s="28">
        <f t="shared" si="21"/>
        <v>2</v>
      </c>
      <c r="V40" s="28">
        <f t="shared" si="22"/>
        <v>16</v>
      </c>
      <c r="W40" s="28">
        <f t="shared" si="23"/>
        <v>9</v>
      </c>
      <c r="X40" s="28">
        <f t="shared" si="24"/>
        <v>7</v>
      </c>
      <c r="Y40" s="28">
        <f t="shared" si="25"/>
        <v>2910</v>
      </c>
      <c r="Z40" s="55">
        <v>0</v>
      </c>
      <c r="AA40" s="43">
        <v>2910</v>
      </c>
      <c r="AB40" s="55">
        <v>1142</v>
      </c>
      <c r="AC40" s="55">
        <v>1768</v>
      </c>
      <c r="AD40" s="55"/>
      <c r="AE40" s="80"/>
      <c r="AG40" s="90">
        <f t="shared" si="26"/>
        <v>1102.51</v>
      </c>
    </row>
    <row r="41" ht="14.25" customHeight="1" spans="1:33">
      <c r="A41" s="26" t="s">
        <v>91</v>
      </c>
      <c r="B41" s="33" t="s">
        <v>92</v>
      </c>
      <c r="C41" s="28">
        <v>253566</v>
      </c>
      <c r="D41" s="28">
        <v>180575</v>
      </c>
      <c r="E41" s="28">
        <v>359</v>
      </c>
      <c r="F41" s="28">
        <v>72991</v>
      </c>
      <c r="G41" s="28">
        <v>54</v>
      </c>
      <c r="H41" s="29">
        <v>1150</v>
      </c>
      <c r="I41" s="29">
        <v>1950</v>
      </c>
      <c r="J41" s="44">
        <v>1</v>
      </c>
      <c r="K41" s="28">
        <f t="shared" si="16"/>
        <v>34999</v>
      </c>
      <c r="L41" s="28">
        <f t="shared" si="17"/>
        <v>34999</v>
      </c>
      <c r="M41" s="28">
        <f t="shared" si="18"/>
        <v>0</v>
      </c>
      <c r="N41" s="28">
        <v>19</v>
      </c>
      <c r="O41" s="28">
        <v>941</v>
      </c>
      <c r="P41" s="28">
        <v>959</v>
      </c>
      <c r="Q41" s="28">
        <v>1150</v>
      </c>
      <c r="R41" s="56">
        <v>1</v>
      </c>
      <c r="S41" s="28">
        <f t="shared" si="19"/>
        <v>110</v>
      </c>
      <c r="T41" s="28">
        <f t="shared" si="20"/>
        <v>110</v>
      </c>
      <c r="U41" s="28">
        <f t="shared" si="21"/>
        <v>0</v>
      </c>
      <c r="V41" s="28">
        <f t="shared" si="22"/>
        <v>52</v>
      </c>
      <c r="W41" s="28">
        <f t="shared" si="23"/>
        <v>52</v>
      </c>
      <c r="X41" s="28">
        <f t="shared" si="24"/>
        <v>0</v>
      </c>
      <c r="Y41" s="28">
        <f t="shared" si="25"/>
        <v>35057</v>
      </c>
      <c r="Z41" s="55">
        <v>0</v>
      </c>
      <c r="AA41" s="43">
        <v>35057</v>
      </c>
      <c r="AB41" s="55">
        <v>13756</v>
      </c>
      <c r="AC41" s="55">
        <v>21301</v>
      </c>
      <c r="AD41" s="55"/>
      <c r="AE41" s="80"/>
      <c r="AG41" s="90">
        <f t="shared" si="26"/>
        <v>13282.03</v>
      </c>
    </row>
    <row r="42" ht="14.25" customHeight="1" spans="1:33">
      <c r="A42" s="26" t="s">
        <v>93</v>
      </c>
      <c r="B42" s="33" t="s">
        <v>94</v>
      </c>
      <c r="C42" s="28">
        <v>211075</v>
      </c>
      <c r="D42" s="28">
        <v>152037</v>
      </c>
      <c r="E42" s="28">
        <v>406</v>
      </c>
      <c r="F42" s="28">
        <v>59038</v>
      </c>
      <c r="G42" s="28">
        <v>89</v>
      </c>
      <c r="H42" s="29">
        <v>1150</v>
      </c>
      <c r="I42" s="29">
        <v>1950</v>
      </c>
      <c r="J42" s="44">
        <v>1</v>
      </c>
      <c r="K42" s="28">
        <f t="shared" si="16"/>
        <v>28997</v>
      </c>
      <c r="L42" s="28">
        <f t="shared" si="17"/>
        <v>28997</v>
      </c>
      <c r="M42" s="28">
        <f t="shared" si="18"/>
        <v>0</v>
      </c>
      <c r="N42" s="28">
        <v>38</v>
      </c>
      <c r="O42" s="28">
        <v>1947</v>
      </c>
      <c r="P42" s="28">
        <v>1853</v>
      </c>
      <c r="Q42" s="28">
        <v>1150</v>
      </c>
      <c r="R42" s="56">
        <v>1</v>
      </c>
      <c r="S42" s="28">
        <f t="shared" si="19"/>
        <v>213</v>
      </c>
      <c r="T42" s="28">
        <f t="shared" si="20"/>
        <v>213</v>
      </c>
      <c r="U42" s="28">
        <f t="shared" si="21"/>
        <v>0</v>
      </c>
      <c r="V42" s="28">
        <f t="shared" si="22"/>
        <v>64</v>
      </c>
      <c r="W42" s="28">
        <f t="shared" si="23"/>
        <v>64</v>
      </c>
      <c r="X42" s="28">
        <f t="shared" si="24"/>
        <v>0</v>
      </c>
      <c r="Y42" s="28">
        <f t="shared" si="25"/>
        <v>29146</v>
      </c>
      <c r="Z42" s="55">
        <v>0</v>
      </c>
      <c r="AA42" s="43">
        <v>29146</v>
      </c>
      <c r="AB42" s="55">
        <v>11437</v>
      </c>
      <c r="AC42" s="55">
        <v>17709</v>
      </c>
      <c r="AD42" s="55"/>
      <c r="AE42" s="80"/>
      <c r="AG42" s="90">
        <f t="shared" si="26"/>
        <v>11042.53</v>
      </c>
    </row>
    <row r="43" s="4" customFormat="1" ht="14.25" customHeight="1" spans="1:251">
      <c r="A43" s="30" t="s">
        <v>95</v>
      </c>
      <c r="B43" s="30"/>
      <c r="C43" s="31">
        <v>5313</v>
      </c>
      <c r="D43" s="31">
        <v>4157</v>
      </c>
      <c r="E43" s="31">
        <v>10</v>
      </c>
      <c r="F43" s="31">
        <v>1156</v>
      </c>
      <c r="G43" s="31">
        <v>3</v>
      </c>
      <c r="H43" s="32">
        <v>1150</v>
      </c>
      <c r="I43" s="32">
        <v>1950</v>
      </c>
      <c r="J43" s="45">
        <v>0.8</v>
      </c>
      <c r="K43" s="31">
        <f>SUM(K44)</f>
        <v>703</v>
      </c>
      <c r="L43" s="31">
        <f>SUM(L44)</f>
        <v>563</v>
      </c>
      <c r="M43" s="31">
        <f>SUM(M44)</f>
        <v>140</v>
      </c>
      <c r="N43" s="31">
        <v>1</v>
      </c>
      <c r="O43" s="31">
        <v>93</v>
      </c>
      <c r="P43" s="31">
        <v>7</v>
      </c>
      <c r="Q43" s="31">
        <v>1150</v>
      </c>
      <c r="R43" s="45">
        <v>0.8</v>
      </c>
      <c r="S43" s="31">
        <f t="shared" ref="S43:Y43" si="27">SUM(S44)</f>
        <v>1</v>
      </c>
      <c r="T43" s="31">
        <f t="shared" si="27"/>
        <v>1</v>
      </c>
      <c r="U43" s="31">
        <f t="shared" si="27"/>
        <v>0</v>
      </c>
      <c r="V43" s="31">
        <f t="shared" si="27"/>
        <v>2</v>
      </c>
      <c r="W43" s="31">
        <f t="shared" si="27"/>
        <v>1</v>
      </c>
      <c r="X43" s="31">
        <f t="shared" si="27"/>
        <v>1</v>
      </c>
      <c r="Y43" s="31">
        <f t="shared" si="27"/>
        <v>563</v>
      </c>
      <c r="Z43" s="81">
        <v>0</v>
      </c>
      <c r="AA43" s="81">
        <v>563</v>
      </c>
      <c r="AB43" s="81">
        <v>221</v>
      </c>
      <c r="AC43" s="81">
        <v>342</v>
      </c>
      <c r="AD43" s="81">
        <v>0</v>
      </c>
      <c r="AE43" s="82"/>
      <c r="AF43" s="83">
        <v>1</v>
      </c>
      <c r="AG43" s="91">
        <f>SUM(AG44)</f>
        <v>213.3</v>
      </c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83"/>
      <c r="BB43" s="83"/>
      <c r="BC43" s="83"/>
      <c r="BD43" s="83"/>
      <c r="BE43" s="83"/>
      <c r="BF43" s="83"/>
      <c r="BG43" s="83"/>
      <c r="BH43" s="83"/>
      <c r="BI43" s="83"/>
      <c r="BJ43" s="83"/>
      <c r="BK43" s="83"/>
      <c r="BL43" s="83"/>
      <c r="BM43" s="83"/>
      <c r="BN43" s="83"/>
      <c r="BO43" s="83"/>
      <c r="BP43" s="83"/>
      <c r="BQ43" s="83"/>
      <c r="BR43" s="83"/>
      <c r="BS43" s="83"/>
      <c r="BT43" s="83"/>
      <c r="BU43" s="83"/>
      <c r="BV43" s="83"/>
      <c r="BW43" s="83"/>
      <c r="BX43" s="83"/>
      <c r="BY43" s="83"/>
      <c r="BZ43" s="83"/>
      <c r="CA43" s="83"/>
      <c r="CB43" s="83"/>
      <c r="CC43" s="83"/>
      <c r="CD43" s="83"/>
      <c r="CE43" s="83"/>
      <c r="CF43" s="83"/>
      <c r="CG43" s="83"/>
      <c r="CH43" s="83"/>
      <c r="CI43" s="83"/>
      <c r="CJ43" s="83"/>
      <c r="CK43" s="83"/>
      <c r="CL43" s="83"/>
      <c r="CM43" s="83"/>
      <c r="CN43" s="83"/>
      <c r="CO43" s="83"/>
      <c r="CP43" s="83"/>
      <c r="CQ43" s="83"/>
      <c r="CR43" s="83"/>
      <c r="CS43" s="83"/>
      <c r="CT43" s="83"/>
      <c r="CU43" s="83"/>
      <c r="CV43" s="83"/>
      <c r="CW43" s="83"/>
      <c r="CX43" s="83"/>
      <c r="CY43" s="83"/>
      <c r="CZ43" s="83"/>
      <c r="DA43" s="83"/>
      <c r="DB43" s="83"/>
      <c r="DC43" s="83"/>
      <c r="DD43" s="83"/>
      <c r="DE43" s="83"/>
      <c r="DF43" s="83"/>
      <c r="DG43" s="83"/>
      <c r="DH43" s="83"/>
      <c r="DI43" s="83"/>
      <c r="DJ43" s="83"/>
      <c r="DK43" s="83"/>
      <c r="DL43" s="83"/>
      <c r="DM43" s="83"/>
      <c r="DN43" s="83"/>
      <c r="DO43" s="83"/>
      <c r="DP43" s="83"/>
      <c r="DQ43" s="83"/>
      <c r="DR43" s="83"/>
      <c r="DS43" s="83"/>
      <c r="DT43" s="83"/>
      <c r="DU43" s="83"/>
      <c r="DV43" s="83"/>
      <c r="DW43" s="83"/>
      <c r="DX43" s="83"/>
      <c r="DY43" s="83"/>
      <c r="DZ43" s="83"/>
      <c r="EA43" s="83"/>
      <c r="EB43" s="83"/>
      <c r="EC43" s="83"/>
      <c r="ED43" s="83"/>
      <c r="EE43" s="83"/>
      <c r="EF43" s="83"/>
      <c r="EG43" s="83"/>
      <c r="EH43" s="83"/>
      <c r="EI43" s="83"/>
      <c r="EJ43" s="83"/>
      <c r="EK43" s="83"/>
      <c r="EL43" s="83"/>
      <c r="EM43" s="83"/>
      <c r="EN43" s="83"/>
      <c r="EO43" s="83"/>
      <c r="EP43" s="83"/>
      <c r="EQ43" s="83"/>
      <c r="ER43" s="83"/>
      <c r="ES43" s="83"/>
      <c r="ET43" s="83"/>
      <c r="EU43" s="83"/>
      <c r="EV43" s="83"/>
      <c r="EW43" s="83"/>
      <c r="EX43" s="83"/>
      <c r="EY43" s="83"/>
      <c r="EZ43" s="83"/>
      <c r="FA43" s="83"/>
      <c r="FB43" s="83"/>
      <c r="FC43" s="83"/>
      <c r="FD43" s="83"/>
      <c r="FE43" s="83"/>
      <c r="FF43" s="83"/>
      <c r="FG43" s="83"/>
      <c r="FH43" s="83"/>
      <c r="FI43" s="83"/>
      <c r="FJ43" s="83"/>
      <c r="FK43" s="83"/>
      <c r="FL43" s="83"/>
      <c r="FM43" s="83"/>
      <c r="FN43" s="83"/>
      <c r="FO43" s="83"/>
      <c r="FP43" s="83"/>
      <c r="FQ43" s="83"/>
      <c r="FR43" s="83"/>
      <c r="FS43" s="83"/>
      <c r="FT43" s="83"/>
      <c r="FU43" s="83"/>
      <c r="FV43" s="83"/>
      <c r="FW43" s="83"/>
      <c r="FX43" s="83"/>
      <c r="FY43" s="83"/>
      <c r="FZ43" s="83"/>
      <c r="GA43" s="83"/>
      <c r="GB43" s="83"/>
      <c r="GC43" s="83"/>
      <c r="GD43" s="83"/>
      <c r="GE43" s="83"/>
      <c r="GF43" s="83"/>
      <c r="GG43" s="83"/>
      <c r="GH43" s="83"/>
      <c r="GI43" s="83"/>
      <c r="GJ43" s="83"/>
      <c r="GK43" s="83"/>
      <c r="GL43" s="83"/>
      <c r="GM43" s="83"/>
      <c r="GN43" s="83"/>
      <c r="GO43" s="83"/>
      <c r="GP43" s="83"/>
      <c r="GQ43" s="83"/>
      <c r="GR43" s="83"/>
      <c r="GS43" s="83"/>
      <c r="GT43" s="83"/>
      <c r="GU43" s="83"/>
      <c r="GV43" s="83"/>
      <c r="GW43" s="83"/>
      <c r="GX43" s="83"/>
      <c r="GY43" s="83"/>
      <c r="GZ43" s="83"/>
      <c r="HA43" s="83"/>
      <c r="HB43" s="83"/>
      <c r="HC43" s="83"/>
      <c r="HD43" s="83"/>
      <c r="HE43" s="83"/>
      <c r="HF43" s="83"/>
      <c r="HG43" s="83"/>
      <c r="HH43" s="83"/>
      <c r="HI43" s="83"/>
      <c r="HJ43" s="83"/>
      <c r="HK43" s="83"/>
      <c r="HL43" s="83"/>
      <c r="HM43" s="83"/>
      <c r="HN43" s="83"/>
      <c r="HO43" s="83"/>
      <c r="HP43" s="83"/>
      <c r="HQ43" s="83"/>
      <c r="HR43" s="83"/>
      <c r="HS43" s="83"/>
      <c r="HT43" s="83"/>
      <c r="HU43" s="83"/>
      <c r="HV43" s="83"/>
      <c r="HW43" s="83"/>
      <c r="HX43" s="83"/>
      <c r="HY43" s="83"/>
      <c r="HZ43" s="83"/>
      <c r="IA43" s="83"/>
      <c r="IB43" s="83"/>
      <c r="IC43" s="83"/>
      <c r="ID43" s="83"/>
      <c r="IE43" s="83"/>
      <c r="IF43" s="83"/>
      <c r="IG43" s="83"/>
      <c r="IH43" s="83"/>
      <c r="II43" s="83"/>
      <c r="IJ43" s="83"/>
      <c r="IK43" s="83"/>
      <c r="IL43" s="83"/>
      <c r="IM43" s="83"/>
      <c r="IN43" s="83"/>
      <c r="IO43" s="83"/>
      <c r="IP43" s="83"/>
      <c r="IQ43" s="83"/>
    </row>
    <row r="44" ht="14.25" customHeight="1" spans="1:33">
      <c r="A44" s="26" t="s">
        <v>95</v>
      </c>
      <c r="B44" s="33" t="s">
        <v>96</v>
      </c>
      <c r="C44" s="28">
        <v>5313</v>
      </c>
      <c r="D44" s="28">
        <v>4157</v>
      </c>
      <c r="E44" s="28">
        <v>10</v>
      </c>
      <c r="F44" s="28">
        <v>1156</v>
      </c>
      <c r="G44" s="28">
        <v>3</v>
      </c>
      <c r="H44" s="29">
        <v>1150</v>
      </c>
      <c r="I44" s="29">
        <v>1950</v>
      </c>
      <c r="J44" s="44">
        <v>0.8</v>
      </c>
      <c r="K44" s="28">
        <f t="shared" si="16"/>
        <v>703</v>
      </c>
      <c r="L44" s="28">
        <f t="shared" si="17"/>
        <v>563</v>
      </c>
      <c r="M44" s="28">
        <f t="shared" si="18"/>
        <v>140</v>
      </c>
      <c r="N44" s="28">
        <v>1</v>
      </c>
      <c r="O44" s="28">
        <v>93</v>
      </c>
      <c r="P44" s="28">
        <v>7</v>
      </c>
      <c r="Q44" s="28">
        <v>1150</v>
      </c>
      <c r="R44" s="56">
        <v>0.8</v>
      </c>
      <c r="S44" s="28">
        <f t="shared" ref="S44:S50" si="28">ROUND(P44*Q44/10000,0)</f>
        <v>1</v>
      </c>
      <c r="T44" s="28">
        <f t="shared" ref="T44:T50" si="29">ROUND(P44*Q44*R44/10000,0)</f>
        <v>1</v>
      </c>
      <c r="U44" s="28">
        <f t="shared" ref="U44:U50" si="30">S44-T44</f>
        <v>0</v>
      </c>
      <c r="V44" s="28">
        <f t="shared" ref="V44:V50" si="31">ROUND((E44*H44+G44*I44)/10000,0)</f>
        <v>2</v>
      </c>
      <c r="W44" s="28">
        <f t="shared" ref="W44:W50" si="32">ROUND((E44*H44+G44*I44)*J44/10000,0)</f>
        <v>1</v>
      </c>
      <c r="X44" s="28">
        <f t="shared" ref="X44:X50" si="33">V44-W44</f>
        <v>1</v>
      </c>
      <c r="Y44" s="28">
        <f t="shared" ref="Y44:Y50" si="34">L44+T44-W44</f>
        <v>563</v>
      </c>
      <c r="Z44" s="55">
        <v>0</v>
      </c>
      <c r="AA44" s="43">
        <v>563</v>
      </c>
      <c r="AB44" s="55">
        <v>221</v>
      </c>
      <c r="AC44" s="55">
        <v>342</v>
      </c>
      <c r="AD44" s="55"/>
      <c r="AE44" s="80"/>
      <c r="AG44" s="90">
        <f t="shared" ref="AG44:AG50" si="35">ROUND(498337/$AA$8*AA44,2)</f>
        <v>213.3</v>
      </c>
    </row>
    <row r="45" s="4" customFormat="1" ht="14.25" customHeight="1" spans="1:251">
      <c r="A45" s="30" t="s">
        <v>97</v>
      </c>
      <c r="B45" s="30"/>
      <c r="C45" s="31">
        <v>597392</v>
      </c>
      <c r="D45" s="31">
        <v>437205</v>
      </c>
      <c r="E45" s="31">
        <v>132</v>
      </c>
      <c r="F45" s="31">
        <v>160187</v>
      </c>
      <c r="G45" s="31">
        <v>51</v>
      </c>
      <c r="H45" s="32">
        <v>1150</v>
      </c>
      <c r="I45" s="32">
        <v>1950</v>
      </c>
      <c r="J45" s="45" t="s">
        <v>33</v>
      </c>
      <c r="K45" s="31">
        <f>SUM(K46:K50)</f>
        <v>81515</v>
      </c>
      <c r="L45" s="31">
        <f>SUM(L46:L50)</f>
        <v>40757</v>
      </c>
      <c r="M45" s="31">
        <f>SUM(M46:M50)</f>
        <v>40758</v>
      </c>
      <c r="N45" s="31">
        <v>1</v>
      </c>
      <c r="O45" s="31">
        <v>0</v>
      </c>
      <c r="P45" s="31">
        <v>0</v>
      </c>
      <c r="Q45" s="31">
        <v>1150</v>
      </c>
      <c r="R45" s="45" t="s">
        <v>33</v>
      </c>
      <c r="S45" s="31">
        <f t="shared" ref="S45:Y45" si="36">SUM(S46:S50)</f>
        <v>0</v>
      </c>
      <c r="T45" s="31">
        <f t="shared" si="36"/>
        <v>0</v>
      </c>
      <c r="U45" s="31">
        <f t="shared" si="36"/>
        <v>0</v>
      </c>
      <c r="V45" s="31">
        <f t="shared" si="36"/>
        <v>26</v>
      </c>
      <c r="W45" s="31">
        <f t="shared" si="36"/>
        <v>13</v>
      </c>
      <c r="X45" s="31">
        <f t="shared" si="36"/>
        <v>13</v>
      </c>
      <c r="Y45" s="31">
        <f t="shared" si="36"/>
        <v>40744</v>
      </c>
      <c r="Z45" s="81">
        <v>0</v>
      </c>
      <c r="AA45" s="81">
        <v>40744</v>
      </c>
      <c r="AB45" s="81">
        <v>15988</v>
      </c>
      <c r="AC45" s="81">
        <v>24756</v>
      </c>
      <c r="AD45" s="81">
        <v>0</v>
      </c>
      <c r="AE45" s="82"/>
      <c r="AF45" s="83">
        <v>1</v>
      </c>
      <c r="AG45" s="91">
        <f>SUM(AG46:AG50)</f>
        <v>15436.66</v>
      </c>
      <c r="AH45" s="83"/>
      <c r="AI45" s="83"/>
      <c r="AJ45" s="83"/>
      <c r="AK45" s="83"/>
      <c r="AL45" s="83"/>
      <c r="AM45" s="83"/>
      <c r="AN45" s="83"/>
      <c r="AO45" s="83"/>
      <c r="AP45" s="83"/>
      <c r="AQ45" s="83"/>
      <c r="AR45" s="83"/>
      <c r="AS45" s="83"/>
      <c r="AT45" s="83"/>
      <c r="AU45" s="83"/>
      <c r="AV45" s="83"/>
      <c r="AW45" s="83"/>
      <c r="AX45" s="83"/>
      <c r="AY45" s="83"/>
      <c r="AZ45" s="83"/>
      <c r="BA45" s="83"/>
      <c r="BB45" s="83"/>
      <c r="BC45" s="83"/>
      <c r="BD45" s="83"/>
      <c r="BE45" s="83"/>
      <c r="BF45" s="83"/>
      <c r="BG45" s="83"/>
      <c r="BH45" s="83"/>
      <c r="BI45" s="83"/>
      <c r="BJ45" s="83"/>
      <c r="BK45" s="83"/>
      <c r="BL45" s="83"/>
      <c r="BM45" s="83"/>
      <c r="BN45" s="83"/>
      <c r="BO45" s="83"/>
      <c r="BP45" s="83"/>
      <c r="BQ45" s="83"/>
      <c r="BR45" s="83"/>
      <c r="BS45" s="83"/>
      <c r="BT45" s="83"/>
      <c r="BU45" s="83"/>
      <c r="BV45" s="83"/>
      <c r="BW45" s="83"/>
      <c r="BX45" s="83"/>
      <c r="BY45" s="83"/>
      <c r="BZ45" s="83"/>
      <c r="CA45" s="83"/>
      <c r="CB45" s="83"/>
      <c r="CC45" s="83"/>
      <c r="CD45" s="83"/>
      <c r="CE45" s="83"/>
      <c r="CF45" s="83"/>
      <c r="CG45" s="83"/>
      <c r="CH45" s="83"/>
      <c r="CI45" s="83"/>
      <c r="CJ45" s="83"/>
      <c r="CK45" s="83"/>
      <c r="CL45" s="83"/>
      <c r="CM45" s="83"/>
      <c r="CN45" s="83"/>
      <c r="CO45" s="83"/>
      <c r="CP45" s="83"/>
      <c r="CQ45" s="83"/>
      <c r="CR45" s="83"/>
      <c r="CS45" s="83"/>
      <c r="CT45" s="83"/>
      <c r="CU45" s="83"/>
      <c r="CV45" s="83"/>
      <c r="CW45" s="83"/>
      <c r="CX45" s="83"/>
      <c r="CY45" s="83"/>
      <c r="CZ45" s="83"/>
      <c r="DA45" s="83"/>
      <c r="DB45" s="83"/>
      <c r="DC45" s="83"/>
      <c r="DD45" s="83"/>
      <c r="DE45" s="83"/>
      <c r="DF45" s="83"/>
      <c r="DG45" s="83"/>
      <c r="DH45" s="83"/>
      <c r="DI45" s="83"/>
      <c r="DJ45" s="83"/>
      <c r="DK45" s="83"/>
      <c r="DL45" s="83"/>
      <c r="DM45" s="83"/>
      <c r="DN45" s="83"/>
      <c r="DO45" s="83"/>
      <c r="DP45" s="83"/>
      <c r="DQ45" s="83"/>
      <c r="DR45" s="83"/>
      <c r="DS45" s="83"/>
      <c r="DT45" s="83"/>
      <c r="DU45" s="83"/>
      <c r="DV45" s="83"/>
      <c r="DW45" s="83"/>
      <c r="DX45" s="83"/>
      <c r="DY45" s="83"/>
      <c r="DZ45" s="83"/>
      <c r="EA45" s="83"/>
      <c r="EB45" s="83"/>
      <c r="EC45" s="83"/>
      <c r="ED45" s="83"/>
      <c r="EE45" s="83"/>
      <c r="EF45" s="83"/>
      <c r="EG45" s="83"/>
      <c r="EH45" s="83"/>
      <c r="EI45" s="83"/>
      <c r="EJ45" s="83"/>
      <c r="EK45" s="83"/>
      <c r="EL45" s="83"/>
      <c r="EM45" s="83"/>
      <c r="EN45" s="83"/>
      <c r="EO45" s="83"/>
      <c r="EP45" s="83"/>
      <c r="EQ45" s="83"/>
      <c r="ER45" s="83"/>
      <c r="ES45" s="83"/>
      <c r="ET45" s="83"/>
      <c r="EU45" s="83"/>
      <c r="EV45" s="83"/>
      <c r="EW45" s="83"/>
      <c r="EX45" s="83"/>
      <c r="EY45" s="83"/>
      <c r="EZ45" s="83"/>
      <c r="FA45" s="83"/>
      <c r="FB45" s="83"/>
      <c r="FC45" s="83"/>
      <c r="FD45" s="83"/>
      <c r="FE45" s="83"/>
      <c r="FF45" s="83"/>
      <c r="FG45" s="83"/>
      <c r="FH45" s="83"/>
      <c r="FI45" s="83"/>
      <c r="FJ45" s="83"/>
      <c r="FK45" s="83"/>
      <c r="FL45" s="83"/>
      <c r="FM45" s="83"/>
      <c r="FN45" s="83"/>
      <c r="FO45" s="83"/>
      <c r="FP45" s="83"/>
      <c r="FQ45" s="83"/>
      <c r="FR45" s="83"/>
      <c r="FS45" s="83"/>
      <c r="FT45" s="83"/>
      <c r="FU45" s="83"/>
      <c r="FV45" s="83"/>
      <c r="FW45" s="83"/>
      <c r="FX45" s="83"/>
      <c r="FY45" s="83"/>
      <c r="FZ45" s="83"/>
      <c r="GA45" s="83"/>
      <c r="GB45" s="83"/>
      <c r="GC45" s="83"/>
      <c r="GD45" s="83"/>
      <c r="GE45" s="83"/>
      <c r="GF45" s="83"/>
      <c r="GG45" s="83"/>
      <c r="GH45" s="83"/>
      <c r="GI45" s="83"/>
      <c r="GJ45" s="83"/>
      <c r="GK45" s="83"/>
      <c r="GL45" s="83"/>
      <c r="GM45" s="83"/>
      <c r="GN45" s="83"/>
      <c r="GO45" s="83"/>
      <c r="GP45" s="83"/>
      <c r="GQ45" s="83"/>
      <c r="GR45" s="83"/>
      <c r="GS45" s="83"/>
      <c r="GT45" s="83"/>
      <c r="GU45" s="83"/>
      <c r="GV45" s="83"/>
      <c r="GW45" s="83"/>
      <c r="GX45" s="83"/>
      <c r="GY45" s="83"/>
      <c r="GZ45" s="83"/>
      <c r="HA45" s="83"/>
      <c r="HB45" s="83"/>
      <c r="HC45" s="83"/>
      <c r="HD45" s="83"/>
      <c r="HE45" s="83"/>
      <c r="HF45" s="83"/>
      <c r="HG45" s="83"/>
      <c r="HH45" s="83"/>
      <c r="HI45" s="83"/>
      <c r="HJ45" s="83"/>
      <c r="HK45" s="83"/>
      <c r="HL45" s="83"/>
      <c r="HM45" s="83"/>
      <c r="HN45" s="83"/>
      <c r="HO45" s="83"/>
      <c r="HP45" s="83"/>
      <c r="HQ45" s="83"/>
      <c r="HR45" s="83"/>
      <c r="HS45" s="83"/>
      <c r="HT45" s="83"/>
      <c r="HU45" s="83"/>
      <c r="HV45" s="83"/>
      <c r="HW45" s="83"/>
      <c r="HX45" s="83"/>
      <c r="HY45" s="83"/>
      <c r="HZ45" s="83"/>
      <c r="IA45" s="83"/>
      <c r="IB45" s="83"/>
      <c r="IC45" s="83"/>
      <c r="ID45" s="83"/>
      <c r="IE45" s="83"/>
      <c r="IF45" s="83"/>
      <c r="IG45" s="83"/>
      <c r="IH45" s="83"/>
      <c r="II45" s="83"/>
      <c r="IJ45" s="83"/>
      <c r="IK45" s="83"/>
      <c r="IL45" s="83"/>
      <c r="IM45" s="83"/>
      <c r="IN45" s="83"/>
      <c r="IO45" s="83"/>
      <c r="IP45" s="83"/>
      <c r="IQ45" s="83"/>
    </row>
    <row r="46" ht="14.25" customHeight="1" spans="1:33">
      <c r="A46" s="33" t="s">
        <v>98</v>
      </c>
      <c r="B46" s="33" t="s">
        <v>99</v>
      </c>
      <c r="C46" s="28">
        <v>0</v>
      </c>
      <c r="D46" s="28">
        <v>0</v>
      </c>
      <c r="E46" s="28">
        <v>0</v>
      </c>
      <c r="F46" s="28">
        <v>0</v>
      </c>
      <c r="G46" s="28">
        <v>0</v>
      </c>
      <c r="H46" s="29">
        <v>1150</v>
      </c>
      <c r="I46" s="29">
        <v>1950</v>
      </c>
      <c r="J46" s="44">
        <v>0.5</v>
      </c>
      <c r="K46" s="28">
        <f t="shared" ref="K46:K52" si="37">ROUND((D46*H46+F46*I46)/10000,0)</f>
        <v>0</v>
      </c>
      <c r="L46" s="28">
        <f t="shared" ref="L46:L52" si="38">ROUND((H46*D46*J46+I46*F46*J46)/10000,0)</f>
        <v>0</v>
      </c>
      <c r="M46" s="28">
        <f t="shared" si="18"/>
        <v>0</v>
      </c>
      <c r="N46" s="28">
        <v>0</v>
      </c>
      <c r="O46" s="28">
        <v>0</v>
      </c>
      <c r="P46" s="28">
        <v>0</v>
      </c>
      <c r="Q46" s="28">
        <v>1150</v>
      </c>
      <c r="R46" s="56">
        <v>0.5</v>
      </c>
      <c r="S46" s="28">
        <f t="shared" si="28"/>
        <v>0</v>
      </c>
      <c r="T46" s="28">
        <f t="shared" si="29"/>
        <v>0</v>
      </c>
      <c r="U46" s="28">
        <f t="shared" si="30"/>
        <v>0</v>
      </c>
      <c r="V46" s="28">
        <f t="shared" si="31"/>
        <v>0</v>
      </c>
      <c r="W46" s="28">
        <f t="shared" si="32"/>
        <v>0</v>
      </c>
      <c r="X46" s="28">
        <f t="shared" si="33"/>
        <v>0</v>
      </c>
      <c r="Y46" s="28">
        <f t="shared" si="34"/>
        <v>0</v>
      </c>
      <c r="Z46" s="55">
        <v>0</v>
      </c>
      <c r="AA46" s="43">
        <v>0</v>
      </c>
      <c r="AB46" s="55">
        <v>0</v>
      </c>
      <c r="AC46" s="55">
        <v>0</v>
      </c>
      <c r="AD46" s="55"/>
      <c r="AE46" s="80" t="s">
        <v>100</v>
      </c>
      <c r="AG46" s="90">
        <f t="shared" si="35"/>
        <v>0</v>
      </c>
    </row>
    <row r="47" ht="14.25" customHeight="1" spans="1:33">
      <c r="A47" s="26" t="s">
        <v>101</v>
      </c>
      <c r="B47" s="33" t="s">
        <v>102</v>
      </c>
      <c r="C47" s="28">
        <v>117824</v>
      </c>
      <c r="D47" s="28">
        <v>87716</v>
      </c>
      <c r="E47" s="28">
        <v>40</v>
      </c>
      <c r="F47" s="28">
        <v>30108</v>
      </c>
      <c r="G47" s="28">
        <v>8</v>
      </c>
      <c r="H47" s="29">
        <v>1150</v>
      </c>
      <c r="I47" s="29">
        <v>1950</v>
      </c>
      <c r="J47" s="44">
        <v>0.5</v>
      </c>
      <c r="K47" s="28">
        <f t="shared" si="37"/>
        <v>15958</v>
      </c>
      <c r="L47" s="28">
        <f t="shared" si="38"/>
        <v>7979</v>
      </c>
      <c r="M47" s="28">
        <f t="shared" si="18"/>
        <v>7979</v>
      </c>
      <c r="N47" s="28">
        <v>1</v>
      </c>
      <c r="O47" s="28">
        <v>0</v>
      </c>
      <c r="P47" s="28">
        <v>0</v>
      </c>
      <c r="Q47" s="28">
        <v>1150</v>
      </c>
      <c r="R47" s="56">
        <v>0.5</v>
      </c>
      <c r="S47" s="28">
        <f t="shared" si="28"/>
        <v>0</v>
      </c>
      <c r="T47" s="28">
        <f t="shared" si="29"/>
        <v>0</v>
      </c>
      <c r="U47" s="28">
        <f t="shared" si="30"/>
        <v>0</v>
      </c>
      <c r="V47" s="28">
        <f t="shared" si="31"/>
        <v>6</v>
      </c>
      <c r="W47" s="28">
        <f t="shared" si="32"/>
        <v>3</v>
      </c>
      <c r="X47" s="28">
        <f t="shared" si="33"/>
        <v>3</v>
      </c>
      <c r="Y47" s="28">
        <f t="shared" si="34"/>
        <v>7976</v>
      </c>
      <c r="Z47" s="55">
        <v>0</v>
      </c>
      <c r="AA47" s="43">
        <v>7976</v>
      </c>
      <c r="AB47" s="55">
        <v>3130</v>
      </c>
      <c r="AC47" s="55">
        <v>4846</v>
      </c>
      <c r="AD47" s="55"/>
      <c r="AE47" s="80"/>
      <c r="AG47" s="90">
        <f t="shared" si="35"/>
        <v>3021.86</v>
      </c>
    </row>
    <row r="48" ht="14.25" customHeight="1" spans="1:33">
      <c r="A48" s="26" t="s">
        <v>103</v>
      </c>
      <c r="B48" s="33" t="s">
        <v>104</v>
      </c>
      <c r="C48" s="28">
        <v>350863</v>
      </c>
      <c r="D48" s="28">
        <v>256452</v>
      </c>
      <c r="E48" s="28">
        <v>30</v>
      </c>
      <c r="F48" s="28">
        <v>94411</v>
      </c>
      <c r="G48" s="28">
        <v>21</v>
      </c>
      <c r="H48" s="29">
        <v>1150</v>
      </c>
      <c r="I48" s="29">
        <v>1950</v>
      </c>
      <c r="J48" s="44">
        <v>0.5</v>
      </c>
      <c r="K48" s="28">
        <f t="shared" si="37"/>
        <v>47902</v>
      </c>
      <c r="L48" s="28">
        <f t="shared" si="38"/>
        <v>23951</v>
      </c>
      <c r="M48" s="28">
        <f t="shared" si="18"/>
        <v>23951</v>
      </c>
      <c r="N48" s="28">
        <v>0</v>
      </c>
      <c r="O48" s="28">
        <v>0</v>
      </c>
      <c r="P48" s="28">
        <v>0</v>
      </c>
      <c r="Q48" s="28">
        <v>1150</v>
      </c>
      <c r="R48" s="56">
        <v>0.5</v>
      </c>
      <c r="S48" s="28">
        <f t="shared" si="28"/>
        <v>0</v>
      </c>
      <c r="T48" s="28">
        <f t="shared" si="29"/>
        <v>0</v>
      </c>
      <c r="U48" s="28">
        <f t="shared" si="30"/>
        <v>0</v>
      </c>
      <c r="V48" s="28">
        <f t="shared" si="31"/>
        <v>8</v>
      </c>
      <c r="W48" s="28">
        <f t="shared" si="32"/>
        <v>4</v>
      </c>
      <c r="X48" s="28">
        <f t="shared" si="33"/>
        <v>4</v>
      </c>
      <c r="Y48" s="28">
        <f t="shared" si="34"/>
        <v>23947</v>
      </c>
      <c r="Z48" s="55">
        <v>0</v>
      </c>
      <c r="AA48" s="43">
        <v>23947</v>
      </c>
      <c r="AB48" s="55">
        <v>9397</v>
      </c>
      <c r="AC48" s="55">
        <v>14550</v>
      </c>
      <c r="AD48" s="55"/>
      <c r="AE48" s="80"/>
      <c r="AG48" s="90">
        <f t="shared" si="35"/>
        <v>9072.79</v>
      </c>
    </row>
    <row r="49" ht="14.25" customHeight="1" spans="1:33">
      <c r="A49" s="26" t="s">
        <v>105</v>
      </c>
      <c r="B49" s="33" t="s">
        <v>106</v>
      </c>
      <c r="C49" s="28">
        <v>51500</v>
      </c>
      <c r="D49" s="28">
        <v>37296</v>
      </c>
      <c r="E49" s="28">
        <v>20</v>
      </c>
      <c r="F49" s="28">
        <v>14204</v>
      </c>
      <c r="G49" s="28">
        <v>8</v>
      </c>
      <c r="H49" s="29">
        <v>1150</v>
      </c>
      <c r="I49" s="29">
        <v>1950</v>
      </c>
      <c r="J49" s="44">
        <v>0.5</v>
      </c>
      <c r="K49" s="28">
        <f t="shared" si="37"/>
        <v>7059</v>
      </c>
      <c r="L49" s="28">
        <f t="shared" si="38"/>
        <v>3529</v>
      </c>
      <c r="M49" s="28">
        <f t="shared" si="18"/>
        <v>3530</v>
      </c>
      <c r="N49" s="28">
        <v>0</v>
      </c>
      <c r="O49" s="28">
        <v>0</v>
      </c>
      <c r="P49" s="28">
        <v>0</v>
      </c>
      <c r="Q49" s="28">
        <v>1150</v>
      </c>
      <c r="R49" s="56">
        <v>0.5</v>
      </c>
      <c r="S49" s="28">
        <f t="shared" si="28"/>
        <v>0</v>
      </c>
      <c r="T49" s="28">
        <f t="shared" si="29"/>
        <v>0</v>
      </c>
      <c r="U49" s="28">
        <f t="shared" si="30"/>
        <v>0</v>
      </c>
      <c r="V49" s="28">
        <f t="shared" si="31"/>
        <v>4</v>
      </c>
      <c r="W49" s="28">
        <f t="shared" si="32"/>
        <v>2</v>
      </c>
      <c r="X49" s="28">
        <f t="shared" si="33"/>
        <v>2</v>
      </c>
      <c r="Y49" s="28">
        <f t="shared" si="34"/>
        <v>3527</v>
      </c>
      <c r="Z49" s="55">
        <v>0</v>
      </c>
      <c r="AA49" s="43">
        <v>3527</v>
      </c>
      <c r="AB49" s="55">
        <v>1384</v>
      </c>
      <c r="AC49" s="55">
        <v>2143</v>
      </c>
      <c r="AD49" s="55"/>
      <c r="AE49" s="80"/>
      <c r="AG49" s="90">
        <f t="shared" si="35"/>
        <v>1336.27</v>
      </c>
    </row>
    <row r="50" ht="14.25" customHeight="1" spans="1:33">
      <c r="A50" s="26" t="s">
        <v>107</v>
      </c>
      <c r="B50" s="33" t="s">
        <v>108</v>
      </c>
      <c r="C50" s="28">
        <v>77205</v>
      </c>
      <c r="D50" s="28">
        <v>55741</v>
      </c>
      <c r="E50" s="28">
        <v>42</v>
      </c>
      <c r="F50" s="28">
        <v>21464</v>
      </c>
      <c r="G50" s="28">
        <v>14</v>
      </c>
      <c r="H50" s="29">
        <v>1150</v>
      </c>
      <c r="I50" s="29">
        <v>1950</v>
      </c>
      <c r="J50" s="44">
        <v>0.5</v>
      </c>
      <c r="K50" s="28">
        <f t="shared" si="37"/>
        <v>10596</v>
      </c>
      <c r="L50" s="28">
        <f t="shared" si="38"/>
        <v>5298</v>
      </c>
      <c r="M50" s="28">
        <f t="shared" si="18"/>
        <v>5298</v>
      </c>
      <c r="N50" s="28">
        <v>0</v>
      </c>
      <c r="O50" s="28">
        <v>0</v>
      </c>
      <c r="P50" s="28">
        <v>0</v>
      </c>
      <c r="Q50" s="28">
        <v>1150</v>
      </c>
      <c r="R50" s="56">
        <v>0.5</v>
      </c>
      <c r="S50" s="28">
        <f t="shared" si="28"/>
        <v>0</v>
      </c>
      <c r="T50" s="28">
        <f t="shared" si="29"/>
        <v>0</v>
      </c>
      <c r="U50" s="28">
        <f t="shared" si="30"/>
        <v>0</v>
      </c>
      <c r="V50" s="28">
        <f t="shared" si="31"/>
        <v>8</v>
      </c>
      <c r="W50" s="28">
        <f t="shared" si="32"/>
        <v>4</v>
      </c>
      <c r="X50" s="28">
        <f t="shared" si="33"/>
        <v>4</v>
      </c>
      <c r="Y50" s="28">
        <f t="shared" si="34"/>
        <v>5294</v>
      </c>
      <c r="Z50" s="55">
        <v>0</v>
      </c>
      <c r="AA50" s="43">
        <v>5294</v>
      </c>
      <c r="AB50" s="55">
        <v>2077</v>
      </c>
      <c r="AC50" s="55">
        <v>3217</v>
      </c>
      <c r="AD50" s="55"/>
      <c r="AE50" s="80"/>
      <c r="AG50" s="90">
        <f t="shared" si="35"/>
        <v>2005.74</v>
      </c>
    </row>
    <row r="51" s="4" customFormat="1" ht="14.25" customHeight="1" spans="1:251">
      <c r="A51" s="30" t="s">
        <v>109</v>
      </c>
      <c r="B51" s="30"/>
      <c r="C51" s="31">
        <v>286723</v>
      </c>
      <c r="D51" s="31">
        <v>201537</v>
      </c>
      <c r="E51" s="31">
        <v>146</v>
      </c>
      <c r="F51" s="31">
        <v>85186</v>
      </c>
      <c r="G51" s="31">
        <v>69</v>
      </c>
      <c r="H51" s="32">
        <v>1150</v>
      </c>
      <c r="I51" s="32">
        <v>1950</v>
      </c>
      <c r="J51" s="45">
        <v>0.5</v>
      </c>
      <c r="K51" s="31">
        <f>SUM(K52)</f>
        <v>39788</v>
      </c>
      <c r="L51" s="31">
        <f>SUM(L52)</f>
        <v>19894</v>
      </c>
      <c r="M51" s="31">
        <f>SUM(M52)</f>
        <v>19894</v>
      </c>
      <c r="N51" s="31">
        <v>1</v>
      </c>
      <c r="O51" s="31">
        <v>96</v>
      </c>
      <c r="P51" s="31">
        <v>4</v>
      </c>
      <c r="Q51" s="31">
        <v>1150</v>
      </c>
      <c r="R51" s="45">
        <v>0.5</v>
      </c>
      <c r="S51" s="31">
        <f t="shared" ref="S51:Y51" si="39">SUM(S52)</f>
        <v>0</v>
      </c>
      <c r="T51" s="31">
        <f t="shared" si="39"/>
        <v>0</v>
      </c>
      <c r="U51" s="31">
        <f t="shared" si="39"/>
        <v>0</v>
      </c>
      <c r="V51" s="31">
        <f t="shared" si="39"/>
        <v>30</v>
      </c>
      <c r="W51" s="31">
        <f t="shared" si="39"/>
        <v>15</v>
      </c>
      <c r="X51" s="31">
        <f t="shared" si="39"/>
        <v>15</v>
      </c>
      <c r="Y51" s="31">
        <f t="shared" si="39"/>
        <v>19879</v>
      </c>
      <c r="Z51" s="81">
        <v>0</v>
      </c>
      <c r="AA51" s="81">
        <v>19879</v>
      </c>
      <c r="AB51" s="81">
        <v>7800</v>
      </c>
      <c r="AC51" s="81">
        <v>12079</v>
      </c>
      <c r="AD51" s="81">
        <v>0</v>
      </c>
      <c r="AE51" s="82"/>
      <c r="AF51" s="83">
        <v>1</v>
      </c>
      <c r="AG51" s="91">
        <f>SUM(AG52)</f>
        <v>7531.55</v>
      </c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83"/>
      <c r="BH51" s="83"/>
      <c r="BI51" s="83"/>
      <c r="BJ51" s="83"/>
      <c r="BK51" s="83"/>
      <c r="BL51" s="83"/>
      <c r="BM51" s="83"/>
      <c r="BN51" s="83"/>
      <c r="BO51" s="83"/>
      <c r="BP51" s="83"/>
      <c r="BQ51" s="83"/>
      <c r="BR51" s="83"/>
      <c r="BS51" s="83"/>
      <c r="BT51" s="83"/>
      <c r="BU51" s="83"/>
      <c r="BV51" s="83"/>
      <c r="BW51" s="83"/>
      <c r="BX51" s="83"/>
      <c r="BY51" s="83"/>
      <c r="BZ51" s="83"/>
      <c r="CA51" s="83"/>
      <c r="CB51" s="83"/>
      <c r="CC51" s="83"/>
      <c r="CD51" s="83"/>
      <c r="CE51" s="83"/>
      <c r="CF51" s="83"/>
      <c r="CG51" s="83"/>
      <c r="CH51" s="83"/>
      <c r="CI51" s="83"/>
      <c r="CJ51" s="83"/>
      <c r="CK51" s="83"/>
      <c r="CL51" s="83"/>
      <c r="CM51" s="83"/>
      <c r="CN51" s="83"/>
      <c r="CO51" s="83"/>
      <c r="CP51" s="83"/>
      <c r="CQ51" s="83"/>
      <c r="CR51" s="83"/>
      <c r="CS51" s="83"/>
      <c r="CT51" s="83"/>
      <c r="CU51" s="83"/>
      <c r="CV51" s="83"/>
      <c r="CW51" s="83"/>
      <c r="CX51" s="83"/>
      <c r="CY51" s="83"/>
      <c r="CZ51" s="83"/>
      <c r="DA51" s="83"/>
      <c r="DB51" s="83"/>
      <c r="DC51" s="83"/>
      <c r="DD51" s="83"/>
      <c r="DE51" s="83"/>
      <c r="DF51" s="83"/>
      <c r="DG51" s="83"/>
      <c r="DH51" s="83"/>
      <c r="DI51" s="83"/>
      <c r="DJ51" s="83"/>
      <c r="DK51" s="83"/>
      <c r="DL51" s="83"/>
      <c r="DM51" s="83"/>
      <c r="DN51" s="83"/>
      <c r="DO51" s="83"/>
      <c r="DP51" s="83"/>
      <c r="DQ51" s="83"/>
      <c r="DR51" s="83"/>
      <c r="DS51" s="83"/>
      <c r="DT51" s="83"/>
      <c r="DU51" s="83"/>
      <c r="DV51" s="83"/>
      <c r="DW51" s="83"/>
      <c r="DX51" s="83"/>
      <c r="DY51" s="83"/>
      <c r="DZ51" s="83"/>
      <c r="EA51" s="83"/>
      <c r="EB51" s="83"/>
      <c r="EC51" s="83"/>
      <c r="ED51" s="83"/>
      <c r="EE51" s="83"/>
      <c r="EF51" s="83"/>
      <c r="EG51" s="83"/>
      <c r="EH51" s="83"/>
      <c r="EI51" s="83"/>
      <c r="EJ51" s="83"/>
      <c r="EK51" s="83"/>
      <c r="EL51" s="83"/>
      <c r="EM51" s="83"/>
      <c r="EN51" s="83"/>
      <c r="EO51" s="83"/>
      <c r="EP51" s="83"/>
      <c r="EQ51" s="83"/>
      <c r="ER51" s="83"/>
      <c r="ES51" s="83"/>
      <c r="ET51" s="83"/>
      <c r="EU51" s="83"/>
      <c r="EV51" s="83"/>
      <c r="EW51" s="83"/>
      <c r="EX51" s="83"/>
      <c r="EY51" s="83"/>
      <c r="EZ51" s="83"/>
      <c r="FA51" s="83"/>
      <c r="FB51" s="83"/>
      <c r="FC51" s="83"/>
      <c r="FD51" s="83"/>
      <c r="FE51" s="83"/>
      <c r="FF51" s="83"/>
      <c r="FG51" s="83"/>
      <c r="FH51" s="83"/>
      <c r="FI51" s="83"/>
      <c r="FJ51" s="83"/>
      <c r="FK51" s="83"/>
      <c r="FL51" s="83"/>
      <c r="FM51" s="83"/>
      <c r="FN51" s="83"/>
      <c r="FO51" s="83"/>
      <c r="FP51" s="83"/>
      <c r="FQ51" s="83"/>
      <c r="FR51" s="83"/>
      <c r="FS51" s="83"/>
      <c r="FT51" s="83"/>
      <c r="FU51" s="83"/>
      <c r="FV51" s="83"/>
      <c r="FW51" s="83"/>
      <c r="FX51" s="83"/>
      <c r="FY51" s="83"/>
      <c r="FZ51" s="83"/>
      <c r="GA51" s="83"/>
      <c r="GB51" s="83"/>
      <c r="GC51" s="83"/>
      <c r="GD51" s="83"/>
      <c r="GE51" s="83"/>
      <c r="GF51" s="83"/>
      <c r="GG51" s="83"/>
      <c r="GH51" s="83"/>
      <c r="GI51" s="83"/>
      <c r="GJ51" s="83"/>
      <c r="GK51" s="83"/>
      <c r="GL51" s="83"/>
      <c r="GM51" s="83"/>
      <c r="GN51" s="83"/>
      <c r="GO51" s="83"/>
      <c r="GP51" s="83"/>
      <c r="GQ51" s="83"/>
      <c r="GR51" s="83"/>
      <c r="GS51" s="83"/>
      <c r="GT51" s="83"/>
      <c r="GU51" s="83"/>
      <c r="GV51" s="83"/>
      <c r="GW51" s="83"/>
      <c r="GX51" s="83"/>
      <c r="GY51" s="83"/>
      <c r="GZ51" s="83"/>
      <c r="HA51" s="83"/>
      <c r="HB51" s="83"/>
      <c r="HC51" s="83"/>
      <c r="HD51" s="83"/>
      <c r="HE51" s="83"/>
      <c r="HF51" s="83"/>
      <c r="HG51" s="83"/>
      <c r="HH51" s="83"/>
      <c r="HI51" s="83"/>
      <c r="HJ51" s="83"/>
      <c r="HK51" s="83"/>
      <c r="HL51" s="83"/>
      <c r="HM51" s="83"/>
      <c r="HN51" s="83"/>
      <c r="HO51" s="83"/>
      <c r="HP51" s="83"/>
      <c r="HQ51" s="83"/>
      <c r="HR51" s="83"/>
      <c r="HS51" s="83"/>
      <c r="HT51" s="83"/>
      <c r="HU51" s="83"/>
      <c r="HV51" s="83"/>
      <c r="HW51" s="83"/>
      <c r="HX51" s="83"/>
      <c r="HY51" s="83"/>
      <c r="HZ51" s="83"/>
      <c r="IA51" s="83"/>
      <c r="IB51" s="83"/>
      <c r="IC51" s="83"/>
      <c r="ID51" s="83"/>
      <c r="IE51" s="83"/>
      <c r="IF51" s="83"/>
      <c r="IG51" s="83"/>
      <c r="IH51" s="83"/>
      <c r="II51" s="83"/>
      <c r="IJ51" s="83"/>
      <c r="IK51" s="83"/>
      <c r="IL51" s="83"/>
      <c r="IM51" s="83"/>
      <c r="IN51" s="83"/>
      <c r="IO51" s="83"/>
      <c r="IP51" s="83"/>
      <c r="IQ51" s="83"/>
    </row>
    <row r="52" ht="14.25" customHeight="1" spans="1:33">
      <c r="A52" s="26" t="s">
        <v>109</v>
      </c>
      <c r="B52" s="33" t="s">
        <v>110</v>
      </c>
      <c r="C52" s="28">
        <v>286723</v>
      </c>
      <c r="D52" s="28">
        <v>201537</v>
      </c>
      <c r="E52" s="28">
        <v>146</v>
      </c>
      <c r="F52" s="28">
        <v>85186</v>
      </c>
      <c r="G52" s="28">
        <v>69</v>
      </c>
      <c r="H52" s="29">
        <v>1150</v>
      </c>
      <c r="I52" s="29">
        <v>1950</v>
      </c>
      <c r="J52" s="44">
        <v>0.5</v>
      </c>
      <c r="K52" s="28">
        <f t="shared" si="37"/>
        <v>39788</v>
      </c>
      <c r="L52" s="28">
        <f t="shared" si="38"/>
        <v>19894</v>
      </c>
      <c r="M52" s="28">
        <f t="shared" si="18"/>
        <v>19894</v>
      </c>
      <c r="N52" s="28">
        <v>1</v>
      </c>
      <c r="O52" s="28">
        <v>96</v>
      </c>
      <c r="P52" s="28">
        <v>4</v>
      </c>
      <c r="Q52" s="28">
        <v>1150</v>
      </c>
      <c r="R52" s="56">
        <v>0.5</v>
      </c>
      <c r="S52" s="28">
        <f t="shared" ref="S52:S60" si="40">ROUND(P52*Q52/10000,0)</f>
        <v>0</v>
      </c>
      <c r="T52" s="28">
        <f t="shared" ref="T52:T60" si="41">ROUND(P52*Q52*R52/10000,0)</f>
        <v>0</v>
      </c>
      <c r="U52" s="28">
        <f t="shared" ref="U52:U60" si="42">S52-T52</f>
        <v>0</v>
      </c>
      <c r="V52" s="28">
        <f t="shared" ref="V52:V60" si="43">ROUND((E52*H52+G52*I52)/10000,0)</f>
        <v>30</v>
      </c>
      <c r="W52" s="28">
        <f t="shared" ref="W52:W60" si="44">ROUND((E52*H52+G52*I52)*J52/10000,0)</f>
        <v>15</v>
      </c>
      <c r="X52" s="28">
        <f t="shared" ref="X52:X60" si="45">V52-W52</f>
        <v>15</v>
      </c>
      <c r="Y52" s="28">
        <f t="shared" ref="Y52:Y60" si="46">L52+T52-W52</f>
        <v>19879</v>
      </c>
      <c r="Z52" s="55">
        <v>0</v>
      </c>
      <c r="AA52" s="43">
        <v>19879</v>
      </c>
      <c r="AB52" s="55">
        <v>7800</v>
      </c>
      <c r="AC52" s="55">
        <v>12079</v>
      </c>
      <c r="AD52" s="55"/>
      <c r="AE52" s="80"/>
      <c r="AG52" s="90">
        <f t="shared" ref="AG52:AG60" si="47">ROUND(498337/$AA$8*AA52,2)</f>
        <v>7531.55</v>
      </c>
    </row>
    <row r="53" s="4" customFormat="1" ht="14.25" customHeight="1" spans="1:251">
      <c r="A53" s="30" t="s">
        <v>111</v>
      </c>
      <c r="B53" s="30"/>
      <c r="C53" s="31">
        <v>234349</v>
      </c>
      <c r="D53" s="31">
        <v>166229</v>
      </c>
      <c r="E53" s="31">
        <v>491</v>
      </c>
      <c r="F53" s="31">
        <v>68120</v>
      </c>
      <c r="G53" s="31">
        <v>215</v>
      </c>
      <c r="H53" s="32">
        <v>1150</v>
      </c>
      <c r="I53" s="32">
        <v>1950</v>
      </c>
      <c r="J53" s="45" t="s">
        <v>33</v>
      </c>
      <c r="K53" s="31">
        <f>SUM(K54:K60)</f>
        <v>32398</v>
      </c>
      <c r="L53" s="31">
        <f>SUM(L54:L60)</f>
        <v>25717</v>
      </c>
      <c r="M53" s="31">
        <f>SUM(M54:M60)</f>
        <v>6681</v>
      </c>
      <c r="N53" s="31">
        <v>165</v>
      </c>
      <c r="O53" s="31">
        <v>4292</v>
      </c>
      <c r="P53" s="31">
        <v>12208</v>
      </c>
      <c r="Q53" s="31">
        <v>1150</v>
      </c>
      <c r="R53" s="45" t="s">
        <v>33</v>
      </c>
      <c r="S53" s="31">
        <f t="shared" ref="S53:Y53" si="48">SUM(S54:S60)</f>
        <v>1404</v>
      </c>
      <c r="T53" s="31">
        <f t="shared" si="48"/>
        <v>1192</v>
      </c>
      <c r="U53" s="31">
        <f t="shared" si="48"/>
        <v>212</v>
      </c>
      <c r="V53" s="31">
        <f t="shared" si="48"/>
        <v>98</v>
      </c>
      <c r="W53" s="31">
        <f t="shared" si="48"/>
        <v>80</v>
      </c>
      <c r="X53" s="31">
        <f t="shared" si="48"/>
        <v>18</v>
      </c>
      <c r="Y53" s="31">
        <f t="shared" si="48"/>
        <v>26829</v>
      </c>
      <c r="Z53" s="81">
        <v>-1044</v>
      </c>
      <c r="AA53" s="81">
        <v>25785</v>
      </c>
      <c r="AB53" s="81">
        <v>10118</v>
      </c>
      <c r="AC53" s="81">
        <v>15667</v>
      </c>
      <c r="AD53" s="81">
        <v>0</v>
      </c>
      <c r="AE53" s="82"/>
      <c r="AF53" s="83">
        <v>1</v>
      </c>
      <c r="AG53" s="91">
        <f>SUM(AG54:AG60)</f>
        <v>9769.17</v>
      </c>
      <c r="AH53" s="83"/>
      <c r="AI53" s="83"/>
      <c r="AJ53" s="83"/>
      <c r="AK53" s="83"/>
      <c r="AL53" s="83"/>
      <c r="AM53" s="83"/>
      <c r="AN53" s="83"/>
      <c r="AO53" s="83"/>
      <c r="AP53" s="83"/>
      <c r="AQ53" s="83"/>
      <c r="AR53" s="83"/>
      <c r="AS53" s="83"/>
      <c r="AT53" s="83"/>
      <c r="AU53" s="83"/>
      <c r="AV53" s="83"/>
      <c r="AW53" s="83"/>
      <c r="AX53" s="83"/>
      <c r="AY53" s="83"/>
      <c r="AZ53" s="83"/>
      <c r="BA53" s="83"/>
      <c r="BB53" s="83"/>
      <c r="BC53" s="83"/>
      <c r="BD53" s="83"/>
      <c r="BE53" s="83"/>
      <c r="BF53" s="83"/>
      <c r="BG53" s="83"/>
      <c r="BH53" s="83"/>
      <c r="BI53" s="83"/>
      <c r="BJ53" s="83"/>
      <c r="BK53" s="83"/>
      <c r="BL53" s="83"/>
      <c r="BM53" s="83"/>
      <c r="BN53" s="83"/>
      <c r="BO53" s="83"/>
      <c r="BP53" s="83"/>
      <c r="BQ53" s="83"/>
      <c r="BR53" s="83"/>
      <c r="BS53" s="83"/>
      <c r="BT53" s="83"/>
      <c r="BU53" s="83"/>
      <c r="BV53" s="83"/>
      <c r="BW53" s="83"/>
      <c r="BX53" s="83"/>
      <c r="BY53" s="83"/>
      <c r="BZ53" s="83"/>
      <c r="CA53" s="83"/>
      <c r="CB53" s="83"/>
      <c r="CC53" s="83"/>
      <c r="CD53" s="83"/>
      <c r="CE53" s="83"/>
      <c r="CF53" s="83"/>
      <c r="CG53" s="83"/>
      <c r="CH53" s="83"/>
      <c r="CI53" s="83"/>
      <c r="CJ53" s="83"/>
      <c r="CK53" s="83"/>
      <c r="CL53" s="83"/>
      <c r="CM53" s="83"/>
      <c r="CN53" s="83"/>
      <c r="CO53" s="83"/>
      <c r="CP53" s="83"/>
      <c r="CQ53" s="83"/>
      <c r="CR53" s="83"/>
      <c r="CS53" s="83"/>
      <c r="CT53" s="83"/>
      <c r="CU53" s="83"/>
      <c r="CV53" s="83"/>
      <c r="CW53" s="83"/>
      <c r="CX53" s="83"/>
      <c r="CY53" s="83"/>
      <c r="CZ53" s="83"/>
      <c r="DA53" s="83"/>
      <c r="DB53" s="83"/>
      <c r="DC53" s="83"/>
      <c r="DD53" s="83"/>
      <c r="DE53" s="83"/>
      <c r="DF53" s="83"/>
      <c r="DG53" s="83"/>
      <c r="DH53" s="83"/>
      <c r="DI53" s="83"/>
      <c r="DJ53" s="83"/>
      <c r="DK53" s="83"/>
      <c r="DL53" s="83"/>
      <c r="DM53" s="83"/>
      <c r="DN53" s="83"/>
      <c r="DO53" s="83"/>
      <c r="DP53" s="83"/>
      <c r="DQ53" s="83"/>
      <c r="DR53" s="83"/>
      <c r="DS53" s="83"/>
      <c r="DT53" s="83"/>
      <c r="DU53" s="83"/>
      <c r="DV53" s="83"/>
      <c r="DW53" s="83"/>
      <c r="DX53" s="83"/>
      <c r="DY53" s="83"/>
      <c r="DZ53" s="83"/>
      <c r="EA53" s="83"/>
      <c r="EB53" s="83"/>
      <c r="EC53" s="83"/>
      <c r="ED53" s="83"/>
      <c r="EE53" s="83"/>
      <c r="EF53" s="83"/>
      <c r="EG53" s="83"/>
      <c r="EH53" s="83"/>
      <c r="EI53" s="83"/>
      <c r="EJ53" s="83"/>
      <c r="EK53" s="83"/>
      <c r="EL53" s="83"/>
      <c r="EM53" s="83"/>
      <c r="EN53" s="83"/>
      <c r="EO53" s="83"/>
      <c r="EP53" s="83"/>
      <c r="EQ53" s="83"/>
      <c r="ER53" s="83"/>
      <c r="ES53" s="83"/>
      <c r="ET53" s="83"/>
      <c r="EU53" s="83"/>
      <c r="EV53" s="83"/>
      <c r="EW53" s="83"/>
      <c r="EX53" s="83"/>
      <c r="EY53" s="83"/>
      <c r="EZ53" s="83"/>
      <c r="FA53" s="83"/>
      <c r="FB53" s="83"/>
      <c r="FC53" s="83"/>
      <c r="FD53" s="83"/>
      <c r="FE53" s="83"/>
      <c r="FF53" s="83"/>
      <c r="FG53" s="83"/>
      <c r="FH53" s="83"/>
      <c r="FI53" s="83"/>
      <c r="FJ53" s="83"/>
      <c r="FK53" s="83"/>
      <c r="FL53" s="83"/>
      <c r="FM53" s="83"/>
      <c r="FN53" s="83"/>
      <c r="FO53" s="83"/>
      <c r="FP53" s="83"/>
      <c r="FQ53" s="83"/>
      <c r="FR53" s="83"/>
      <c r="FS53" s="83"/>
      <c r="FT53" s="83"/>
      <c r="FU53" s="83"/>
      <c r="FV53" s="83"/>
      <c r="FW53" s="83"/>
      <c r="FX53" s="83"/>
      <c r="FY53" s="83"/>
      <c r="FZ53" s="83"/>
      <c r="GA53" s="83"/>
      <c r="GB53" s="83"/>
      <c r="GC53" s="83"/>
      <c r="GD53" s="83"/>
      <c r="GE53" s="83"/>
      <c r="GF53" s="83"/>
      <c r="GG53" s="83"/>
      <c r="GH53" s="83"/>
      <c r="GI53" s="83"/>
      <c r="GJ53" s="83"/>
      <c r="GK53" s="83"/>
      <c r="GL53" s="83"/>
      <c r="GM53" s="83"/>
      <c r="GN53" s="83"/>
      <c r="GO53" s="83"/>
      <c r="GP53" s="83"/>
      <c r="GQ53" s="83"/>
      <c r="GR53" s="83"/>
      <c r="GS53" s="83"/>
      <c r="GT53" s="83"/>
      <c r="GU53" s="83"/>
      <c r="GV53" s="83"/>
      <c r="GW53" s="83"/>
      <c r="GX53" s="83"/>
      <c r="GY53" s="83"/>
      <c r="GZ53" s="83"/>
      <c r="HA53" s="83"/>
      <c r="HB53" s="83"/>
      <c r="HC53" s="83"/>
      <c r="HD53" s="83"/>
      <c r="HE53" s="83"/>
      <c r="HF53" s="83"/>
      <c r="HG53" s="83"/>
      <c r="HH53" s="83"/>
      <c r="HI53" s="83"/>
      <c r="HJ53" s="83"/>
      <c r="HK53" s="83"/>
      <c r="HL53" s="83"/>
      <c r="HM53" s="83"/>
      <c r="HN53" s="83"/>
      <c r="HO53" s="83"/>
      <c r="HP53" s="83"/>
      <c r="HQ53" s="83"/>
      <c r="HR53" s="83"/>
      <c r="HS53" s="83"/>
      <c r="HT53" s="83"/>
      <c r="HU53" s="83"/>
      <c r="HV53" s="83"/>
      <c r="HW53" s="83"/>
      <c r="HX53" s="83"/>
      <c r="HY53" s="83"/>
      <c r="HZ53" s="83"/>
      <c r="IA53" s="83"/>
      <c r="IB53" s="83"/>
      <c r="IC53" s="83"/>
      <c r="ID53" s="83"/>
      <c r="IE53" s="83"/>
      <c r="IF53" s="83"/>
      <c r="IG53" s="83"/>
      <c r="IH53" s="83"/>
      <c r="II53" s="83"/>
      <c r="IJ53" s="83"/>
      <c r="IK53" s="83"/>
      <c r="IL53" s="83"/>
      <c r="IM53" s="83"/>
      <c r="IN53" s="83"/>
      <c r="IO53" s="83"/>
      <c r="IP53" s="83"/>
      <c r="IQ53" s="83"/>
    </row>
    <row r="54" ht="14.25" customHeight="1" spans="1:33">
      <c r="A54" s="33" t="s">
        <v>112</v>
      </c>
      <c r="B54" s="33" t="s">
        <v>113</v>
      </c>
      <c r="C54" s="28">
        <v>13810</v>
      </c>
      <c r="D54" s="28">
        <v>2269</v>
      </c>
      <c r="E54" s="28">
        <v>0</v>
      </c>
      <c r="F54" s="28">
        <v>11541</v>
      </c>
      <c r="G54" s="28">
        <v>11</v>
      </c>
      <c r="H54" s="29">
        <v>1150</v>
      </c>
      <c r="I54" s="29">
        <v>1950</v>
      </c>
      <c r="J54" s="44">
        <v>0.6</v>
      </c>
      <c r="K54" s="28">
        <f t="shared" ref="K54:K79" si="49">ROUND((D54*H54+F54*I54)/10000,0)</f>
        <v>2511</v>
      </c>
      <c r="L54" s="28">
        <f t="shared" ref="L54:L68" si="50">ROUND((H54*D54*J54+I54*F54*J54)/10000,0)</f>
        <v>1507</v>
      </c>
      <c r="M54" s="28">
        <f t="shared" ref="M54:M68" si="51">K54-L54</f>
        <v>1004</v>
      </c>
      <c r="N54" s="28">
        <v>0</v>
      </c>
      <c r="O54" s="28">
        <v>0</v>
      </c>
      <c r="P54" s="28">
        <v>0</v>
      </c>
      <c r="Q54" s="28">
        <v>1150</v>
      </c>
      <c r="R54" s="56">
        <v>0.6</v>
      </c>
      <c r="S54" s="28">
        <f t="shared" si="40"/>
        <v>0</v>
      </c>
      <c r="T54" s="28">
        <f t="shared" si="41"/>
        <v>0</v>
      </c>
      <c r="U54" s="28">
        <f t="shared" si="42"/>
        <v>0</v>
      </c>
      <c r="V54" s="28">
        <f t="shared" si="43"/>
        <v>2</v>
      </c>
      <c r="W54" s="28">
        <f t="shared" si="44"/>
        <v>1</v>
      </c>
      <c r="X54" s="28">
        <f t="shared" si="45"/>
        <v>1</v>
      </c>
      <c r="Y54" s="28">
        <f t="shared" si="46"/>
        <v>1506</v>
      </c>
      <c r="Z54" s="55">
        <v>0</v>
      </c>
      <c r="AA54" s="43">
        <v>1506</v>
      </c>
      <c r="AB54" s="55">
        <v>591</v>
      </c>
      <c r="AC54" s="55">
        <v>915</v>
      </c>
      <c r="AD54" s="55"/>
      <c r="AE54" s="80"/>
      <c r="AG54" s="90">
        <f t="shared" si="47"/>
        <v>570.58</v>
      </c>
    </row>
    <row r="55" ht="14.25" customHeight="1" spans="1:33">
      <c r="A55" s="26" t="s">
        <v>114</v>
      </c>
      <c r="B55" s="33" t="s">
        <v>115</v>
      </c>
      <c r="C55" s="28">
        <v>37012</v>
      </c>
      <c r="D55" s="28">
        <v>28261</v>
      </c>
      <c r="E55" s="28">
        <v>51</v>
      </c>
      <c r="F55" s="28">
        <v>8751</v>
      </c>
      <c r="G55" s="28">
        <v>28</v>
      </c>
      <c r="H55" s="29">
        <v>1150</v>
      </c>
      <c r="I55" s="29">
        <v>1950</v>
      </c>
      <c r="J55" s="44">
        <v>0.6</v>
      </c>
      <c r="K55" s="28">
        <f t="shared" si="49"/>
        <v>4956</v>
      </c>
      <c r="L55" s="28">
        <f t="shared" si="50"/>
        <v>2974</v>
      </c>
      <c r="M55" s="28">
        <f t="shared" si="51"/>
        <v>1982</v>
      </c>
      <c r="N55" s="28">
        <v>16</v>
      </c>
      <c r="O55" s="28">
        <v>488</v>
      </c>
      <c r="P55" s="28">
        <v>1112</v>
      </c>
      <c r="Q55" s="28">
        <v>1150</v>
      </c>
      <c r="R55" s="56">
        <v>0.6</v>
      </c>
      <c r="S55" s="28">
        <f t="shared" si="40"/>
        <v>128</v>
      </c>
      <c r="T55" s="28">
        <f t="shared" si="41"/>
        <v>77</v>
      </c>
      <c r="U55" s="28">
        <f t="shared" si="42"/>
        <v>51</v>
      </c>
      <c r="V55" s="28">
        <f t="shared" si="43"/>
        <v>11</v>
      </c>
      <c r="W55" s="28">
        <f t="shared" si="44"/>
        <v>7</v>
      </c>
      <c r="X55" s="28">
        <f t="shared" si="45"/>
        <v>4</v>
      </c>
      <c r="Y55" s="28">
        <f t="shared" si="46"/>
        <v>3044</v>
      </c>
      <c r="Z55" s="55">
        <v>-165</v>
      </c>
      <c r="AA55" s="43">
        <v>2879</v>
      </c>
      <c r="AB55" s="55">
        <v>1130</v>
      </c>
      <c r="AC55" s="55">
        <v>1749</v>
      </c>
      <c r="AD55" s="55"/>
      <c r="AE55" s="80"/>
      <c r="AG55" s="90">
        <f t="shared" si="47"/>
        <v>1090.77</v>
      </c>
    </row>
    <row r="56" ht="14.25" customHeight="1" spans="1:33">
      <c r="A56" s="26" t="s">
        <v>116</v>
      </c>
      <c r="B56" s="33" t="s">
        <v>117</v>
      </c>
      <c r="C56" s="28">
        <v>38582</v>
      </c>
      <c r="D56" s="28">
        <v>31615</v>
      </c>
      <c r="E56" s="28">
        <v>96</v>
      </c>
      <c r="F56" s="28">
        <v>6967</v>
      </c>
      <c r="G56" s="28">
        <v>15</v>
      </c>
      <c r="H56" s="29">
        <v>1150</v>
      </c>
      <c r="I56" s="29">
        <v>1950</v>
      </c>
      <c r="J56" s="44">
        <v>0.6</v>
      </c>
      <c r="K56" s="28">
        <f t="shared" si="49"/>
        <v>4994</v>
      </c>
      <c r="L56" s="28">
        <f t="shared" si="50"/>
        <v>2997</v>
      </c>
      <c r="M56" s="28">
        <f t="shared" si="51"/>
        <v>1997</v>
      </c>
      <c r="N56" s="28">
        <v>9</v>
      </c>
      <c r="O56" s="28">
        <v>521</v>
      </c>
      <c r="P56" s="28">
        <v>379</v>
      </c>
      <c r="Q56" s="28">
        <v>1150</v>
      </c>
      <c r="R56" s="56">
        <v>0.6</v>
      </c>
      <c r="S56" s="28">
        <f t="shared" si="40"/>
        <v>44</v>
      </c>
      <c r="T56" s="28">
        <f t="shared" si="41"/>
        <v>26</v>
      </c>
      <c r="U56" s="28">
        <f t="shared" si="42"/>
        <v>18</v>
      </c>
      <c r="V56" s="28">
        <f t="shared" si="43"/>
        <v>14</v>
      </c>
      <c r="W56" s="28">
        <f t="shared" si="44"/>
        <v>8</v>
      </c>
      <c r="X56" s="28">
        <f t="shared" si="45"/>
        <v>6</v>
      </c>
      <c r="Y56" s="28">
        <f t="shared" si="46"/>
        <v>3015</v>
      </c>
      <c r="Z56" s="55">
        <v>-879</v>
      </c>
      <c r="AA56" s="43">
        <v>2136</v>
      </c>
      <c r="AB56" s="55">
        <v>838</v>
      </c>
      <c r="AC56" s="55">
        <v>1298</v>
      </c>
      <c r="AD56" s="55"/>
      <c r="AE56" s="80"/>
      <c r="AG56" s="90">
        <f t="shared" si="47"/>
        <v>809.27</v>
      </c>
    </row>
    <row r="57" ht="14.25" customHeight="1" spans="1:33">
      <c r="A57" s="26" t="s">
        <v>118</v>
      </c>
      <c r="B57" s="33" t="s">
        <v>119</v>
      </c>
      <c r="C57" s="28">
        <v>36092</v>
      </c>
      <c r="D57" s="28">
        <v>25445</v>
      </c>
      <c r="E57" s="28">
        <v>82</v>
      </c>
      <c r="F57" s="28">
        <v>10647</v>
      </c>
      <c r="G57" s="28">
        <v>38</v>
      </c>
      <c r="H57" s="29">
        <v>1150</v>
      </c>
      <c r="I57" s="29">
        <v>1950</v>
      </c>
      <c r="J57" s="44">
        <v>0.8</v>
      </c>
      <c r="K57" s="28">
        <f t="shared" si="49"/>
        <v>5002</v>
      </c>
      <c r="L57" s="28">
        <f t="shared" si="50"/>
        <v>4002</v>
      </c>
      <c r="M57" s="28">
        <f t="shared" si="51"/>
        <v>1000</v>
      </c>
      <c r="N57" s="28">
        <v>43</v>
      </c>
      <c r="O57" s="28">
        <v>1022</v>
      </c>
      <c r="P57" s="28">
        <v>3278</v>
      </c>
      <c r="Q57" s="28">
        <v>1150</v>
      </c>
      <c r="R57" s="56">
        <v>0.8</v>
      </c>
      <c r="S57" s="28">
        <f t="shared" si="40"/>
        <v>377</v>
      </c>
      <c r="T57" s="28">
        <f t="shared" si="41"/>
        <v>302</v>
      </c>
      <c r="U57" s="28">
        <f t="shared" si="42"/>
        <v>75</v>
      </c>
      <c r="V57" s="28">
        <f t="shared" si="43"/>
        <v>17</v>
      </c>
      <c r="W57" s="28">
        <f t="shared" si="44"/>
        <v>13</v>
      </c>
      <c r="X57" s="28">
        <f t="shared" si="45"/>
        <v>4</v>
      </c>
      <c r="Y57" s="28">
        <f t="shared" si="46"/>
        <v>4291</v>
      </c>
      <c r="Z57" s="55">
        <v>0</v>
      </c>
      <c r="AA57" s="43">
        <v>4291</v>
      </c>
      <c r="AB57" s="55">
        <v>1684</v>
      </c>
      <c r="AC57" s="55">
        <v>2607</v>
      </c>
      <c r="AD57" s="55"/>
      <c r="AE57" s="80"/>
      <c r="AG57" s="90">
        <f t="shared" si="47"/>
        <v>1625.73</v>
      </c>
    </row>
    <row r="58" ht="14.25" customHeight="1" spans="1:33">
      <c r="A58" s="26" t="s">
        <v>120</v>
      </c>
      <c r="B58" s="33" t="s">
        <v>121</v>
      </c>
      <c r="C58" s="28">
        <v>56787</v>
      </c>
      <c r="D58" s="28">
        <v>41091</v>
      </c>
      <c r="E58" s="28">
        <v>126</v>
      </c>
      <c r="F58" s="28">
        <v>15696</v>
      </c>
      <c r="G58" s="28">
        <v>47</v>
      </c>
      <c r="H58" s="29">
        <v>1150</v>
      </c>
      <c r="I58" s="29">
        <v>1950</v>
      </c>
      <c r="J58" s="44">
        <v>1</v>
      </c>
      <c r="K58" s="28">
        <f t="shared" si="49"/>
        <v>7786</v>
      </c>
      <c r="L58" s="28">
        <f t="shared" si="50"/>
        <v>7786</v>
      </c>
      <c r="M58" s="28">
        <f t="shared" si="51"/>
        <v>0</v>
      </c>
      <c r="N58" s="28">
        <v>36</v>
      </c>
      <c r="O58" s="28">
        <v>981</v>
      </c>
      <c r="P58" s="28">
        <v>2619</v>
      </c>
      <c r="Q58" s="28">
        <v>1150</v>
      </c>
      <c r="R58" s="56">
        <v>1</v>
      </c>
      <c r="S58" s="28">
        <f t="shared" si="40"/>
        <v>301</v>
      </c>
      <c r="T58" s="28">
        <f t="shared" si="41"/>
        <v>301</v>
      </c>
      <c r="U58" s="28">
        <f t="shared" si="42"/>
        <v>0</v>
      </c>
      <c r="V58" s="28">
        <f t="shared" si="43"/>
        <v>24</v>
      </c>
      <c r="W58" s="28">
        <f t="shared" si="44"/>
        <v>24</v>
      </c>
      <c r="X58" s="28">
        <f t="shared" si="45"/>
        <v>0</v>
      </c>
      <c r="Y58" s="28">
        <f t="shared" si="46"/>
        <v>8063</v>
      </c>
      <c r="Z58" s="55">
        <v>0</v>
      </c>
      <c r="AA58" s="43">
        <v>8063</v>
      </c>
      <c r="AB58" s="55">
        <v>3164</v>
      </c>
      <c r="AC58" s="55">
        <v>4899</v>
      </c>
      <c r="AD58" s="55"/>
      <c r="AE58" s="80"/>
      <c r="AG58" s="90">
        <f t="shared" si="47"/>
        <v>3054.83</v>
      </c>
    </row>
    <row r="59" ht="14.25" customHeight="1" spans="1:33">
      <c r="A59" s="26" t="s">
        <v>122</v>
      </c>
      <c r="B59" s="33" t="s">
        <v>123</v>
      </c>
      <c r="C59" s="28">
        <v>25469</v>
      </c>
      <c r="D59" s="28">
        <v>18442</v>
      </c>
      <c r="E59" s="28">
        <v>69</v>
      </c>
      <c r="F59" s="28">
        <v>7027</v>
      </c>
      <c r="G59" s="28">
        <v>43</v>
      </c>
      <c r="H59" s="29">
        <v>1150</v>
      </c>
      <c r="I59" s="29">
        <v>1950</v>
      </c>
      <c r="J59" s="44">
        <v>0.8</v>
      </c>
      <c r="K59" s="28">
        <f t="shared" si="49"/>
        <v>3491</v>
      </c>
      <c r="L59" s="28">
        <f t="shared" si="50"/>
        <v>2793</v>
      </c>
      <c r="M59" s="28">
        <f t="shared" si="51"/>
        <v>698</v>
      </c>
      <c r="N59" s="28">
        <v>35</v>
      </c>
      <c r="O59" s="28">
        <v>531</v>
      </c>
      <c r="P59" s="28">
        <v>2969</v>
      </c>
      <c r="Q59" s="28">
        <v>1150</v>
      </c>
      <c r="R59" s="56">
        <v>0.8</v>
      </c>
      <c r="S59" s="28">
        <f t="shared" si="40"/>
        <v>341</v>
      </c>
      <c r="T59" s="28">
        <f t="shared" si="41"/>
        <v>273</v>
      </c>
      <c r="U59" s="28">
        <f t="shared" si="42"/>
        <v>68</v>
      </c>
      <c r="V59" s="28">
        <f t="shared" si="43"/>
        <v>16</v>
      </c>
      <c r="W59" s="28">
        <f t="shared" si="44"/>
        <v>13</v>
      </c>
      <c r="X59" s="28">
        <f t="shared" si="45"/>
        <v>3</v>
      </c>
      <c r="Y59" s="28">
        <f t="shared" si="46"/>
        <v>3053</v>
      </c>
      <c r="Z59" s="55">
        <v>0</v>
      </c>
      <c r="AA59" s="43">
        <v>3053</v>
      </c>
      <c r="AB59" s="55">
        <v>1198</v>
      </c>
      <c r="AC59" s="55">
        <v>1855</v>
      </c>
      <c r="AD59" s="55"/>
      <c r="AE59" s="80"/>
      <c r="AG59" s="90">
        <f t="shared" si="47"/>
        <v>1156.69</v>
      </c>
    </row>
    <row r="60" ht="14.25" customHeight="1" spans="1:33">
      <c r="A60" s="26" t="s">
        <v>124</v>
      </c>
      <c r="B60" s="33" t="s">
        <v>125</v>
      </c>
      <c r="C60" s="28">
        <v>26597</v>
      </c>
      <c r="D60" s="28">
        <v>19106</v>
      </c>
      <c r="E60" s="28">
        <v>67</v>
      </c>
      <c r="F60" s="28">
        <v>7491</v>
      </c>
      <c r="G60" s="28">
        <v>33</v>
      </c>
      <c r="H60" s="29">
        <v>1150</v>
      </c>
      <c r="I60" s="29">
        <v>1950</v>
      </c>
      <c r="J60" s="44">
        <v>1</v>
      </c>
      <c r="K60" s="28">
        <f t="shared" si="49"/>
        <v>3658</v>
      </c>
      <c r="L60" s="28">
        <f t="shared" si="50"/>
        <v>3658</v>
      </c>
      <c r="M60" s="28">
        <f t="shared" si="51"/>
        <v>0</v>
      </c>
      <c r="N60" s="28">
        <v>26</v>
      </c>
      <c r="O60" s="28">
        <v>749</v>
      </c>
      <c r="P60" s="28">
        <v>1851</v>
      </c>
      <c r="Q60" s="28">
        <v>1150</v>
      </c>
      <c r="R60" s="56">
        <v>1</v>
      </c>
      <c r="S60" s="28">
        <f t="shared" si="40"/>
        <v>213</v>
      </c>
      <c r="T60" s="28">
        <f t="shared" si="41"/>
        <v>213</v>
      </c>
      <c r="U60" s="28">
        <f t="shared" si="42"/>
        <v>0</v>
      </c>
      <c r="V60" s="28">
        <f t="shared" si="43"/>
        <v>14</v>
      </c>
      <c r="W60" s="28">
        <f t="shared" si="44"/>
        <v>14</v>
      </c>
      <c r="X60" s="28">
        <f t="shared" si="45"/>
        <v>0</v>
      </c>
      <c r="Y60" s="28">
        <f t="shared" si="46"/>
        <v>3857</v>
      </c>
      <c r="Z60" s="55">
        <v>0</v>
      </c>
      <c r="AA60" s="43">
        <v>3857</v>
      </c>
      <c r="AB60" s="55">
        <v>1513</v>
      </c>
      <c r="AC60" s="55">
        <v>2344</v>
      </c>
      <c r="AD60" s="55"/>
      <c r="AE60" s="80"/>
      <c r="AG60" s="90">
        <f t="shared" si="47"/>
        <v>1461.3</v>
      </c>
    </row>
    <row r="61" s="4" customFormat="1" ht="14.25" customHeight="1" spans="1:251">
      <c r="A61" s="30" t="s">
        <v>126</v>
      </c>
      <c r="B61" s="30"/>
      <c r="C61" s="31">
        <v>45077</v>
      </c>
      <c r="D61" s="31">
        <v>31838</v>
      </c>
      <c r="E61" s="31">
        <v>138</v>
      </c>
      <c r="F61" s="31">
        <v>13239</v>
      </c>
      <c r="G61" s="31">
        <v>54</v>
      </c>
      <c r="H61" s="32">
        <v>1150</v>
      </c>
      <c r="I61" s="32">
        <v>1950</v>
      </c>
      <c r="J61" s="45">
        <v>1</v>
      </c>
      <c r="K61" s="31">
        <f>SUM(K62)</f>
        <v>6243</v>
      </c>
      <c r="L61" s="31">
        <f>SUM(L62)</f>
        <v>6243</v>
      </c>
      <c r="M61" s="31">
        <f>SUM(M62)</f>
        <v>0</v>
      </c>
      <c r="N61" s="31">
        <v>47</v>
      </c>
      <c r="O61" s="31">
        <v>1310</v>
      </c>
      <c r="P61" s="31">
        <v>3390</v>
      </c>
      <c r="Q61" s="31">
        <v>1150</v>
      </c>
      <c r="R61" s="45">
        <v>1</v>
      </c>
      <c r="S61" s="31">
        <f t="shared" ref="S61:Y61" si="52">SUM(S62)</f>
        <v>390</v>
      </c>
      <c r="T61" s="31">
        <f t="shared" si="52"/>
        <v>390</v>
      </c>
      <c r="U61" s="31">
        <f t="shared" si="52"/>
        <v>0</v>
      </c>
      <c r="V61" s="31">
        <f t="shared" si="52"/>
        <v>26</v>
      </c>
      <c r="W61" s="31">
        <f t="shared" si="52"/>
        <v>26</v>
      </c>
      <c r="X61" s="31">
        <f t="shared" si="52"/>
        <v>0</v>
      </c>
      <c r="Y61" s="31">
        <f t="shared" si="52"/>
        <v>6607</v>
      </c>
      <c r="Z61" s="81">
        <v>-62</v>
      </c>
      <c r="AA61" s="81">
        <v>6545</v>
      </c>
      <c r="AB61" s="81">
        <v>2568</v>
      </c>
      <c r="AC61" s="81">
        <v>3977</v>
      </c>
      <c r="AD61" s="81">
        <v>0</v>
      </c>
      <c r="AE61" s="82"/>
      <c r="AF61" s="83">
        <v>1</v>
      </c>
      <c r="AG61" s="91" t="e">
        <f>SUM(AG62)</f>
        <v>#N/A</v>
      </c>
      <c r="AH61" s="83"/>
      <c r="AI61" s="83"/>
      <c r="AJ61" s="83"/>
      <c r="AK61" s="83"/>
      <c r="AL61" s="83"/>
      <c r="AM61" s="83"/>
      <c r="AN61" s="83"/>
      <c r="AO61" s="83"/>
      <c r="AP61" s="83"/>
      <c r="AQ61" s="83"/>
      <c r="AR61" s="83"/>
      <c r="AS61" s="83"/>
      <c r="AT61" s="83"/>
      <c r="AU61" s="83"/>
      <c r="AV61" s="83"/>
      <c r="AW61" s="83"/>
      <c r="AX61" s="83"/>
      <c r="AY61" s="83"/>
      <c r="AZ61" s="83"/>
      <c r="BA61" s="83"/>
      <c r="BB61" s="83"/>
      <c r="BC61" s="83"/>
      <c r="BD61" s="83"/>
      <c r="BE61" s="83"/>
      <c r="BF61" s="83"/>
      <c r="BG61" s="83"/>
      <c r="BH61" s="83"/>
      <c r="BI61" s="83"/>
      <c r="BJ61" s="83"/>
      <c r="BK61" s="83"/>
      <c r="BL61" s="83"/>
      <c r="BM61" s="83"/>
      <c r="BN61" s="83"/>
      <c r="BO61" s="83"/>
      <c r="BP61" s="83"/>
      <c r="BQ61" s="83"/>
      <c r="BR61" s="83"/>
      <c r="BS61" s="83"/>
      <c r="BT61" s="83"/>
      <c r="BU61" s="83"/>
      <c r="BV61" s="83"/>
      <c r="BW61" s="83"/>
      <c r="BX61" s="83"/>
      <c r="BY61" s="83"/>
      <c r="BZ61" s="83"/>
      <c r="CA61" s="83"/>
      <c r="CB61" s="83"/>
      <c r="CC61" s="83"/>
      <c r="CD61" s="83"/>
      <c r="CE61" s="83"/>
      <c r="CF61" s="83"/>
      <c r="CG61" s="83"/>
      <c r="CH61" s="83"/>
      <c r="CI61" s="83"/>
      <c r="CJ61" s="83"/>
      <c r="CK61" s="83"/>
      <c r="CL61" s="83"/>
      <c r="CM61" s="83"/>
      <c r="CN61" s="83"/>
      <c r="CO61" s="83"/>
      <c r="CP61" s="83"/>
      <c r="CQ61" s="83"/>
      <c r="CR61" s="83"/>
      <c r="CS61" s="83"/>
      <c r="CT61" s="83"/>
      <c r="CU61" s="83"/>
      <c r="CV61" s="83"/>
      <c r="CW61" s="83"/>
      <c r="CX61" s="83"/>
      <c r="CY61" s="83"/>
      <c r="CZ61" s="83"/>
      <c r="DA61" s="83"/>
      <c r="DB61" s="83"/>
      <c r="DC61" s="83"/>
      <c r="DD61" s="83"/>
      <c r="DE61" s="83"/>
      <c r="DF61" s="83"/>
      <c r="DG61" s="83"/>
      <c r="DH61" s="83"/>
      <c r="DI61" s="83"/>
      <c r="DJ61" s="83"/>
      <c r="DK61" s="83"/>
      <c r="DL61" s="83"/>
      <c r="DM61" s="83"/>
      <c r="DN61" s="83"/>
      <c r="DO61" s="83"/>
      <c r="DP61" s="83"/>
      <c r="DQ61" s="83"/>
      <c r="DR61" s="83"/>
      <c r="DS61" s="83"/>
      <c r="DT61" s="83"/>
      <c r="DU61" s="83"/>
      <c r="DV61" s="83"/>
      <c r="DW61" s="83"/>
      <c r="DX61" s="83"/>
      <c r="DY61" s="83"/>
      <c r="DZ61" s="83"/>
      <c r="EA61" s="83"/>
      <c r="EB61" s="83"/>
      <c r="EC61" s="83"/>
      <c r="ED61" s="83"/>
      <c r="EE61" s="83"/>
      <c r="EF61" s="83"/>
      <c r="EG61" s="83"/>
      <c r="EH61" s="83"/>
      <c r="EI61" s="83"/>
      <c r="EJ61" s="83"/>
      <c r="EK61" s="83"/>
      <c r="EL61" s="83"/>
      <c r="EM61" s="83"/>
      <c r="EN61" s="83"/>
      <c r="EO61" s="83"/>
      <c r="EP61" s="83"/>
      <c r="EQ61" s="83"/>
      <c r="ER61" s="83"/>
      <c r="ES61" s="83"/>
      <c r="ET61" s="83"/>
      <c r="EU61" s="83"/>
      <c r="EV61" s="83"/>
      <c r="EW61" s="83"/>
      <c r="EX61" s="83"/>
      <c r="EY61" s="83"/>
      <c r="EZ61" s="83"/>
      <c r="FA61" s="83"/>
      <c r="FB61" s="83"/>
      <c r="FC61" s="83"/>
      <c r="FD61" s="83"/>
      <c r="FE61" s="83"/>
      <c r="FF61" s="83"/>
      <c r="FG61" s="83"/>
      <c r="FH61" s="83"/>
      <c r="FI61" s="83"/>
      <c r="FJ61" s="83"/>
      <c r="FK61" s="83"/>
      <c r="FL61" s="83"/>
      <c r="FM61" s="83"/>
      <c r="FN61" s="83"/>
      <c r="FO61" s="83"/>
      <c r="FP61" s="83"/>
      <c r="FQ61" s="83"/>
      <c r="FR61" s="83"/>
      <c r="FS61" s="83"/>
      <c r="FT61" s="83"/>
      <c r="FU61" s="83"/>
      <c r="FV61" s="83"/>
      <c r="FW61" s="83"/>
      <c r="FX61" s="83"/>
      <c r="FY61" s="83"/>
      <c r="FZ61" s="83"/>
      <c r="GA61" s="83"/>
      <c r="GB61" s="83"/>
      <c r="GC61" s="83"/>
      <c r="GD61" s="83"/>
      <c r="GE61" s="83"/>
      <c r="GF61" s="83"/>
      <c r="GG61" s="83"/>
      <c r="GH61" s="83"/>
      <c r="GI61" s="83"/>
      <c r="GJ61" s="83"/>
      <c r="GK61" s="83"/>
      <c r="GL61" s="83"/>
      <c r="GM61" s="83"/>
      <c r="GN61" s="83"/>
      <c r="GO61" s="83"/>
      <c r="GP61" s="83"/>
      <c r="GQ61" s="83"/>
      <c r="GR61" s="83"/>
      <c r="GS61" s="83"/>
      <c r="GT61" s="83"/>
      <c r="GU61" s="83"/>
      <c r="GV61" s="83"/>
      <c r="GW61" s="83"/>
      <c r="GX61" s="83"/>
      <c r="GY61" s="83"/>
      <c r="GZ61" s="83"/>
      <c r="HA61" s="83"/>
      <c r="HB61" s="83"/>
      <c r="HC61" s="83"/>
      <c r="HD61" s="83"/>
      <c r="HE61" s="83"/>
      <c r="HF61" s="83"/>
      <c r="HG61" s="83"/>
      <c r="HH61" s="83"/>
      <c r="HI61" s="83"/>
      <c r="HJ61" s="83"/>
      <c r="HK61" s="83"/>
      <c r="HL61" s="83"/>
      <c r="HM61" s="83"/>
      <c r="HN61" s="83"/>
      <c r="HO61" s="83"/>
      <c r="HP61" s="83"/>
      <c r="HQ61" s="83"/>
      <c r="HR61" s="83"/>
      <c r="HS61" s="83"/>
      <c r="HT61" s="83"/>
      <c r="HU61" s="83"/>
      <c r="HV61" s="83"/>
      <c r="HW61" s="83"/>
      <c r="HX61" s="83"/>
      <c r="HY61" s="83"/>
      <c r="HZ61" s="83"/>
      <c r="IA61" s="83"/>
      <c r="IB61" s="83"/>
      <c r="IC61" s="83"/>
      <c r="ID61" s="83"/>
      <c r="IE61" s="83"/>
      <c r="IF61" s="83"/>
      <c r="IG61" s="83"/>
      <c r="IH61" s="83"/>
      <c r="II61" s="83"/>
      <c r="IJ61" s="83"/>
      <c r="IK61" s="83"/>
      <c r="IL61" s="83"/>
      <c r="IM61" s="83"/>
      <c r="IN61" s="83"/>
      <c r="IO61" s="83"/>
      <c r="IP61" s="83"/>
      <c r="IQ61" s="83"/>
    </row>
    <row r="62" ht="14.25" customHeight="1" spans="1:33">
      <c r="A62" s="26" t="s">
        <v>126</v>
      </c>
      <c r="B62" s="33" t="s">
        <v>127</v>
      </c>
      <c r="C62" s="28">
        <v>45077</v>
      </c>
      <c r="D62" s="28">
        <v>31838</v>
      </c>
      <c r="E62" s="28">
        <v>138</v>
      </c>
      <c r="F62" s="28">
        <v>13239</v>
      </c>
      <c r="G62" s="28">
        <v>54</v>
      </c>
      <c r="H62" s="29">
        <v>1150</v>
      </c>
      <c r="I62" s="29">
        <v>1950</v>
      </c>
      <c r="J62" s="44">
        <v>1</v>
      </c>
      <c r="K62" s="28">
        <f t="shared" si="49"/>
        <v>6243</v>
      </c>
      <c r="L62" s="28">
        <f t="shared" si="50"/>
        <v>6243</v>
      </c>
      <c r="M62" s="28">
        <f t="shared" si="51"/>
        <v>0</v>
      </c>
      <c r="N62" s="28">
        <v>47</v>
      </c>
      <c r="O62" s="28">
        <v>1310</v>
      </c>
      <c r="P62" s="28">
        <v>3390</v>
      </c>
      <c r="Q62" s="28">
        <v>1150</v>
      </c>
      <c r="R62" s="56">
        <v>1</v>
      </c>
      <c r="S62" s="28">
        <f>ROUND(P62*Q62/10000,0)</f>
        <v>390</v>
      </c>
      <c r="T62" s="28">
        <f>ROUND(P62*Q62*R62/10000,0)</f>
        <v>390</v>
      </c>
      <c r="U62" s="28">
        <f>S62-T62</f>
        <v>0</v>
      </c>
      <c r="V62" s="28">
        <f>ROUND((E62*H62+G62*I62)/10000,0)</f>
        <v>26</v>
      </c>
      <c r="W62" s="28">
        <f>ROUND((E62*H62+G62*I62)*J62/10000,0)</f>
        <v>26</v>
      </c>
      <c r="X62" s="28">
        <f>V62-W62</f>
        <v>0</v>
      </c>
      <c r="Y62" s="28">
        <f>L62+T62-W62</f>
        <v>6607</v>
      </c>
      <c r="Z62" s="55">
        <v>-62</v>
      </c>
      <c r="AA62" s="43">
        <v>6545</v>
      </c>
      <c r="AB62" s="55">
        <v>2568</v>
      </c>
      <c r="AC62" s="55">
        <v>3977</v>
      </c>
      <c r="AD62" s="55"/>
      <c r="AE62" s="80"/>
      <c r="AG62" s="90" t="e">
        <f>#N/A</f>
        <v>#N/A</v>
      </c>
    </row>
    <row r="63" s="4" customFormat="1" ht="14.25" customHeight="1" spans="1:251">
      <c r="A63" s="30" t="s">
        <v>128</v>
      </c>
      <c r="B63" s="30"/>
      <c r="C63" s="31">
        <v>25884</v>
      </c>
      <c r="D63" s="31">
        <v>18702</v>
      </c>
      <c r="E63" s="31">
        <v>59</v>
      </c>
      <c r="F63" s="31">
        <v>7182</v>
      </c>
      <c r="G63" s="31">
        <v>28</v>
      </c>
      <c r="H63" s="32">
        <v>1150</v>
      </c>
      <c r="I63" s="32">
        <v>1950</v>
      </c>
      <c r="J63" s="45">
        <v>0.8</v>
      </c>
      <c r="K63" s="31">
        <f>SUM(K64)</f>
        <v>3551</v>
      </c>
      <c r="L63" s="31">
        <f>SUM(L64)</f>
        <v>2841</v>
      </c>
      <c r="M63" s="31">
        <f>SUM(M64)</f>
        <v>710</v>
      </c>
      <c r="N63" s="31">
        <v>42</v>
      </c>
      <c r="O63" s="31">
        <v>462</v>
      </c>
      <c r="P63" s="31">
        <v>3738</v>
      </c>
      <c r="Q63" s="31">
        <v>1150</v>
      </c>
      <c r="R63" s="45">
        <v>0.8</v>
      </c>
      <c r="S63" s="31">
        <f t="shared" ref="S63:Y63" si="53">SUM(S64)</f>
        <v>430</v>
      </c>
      <c r="T63" s="31">
        <f t="shared" si="53"/>
        <v>344</v>
      </c>
      <c r="U63" s="31">
        <f t="shared" si="53"/>
        <v>86</v>
      </c>
      <c r="V63" s="31">
        <f t="shared" si="53"/>
        <v>12</v>
      </c>
      <c r="W63" s="31">
        <f t="shared" si="53"/>
        <v>10</v>
      </c>
      <c r="X63" s="31">
        <f t="shared" si="53"/>
        <v>2</v>
      </c>
      <c r="Y63" s="31">
        <f t="shared" si="53"/>
        <v>3175</v>
      </c>
      <c r="Z63" s="81">
        <v>0</v>
      </c>
      <c r="AA63" s="81">
        <v>3175</v>
      </c>
      <c r="AB63" s="81">
        <v>1246</v>
      </c>
      <c r="AC63" s="81">
        <v>1929</v>
      </c>
      <c r="AD63" s="81">
        <v>0</v>
      </c>
      <c r="AE63" s="82"/>
      <c r="AF63" s="83">
        <v>1</v>
      </c>
      <c r="AG63" s="91" t="e">
        <f>SUM(AG64)</f>
        <v>#N/A</v>
      </c>
      <c r="AH63" s="83"/>
      <c r="AI63" s="83"/>
      <c r="AJ63" s="83"/>
      <c r="AK63" s="83"/>
      <c r="AL63" s="83"/>
      <c r="AM63" s="83"/>
      <c r="AN63" s="83"/>
      <c r="AO63" s="83"/>
      <c r="AP63" s="83"/>
      <c r="AQ63" s="83"/>
      <c r="AR63" s="83"/>
      <c r="AS63" s="83"/>
      <c r="AT63" s="83"/>
      <c r="AU63" s="83"/>
      <c r="AV63" s="83"/>
      <c r="AW63" s="83"/>
      <c r="AX63" s="83"/>
      <c r="AY63" s="83"/>
      <c r="AZ63" s="83"/>
      <c r="BA63" s="83"/>
      <c r="BB63" s="83"/>
      <c r="BC63" s="83"/>
      <c r="BD63" s="83"/>
      <c r="BE63" s="83"/>
      <c r="BF63" s="83"/>
      <c r="BG63" s="83"/>
      <c r="BH63" s="83"/>
      <c r="BI63" s="83"/>
      <c r="BJ63" s="83"/>
      <c r="BK63" s="83"/>
      <c r="BL63" s="83"/>
      <c r="BM63" s="83"/>
      <c r="BN63" s="83"/>
      <c r="BO63" s="83"/>
      <c r="BP63" s="83"/>
      <c r="BQ63" s="83"/>
      <c r="BR63" s="83"/>
      <c r="BS63" s="83"/>
      <c r="BT63" s="83"/>
      <c r="BU63" s="83"/>
      <c r="BV63" s="83"/>
      <c r="BW63" s="83"/>
      <c r="BX63" s="83"/>
      <c r="BY63" s="83"/>
      <c r="BZ63" s="83"/>
      <c r="CA63" s="83"/>
      <c r="CB63" s="83"/>
      <c r="CC63" s="83"/>
      <c r="CD63" s="83"/>
      <c r="CE63" s="83"/>
      <c r="CF63" s="83"/>
      <c r="CG63" s="83"/>
      <c r="CH63" s="83"/>
      <c r="CI63" s="83"/>
      <c r="CJ63" s="83"/>
      <c r="CK63" s="83"/>
      <c r="CL63" s="83"/>
      <c r="CM63" s="83"/>
      <c r="CN63" s="83"/>
      <c r="CO63" s="83"/>
      <c r="CP63" s="83"/>
      <c r="CQ63" s="83"/>
      <c r="CR63" s="83"/>
      <c r="CS63" s="83"/>
      <c r="CT63" s="83"/>
      <c r="CU63" s="83"/>
      <c r="CV63" s="83"/>
      <c r="CW63" s="83"/>
      <c r="CX63" s="83"/>
      <c r="CY63" s="83"/>
      <c r="CZ63" s="83"/>
      <c r="DA63" s="83"/>
      <c r="DB63" s="83"/>
      <c r="DC63" s="83"/>
      <c r="DD63" s="83"/>
      <c r="DE63" s="83"/>
      <c r="DF63" s="83"/>
      <c r="DG63" s="83"/>
      <c r="DH63" s="83"/>
      <c r="DI63" s="83"/>
      <c r="DJ63" s="83"/>
      <c r="DK63" s="83"/>
      <c r="DL63" s="83"/>
      <c r="DM63" s="83"/>
      <c r="DN63" s="83"/>
      <c r="DO63" s="83"/>
      <c r="DP63" s="83"/>
      <c r="DQ63" s="83"/>
      <c r="DR63" s="83"/>
      <c r="DS63" s="83"/>
      <c r="DT63" s="83"/>
      <c r="DU63" s="83"/>
      <c r="DV63" s="83"/>
      <c r="DW63" s="83"/>
      <c r="DX63" s="83"/>
      <c r="DY63" s="83"/>
      <c r="DZ63" s="83"/>
      <c r="EA63" s="83"/>
      <c r="EB63" s="83"/>
      <c r="EC63" s="83"/>
      <c r="ED63" s="83"/>
      <c r="EE63" s="83"/>
      <c r="EF63" s="83"/>
      <c r="EG63" s="83"/>
      <c r="EH63" s="83"/>
      <c r="EI63" s="83"/>
      <c r="EJ63" s="83"/>
      <c r="EK63" s="83"/>
      <c r="EL63" s="83"/>
      <c r="EM63" s="83"/>
      <c r="EN63" s="83"/>
      <c r="EO63" s="83"/>
      <c r="EP63" s="83"/>
      <c r="EQ63" s="83"/>
      <c r="ER63" s="83"/>
      <c r="ES63" s="83"/>
      <c r="ET63" s="83"/>
      <c r="EU63" s="83"/>
      <c r="EV63" s="83"/>
      <c r="EW63" s="83"/>
      <c r="EX63" s="83"/>
      <c r="EY63" s="83"/>
      <c r="EZ63" s="83"/>
      <c r="FA63" s="83"/>
      <c r="FB63" s="83"/>
      <c r="FC63" s="83"/>
      <c r="FD63" s="83"/>
      <c r="FE63" s="83"/>
      <c r="FF63" s="83"/>
      <c r="FG63" s="83"/>
      <c r="FH63" s="83"/>
      <c r="FI63" s="83"/>
      <c r="FJ63" s="83"/>
      <c r="FK63" s="83"/>
      <c r="FL63" s="83"/>
      <c r="FM63" s="83"/>
      <c r="FN63" s="83"/>
      <c r="FO63" s="83"/>
      <c r="FP63" s="83"/>
      <c r="FQ63" s="83"/>
      <c r="FR63" s="83"/>
      <c r="FS63" s="83"/>
      <c r="FT63" s="83"/>
      <c r="FU63" s="83"/>
      <c r="FV63" s="83"/>
      <c r="FW63" s="83"/>
      <c r="FX63" s="83"/>
      <c r="FY63" s="83"/>
      <c r="FZ63" s="83"/>
      <c r="GA63" s="83"/>
      <c r="GB63" s="83"/>
      <c r="GC63" s="83"/>
      <c r="GD63" s="83"/>
      <c r="GE63" s="83"/>
      <c r="GF63" s="83"/>
      <c r="GG63" s="83"/>
      <c r="GH63" s="83"/>
      <c r="GI63" s="83"/>
      <c r="GJ63" s="83"/>
      <c r="GK63" s="83"/>
      <c r="GL63" s="83"/>
      <c r="GM63" s="83"/>
      <c r="GN63" s="83"/>
      <c r="GO63" s="83"/>
      <c r="GP63" s="83"/>
      <c r="GQ63" s="83"/>
      <c r="GR63" s="83"/>
      <c r="GS63" s="83"/>
      <c r="GT63" s="83"/>
      <c r="GU63" s="83"/>
      <c r="GV63" s="83"/>
      <c r="GW63" s="83"/>
      <c r="GX63" s="83"/>
      <c r="GY63" s="83"/>
      <c r="GZ63" s="83"/>
      <c r="HA63" s="83"/>
      <c r="HB63" s="83"/>
      <c r="HC63" s="83"/>
      <c r="HD63" s="83"/>
      <c r="HE63" s="83"/>
      <c r="HF63" s="83"/>
      <c r="HG63" s="83"/>
      <c r="HH63" s="83"/>
      <c r="HI63" s="83"/>
      <c r="HJ63" s="83"/>
      <c r="HK63" s="83"/>
      <c r="HL63" s="83"/>
      <c r="HM63" s="83"/>
      <c r="HN63" s="83"/>
      <c r="HO63" s="83"/>
      <c r="HP63" s="83"/>
      <c r="HQ63" s="83"/>
      <c r="HR63" s="83"/>
      <c r="HS63" s="83"/>
      <c r="HT63" s="83"/>
      <c r="HU63" s="83"/>
      <c r="HV63" s="83"/>
      <c r="HW63" s="83"/>
      <c r="HX63" s="83"/>
      <c r="HY63" s="83"/>
      <c r="HZ63" s="83"/>
      <c r="IA63" s="83"/>
      <c r="IB63" s="83"/>
      <c r="IC63" s="83"/>
      <c r="ID63" s="83"/>
      <c r="IE63" s="83"/>
      <c r="IF63" s="83"/>
      <c r="IG63" s="83"/>
      <c r="IH63" s="83"/>
      <c r="II63" s="83"/>
      <c r="IJ63" s="83"/>
      <c r="IK63" s="83"/>
      <c r="IL63" s="83"/>
      <c r="IM63" s="83"/>
      <c r="IN63" s="83"/>
      <c r="IO63" s="83"/>
      <c r="IP63" s="83"/>
      <c r="IQ63" s="83"/>
    </row>
    <row r="64" ht="14.25" customHeight="1" spans="1:33">
      <c r="A64" s="26" t="s">
        <v>128</v>
      </c>
      <c r="B64" s="33" t="s">
        <v>129</v>
      </c>
      <c r="C64" s="28">
        <v>25884</v>
      </c>
      <c r="D64" s="28">
        <v>18702</v>
      </c>
      <c r="E64" s="28">
        <v>59</v>
      </c>
      <c r="F64" s="28">
        <v>7182</v>
      </c>
      <c r="G64" s="28">
        <v>28</v>
      </c>
      <c r="H64" s="29">
        <v>1150</v>
      </c>
      <c r="I64" s="29">
        <v>1950</v>
      </c>
      <c r="J64" s="44">
        <v>0.8</v>
      </c>
      <c r="K64" s="28">
        <f t="shared" si="49"/>
        <v>3551</v>
      </c>
      <c r="L64" s="28">
        <f t="shared" si="50"/>
        <v>2841</v>
      </c>
      <c r="M64" s="28">
        <f t="shared" si="51"/>
        <v>710</v>
      </c>
      <c r="N64" s="28">
        <v>42</v>
      </c>
      <c r="O64" s="28">
        <v>462</v>
      </c>
      <c r="P64" s="28">
        <v>3738</v>
      </c>
      <c r="Q64" s="28">
        <v>1150</v>
      </c>
      <c r="R64" s="56">
        <v>0.8</v>
      </c>
      <c r="S64" s="28">
        <f>ROUND(P64*Q64/10000,0)</f>
        <v>430</v>
      </c>
      <c r="T64" s="28">
        <f>ROUND(P64*Q64*R64/10000,0)</f>
        <v>344</v>
      </c>
      <c r="U64" s="28">
        <f>S64-T64</f>
        <v>86</v>
      </c>
      <c r="V64" s="28">
        <f>ROUND((E64*H64+G64*I64)/10000,0)</f>
        <v>12</v>
      </c>
      <c r="W64" s="28">
        <f>ROUND((E64*H64+G64*I64)*J64/10000,0)</f>
        <v>10</v>
      </c>
      <c r="X64" s="28">
        <f>V64-W64</f>
        <v>2</v>
      </c>
      <c r="Y64" s="28">
        <f>L64+T64-W64</f>
        <v>3175</v>
      </c>
      <c r="Z64" s="55">
        <v>0</v>
      </c>
      <c r="AA64" s="43">
        <v>3175</v>
      </c>
      <c r="AB64" s="55">
        <v>1246</v>
      </c>
      <c r="AC64" s="55">
        <v>1929</v>
      </c>
      <c r="AD64" s="55"/>
      <c r="AE64" s="80"/>
      <c r="AG64" s="90" t="e">
        <f>#N/A</f>
        <v>#N/A</v>
      </c>
    </row>
    <row r="65" s="4" customFormat="1" ht="14.25" customHeight="1" spans="1:251">
      <c r="A65" s="30" t="s">
        <v>130</v>
      </c>
      <c r="B65" s="30"/>
      <c r="C65" s="31">
        <v>45208</v>
      </c>
      <c r="D65" s="31">
        <v>33026</v>
      </c>
      <c r="E65" s="31">
        <v>162</v>
      </c>
      <c r="F65" s="31">
        <v>12182</v>
      </c>
      <c r="G65" s="31">
        <v>73</v>
      </c>
      <c r="H65" s="32">
        <v>1150</v>
      </c>
      <c r="I65" s="32">
        <v>1950</v>
      </c>
      <c r="J65" s="45">
        <v>0.8</v>
      </c>
      <c r="K65" s="31">
        <f>SUM(K66)</f>
        <v>6173</v>
      </c>
      <c r="L65" s="31">
        <f>SUM(L66)</f>
        <v>4939</v>
      </c>
      <c r="M65" s="31">
        <f>SUM(M66)</f>
        <v>1234</v>
      </c>
      <c r="N65" s="31">
        <v>56</v>
      </c>
      <c r="O65" s="31">
        <v>1535</v>
      </c>
      <c r="P65" s="31">
        <v>4065</v>
      </c>
      <c r="Q65" s="31">
        <v>1150</v>
      </c>
      <c r="R65" s="45">
        <v>0.8</v>
      </c>
      <c r="S65" s="31">
        <f t="shared" ref="S65:Y65" si="54">SUM(S66)</f>
        <v>467</v>
      </c>
      <c r="T65" s="31">
        <f t="shared" si="54"/>
        <v>374</v>
      </c>
      <c r="U65" s="31">
        <f t="shared" si="54"/>
        <v>93</v>
      </c>
      <c r="V65" s="31">
        <f t="shared" si="54"/>
        <v>33</v>
      </c>
      <c r="W65" s="31">
        <f t="shared" si="54"/>
        <v>26</v>
      </c>
      <c r="X65" s="31">
        <f t="shared" si="54"/>
        <v>7</v>
      </c>
      <c r="Y65" s="31">
        <f t="shared" si="54"/>
        <v>5287</v>
      </c>
      <c r="Z65" s="81">
        <v>0</v>
      </c>
      <c r="AA65" s="81">
        <v>5287</v>
      </c>
      <c r="AB65" s="81">
        <v>2075</v>
      </c>
      <c r="AC65" s="81">
        <v>3212</v>
      </c>
      <c r="AD65" s="81">
        <v>0</v>
      </c>
      <c r="AE65" s="82"/>
      <c r="AF65" s="83">
        <v>1</v>
      </c>
      <c r="AG65" s="91" t="e">
        <f>SUM(AG66)</f>
        <v>#N/A</v>
      </c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83"/>
      <c r="BH65" s="83"/>
      <c r="BI65" s="83"/>
      <c r="BJ65" s="83"/>
      <c r="BK65" s="83"/>
      <c r="BL65" s="83"/>
      <c r="BM65" s="83"/>
      <c r="BN65" s="83"/>
      <c r="BO65" s="83"/>
      <c r="BP65" s="83"/>
      <c r="BQ65" s="83"/>
      <c r="BR65" s="83"/>
      <c r="BS65" s="83"/>
      <c r="BT65" s="83"/>
      <c r="BU65" s="83"/>
      <c r="BV65" s="83"/>
      <c r="BW65" s="83"/>
      <c r="BX65" s="83"/>
      <c r="BY65" s="83"/>
      <c r="BZ65" s="83"/>
      <c r="CA65" s="83"/>
      <c r="CB65" s="83"/>
      <c r="CC65" s="83"/>
      <c r="CD65" s="83"/>
      <c r="CE65" s="83"/>
      <c r="CF65" s="83"/>
      <c r="CG65" s="83"/>
      <c r="CH65" s="83"/>
      <c r="CI65" s="83"/>
      <c r="CJ65" s="83"/>
      <c r="CK65" s="83"/>
      <c r="CL65" s="83"/>
      <c r="CM65" s="83"/>
      <c r="CN65" s="83"/>
      <c r="CO65" s="83"/>
      <c r="CP65" s="83"/>
      <c r="CQ65" s="83"/>
      <c r="CR65" s="83"/>
      <c r="CS65" s="83"/>
      <c r="CT65" s="83"/>
      <c r="CU65" s="83"/>
      <c r="CV65" s="83"/>
      <c r="CW65" s="83"/>
      <c r="CX65" s="83"/>
      <c r="CY65" s="83"/>
      <c r="CZ65" s="83"/>
      <c r="DA65" s="83"/>
      <c r="DB65" s="83"/>
      <c r="DC65" s="83"/>
      <c r="DD65" s="83"/>
      <c r="DE65" s="83"/>
      <c r="DF65" s="83"/>
      <c r="DG65" s="83"/>
      <c r="DH65" s="83"/>
      <c r="DI65" s="83"/>
      <c r="DJ65" s="83"/>
      <c r="DK65" s="83"/>
      <c r="DL65" s="83"/>
      <c r="DM65" s="83"/>
      <c r="DN65" s="83"/>
      <c r="DO65" s="83"/>
      <c r="DP65" s="83"/>
      <c r="DQ65" s="83"/>
      <c r="DR65" s="83"/>
      <c r="DS65" s="83"/>
      <c r="DT65" s="83"/>
      <c r="DU65" s="83"/>
      <c r="DV65" s="83"/>
      <c r="DW65" s="83"/>
      <c r="DX65" s="83"/>
      <c r="DY65" s="83"/>
      <c r="DZ65" s="83"/>
      <c r="EA65" s="83"/>
      <c r="EB65" s="83"/>
      <c r="EC65" s="83"/>
      <c r="ED65" s="83"/>
      <c r="EE65" s="83"/>
      <c r="EF65" s="83"/>
      <c r="EG65" s="83"/>
      <c r="EH65" s="83"/>
      <c r="EI65" s="83"/>
      <c r="EJ65" s="83"/>
      <c r="EK65" s="83"/>
      <c r="EL65" s="83"/>
      <c r="EM65" s="83"/>
      <c r="EN65" s="83"/>
      <c r="EO65" s="83"/>
      <c r="EP65" s="83"/>
      <c r="EQ65" s="83"/>
      <c r="ER65" s="83"/>
      <c r="ES65" s="83"/>
      <c r="ET65" s="83"/>
      <c r="EU65" s="83"/>
      <c r="EV65" s="83"/>
      <c r="EW65" s="83"/>
      <c r="EX65" s="83"/>
      <c r="EY65" s="83"/>
      <c r="EZ65" s="83"/>
      <c r="FA65" s="83"/>
      <c r="FB65" s="83"/>
      <c r="FC65" s="83"/>
      <c r="FD65" s="83"/>
      <c r="FE65" s="83"/>
      <c r="FF65" s="83"/>
      <c r="FG65" s="83"/>
      <c r="FH65" s="83"/>
      <c r="FI65" s="83"/>
      <c r="FJ65" s="83"/>
      <c r="FK65" s="83"/>
      <c r="FL65" s="83"/>
      <c r="FM65" s="83"/>
      <c r="FN65" s="83"/>
      <c r="FO65" s="83"/>
      <c r="FP65" s="83"/>
      <c r="FQ65" s="83"/>
      <c r="FR65" s="83"/>
      <c r="FS65" s="83"/>
      <c r="FT65" s="83"/>
      <c r="FU65" s="83"/>
      <c r="FV65" s="83"/>
      <c r="FW65" s="83"/>
      <c r="FX65" s="83"/>
      <c r="FY65" s="83"/>
      <c r="FZ65" s="83"/>
      <c r="GA65" s="83"/>
      <c r="GB65" s="83"/>
      <c r="GC65" s="83"/>
      <c r="GD65" s="83"/>
      <c r="GE65" s="83"/>
      <c r="GF65" s="83"/>
      <c r="GG65" s="83"/>
      <c r="GH65" s="83"/>
      <c r="GI65" s="83"/>
      <c r="GJ65" s="83"/>
      <c r="GK65" s="83"/>
      <c r="GL65" s="83"/>
      <c r="GM65" s="83"/>
      <c r="GN65" s="83"/>
      <c r="GO65" s="83"/>
      <c r="GP65" s="83"/>
      <c r="GQ65" s="83"/>
      <c r="GR65" s="83"/>
      <c r="GS65" s="83"/>
      <c r="GT65" s="83"/>
      <c r="GU65" s="83"/>
      <c r="GV65" s="83"/>
      <c r="GW65" s="83"/>
      <c r="GX65" s="83"/>
      <c r="GY65" s="83"/>
      <c r="GZ65" s="83"/>
      <c r="HA65" s="83"/>
      <c r="HB65" s="83"/>
      <c r="HC65" s="83"/>
      <c r="HD65" s="83"/>
      <c r="HE65" s="83"/>
      <c r="HF65" s="83"/>
      <c r="HG65" s="83"/>
      <c r="HH65" s="83"/>
      <c r="HI65" s="83"/>
      <c r="HJ65" s="83"/>
      <c r="HK65" s="83"/>
      <c r="HL65" s="83"/>
      <c r="HM65" s="83"/>
      <c r="HN65" s="83"/>
      <c r="HO65" s="83"/>
      <c r="HP65" s="83"/>
      <c r="HQ65" s="83"/>
      <c r="HR65" s="83"/>
      <c r="HS65" s="83"/>
      <c r="HT65" s="83"/>
      <c r="HU65" s="83"/>
      <c r="HV65" s="83"/>
      <c r="HW65" s="83"/>
      <c r="HX65" s="83"/>
      <c r="HY65" s="83"/>
      <c r="HZ65" s="83"/>
      <c r="IA65" s="83"/>
      <c r="IB65" s="83"/>
      <c r="IC65" s="83"/>
      <c r="ID65" s="83"/>
      <c r="IE65" s="83"/>
      <c r="IF65" s="83"/>
      <c r="IG65" s="83"/>
      <c r="IH65" s="83"/>
      <c r="II65" s="83"/>
      <c r="IJ65" s="83"/>
      <c r="IK65" s="83"/>
      <c r="IL65" s="83"/>
      <c r="IM65" s="83"/>
      <c r="IN65" s="83"/>
      <c r="IO65" s="83"/>
      <c r="IP65" s="83"/>
      <c r="IQ65" s="83"/>
    </row>
    <row r="66" ht="14.25" customHeight="1" spans="1:33">
      <c r="A66" s="26" t="s">
        <v>130</v>
      </c>
      <c r="B66" s="33" t="s">
        <v>131</v>
      </c>
      <c r="C66" s="28">
        <v>45208</v>
      </c>
      <c r="D66" s="28">
        <v>33026</v>
      </c>
      <c r="E66" s="28">
        <v>162</v>
      </c>
      <c r="F66" s="28">
        <v>12182</v>
      </c>
      <c r="G66" s="28">
        <v>73</v>
      </c>
      <c r="H66" s="29">
        <v>1150</v>
      </c>
      <c r="I66" s="29">
        <v>1950</v>
      </c>
      <c r="J66" s="44">
        <v>0.8</v>
      </c>
      <c r="K66" s="28">
        <f t="shared" si="49"/>
        <v>6173</v>
      </c>
      <c r="L66" s="28">
        <f t="shared" si="50"/>
        <v>4939</v>
      </c>
      <c r="M66" s="28">
        <f t="shared" si="51"/>
        <v>1234</v>
      </c>
      <c r="N66" s="28">
        <v>56</v>
      </c>
      <c r="O66" s="28">
        <v>1535</v>
      </c>
      <c r="P66" s="28">
        <v>4065</v>
      </c>
      <c r="Q66" s="28">
        <v>1150</v>
      </c>
      <c r="R66" s="56">
        <v>0.8</v>
      </c>
      <c r="S66" s="28">
        <f>ROUND(P66*Q66/10000,0)</f>
        <v>467</v>
      </c>
      <c r="T66" s="28">
        <f>ROUND(P66*Q66*R66/10000,0)</f>
        <v>374</v>
      </c>
      <c r="U66" s="28">
        <f>S66-T66</f>
        <v>93</v>
      </c>
      <c r="V66" s="28">
        <f>ROUND((E66*H66+G66*I66)/10000,0)</f>
        <v>33</v>
      </c>
      <c r="W66" s="28">
        <f>ROUND((E66*H66+G66*I66)*J66/10000,0)</f>
        <v>26</v>
      </c>
      <c r="X66" s="28">
        <f>V66-W66</f>
        <v>7</v>
      </c>
      <c r="Y66" s="28">
        <f>L66+T66-W66</f>
        <v>5287</v>
      </c>
      <c r="Z66" s="55">
        <v>0</v>
      </c>
      <c r="AA66" s="43">
        <v>5287</v>
      </c>
      <c r="AB66" s="55">
        <v>2075</v>
      </c>
      <c r="AC66" s="55">
        <v>3212</v>
      </c>
      <c r="AD66" s="55"/>
      <c r="AE66" s="80"/>
      <c r="AG66" s="90" t="e">
        <f>#N/A</f>
        <v>#N/A</v>
      </c>
    </row>
    <row r="67" s="4" customFormat="1" ht="14.25" customHeight="1" spans="1:251">
      <c r="A67" s="30" t="s">
        <v>132</v>
      </c>
      <c r="B67" s="30"/>
      <c r="C67" s="31">
        <v>26026</v>
      </c>
      <c r="D67" s="31">
        <v>18667</v>
      </c>
      <c r="E67" s="31">
        <v>66</v>
      </c>
      <c r="F67" s="31">
        <v>7359</v>
      </c>
      <c r="G67" s="31">
        <v>34</v>
      </c>
      <c r="H67" s="32">
        <v>1150</v>
      </c>
      <c r="I67" s="32">
        <v>1950</v>
      </c>
      <c r="J67" s="45">
        <v>1</v>
      </c>
      <c r="K67" s="31">
        <f>SUM(K68)</f>
        <v>3582</v>
      </c>
      <c r="L67" s="31">
        <f>SUM(L68)</f>
        <v>3582</v>
      </c>
      <c r="M67" s="31">
        <f>SUM(M68)</f>
        <v>0</v>
      </c>
      <c r="N67" s="31">
        <v>52</v>
      </c>
      <c r="O67" s="31">
        <v>1258</v>
      </c>
      <c r="P67" s="31">
        <v>3942</v>
      </c>
      <c r="Q67" s="31">
        <v>1150</v>
      </c>
      <c r="R67" s="45">
        <v>1</v>
      </c>
      <c r="S67" s="31">
        <f t="shared" ref="S67:Y67" si="55">SUM(S68)</f>
        <v>453</v>
      </c>
      <c r="T67" s="31">
        <f t="shared" si="55"/>
        <v>453</v>
      </c>
      <c r="U67" s="31">
        <f t="shared" si="55"/>
        <v>0</v>
      </c>
      <c r="V67" s="31">
        <f t="shared" si="55"/>
        <v>14</v>
      </c>
      <c r="W67" s="31">
        <f t="shared" si="55"/>
        <v>14</v>
      </c>
      <c r="X67" s="31">
        <f t="shared" si="55"/>
        <v>0</v>
      </c>
      <c r="Y67" s="31">
        <f t="shared" si="55"/>
        <v>4021</v>
      </c>
      <c r="Z67" s="81">
        <v>0</v>
      </c>
      <c r="AA67" s="81">
        <v>4021</v>
      </c>
      <c r="AB67" s="81">
        <v>1578</v>
      </c>
      <c r="AC67" s="81">
        <v>2443</v>
      </c>
      <c r="AD67" s="81">
        <v>0</v>
      </c>
      <c r="AE67" s="82"/>
      <c r="AF67" s="83">
        <v>1</v>
      </c>
      <c r="AG67" s="91">
        <f>SUM(AG68)</f>
        <v>1523.43</v>
      </c>
      <c r="AH67" s="83"/>
      <c r="AI67" s="83"/>
      <c r="AJ67" s="83"/>
      <c r="AK67" s="83"/>
      <c r="AL67" s="83"/>
      <c r="AM67" s="83"/>
      <c r="AN67" s="83"/>
      <c r="AO67" s="83"/>
      <c r="AP67" s="83"/>
      <c r="AQ67" s="83"/>
      <c r="AR67" s="83"/>
      <c r="AS67" s="83"/>
      <c r="AT67" s="83"/>
      <c r="AU67" s="83"/>
      <c r="AV67" s="83"/>
      <c r="AW67" s="83"/>
      <c r="AX67" s="83"/>
      <c r="AY67" s="83"/>
      <c r="AZ67" s="83"/>
      <c r="BA67" s="83"/>
      <c r="BB67" s="83"/>
      <c r="BC67" s="83"/>
      <c r="BD67" s="83"/>
      <c r="BE67" s="83"/>
      <c r="BF67" s="83"/>
      <c r="BG67" s="83"/>
      <c r="BH67" s="83"/>
      <c r="BI67" s="83"/>
      <c r="BJ67" s="83"/>
      <c r="BK67" s="83"/>
      <c r="BL67" s="83"/>
      <c r="BM67" s="83"/>
      <c r="BN67" s="83"/>
      <c r="BO67" s="83"/>
      <c r="BP67" s="83"/>
      <c r="BQ67" s="83"/>
      <c r="BR67" s="83"/>
      <c r="BS67" s="83"/>
      <c r="BT67" s="83"/>
      <c r="BU67" s="83"/>
      <c r="BV67" s="83"/>
      <c r="BW67" s="83"/>
      <c r="BX67" s="83"/>
      <c r="BY67" s="83"/>
      <c r="BZ67" s="83"/>
      <c r="CA67" s="83"/>
      <c r="CB67" s="83"/>
      <c r="CC67" s="83"/>
      <c r="CD67" s="83"/>
      <c r="CE67" s="83"/>
      <c r="CF67" s="83"/>
      <c r="CG67" s="83"/>
      <c r="CH67" s="83"/>
      <c r="CI67" s="83"/>
      <c r="CJ67" s="83"/>
      <c r="CK67" s="83"/>
      <c r="CL67" s="83"/>
      <c r="CM67" s="83"/>
      <c r="CN67" s="83"/>
      <c r="CO67" s="83"/>
      <c r="CP67" s="83"/>
      <c r="CQ67" s="83"/>
      <c r="CR67" s="83"/>
      <c r="CS67" s="83"/>
      <c r="CT67" s="83"/>
      <c r="CU67" s="83"/>
      <c r="CV67" s="83"/>
      <c r="CW67" s="83"/>
      <c r="CX67" s="83"/>
      <c r="CY67" s="83"/>
      <c r="CZ67" s="83"/>
      <c r="DA67" s="83"/>
      <c r="DB67" s="83"/>
      <c r="DC67" s="83"/>
      <c r="DD67" s="83"/>
      <c r="DE67" s="83"/>
      <c r="DF67" s="83"/>
      <c r="DG67" s="83"/>
      <c r="DH67" s="83"/>
      <c r="DI67" s="83"/>
      <c r="DJ67" s="83"/>
      <c r="DK67" s="83"/>
      <c r="DL67" s="83"/>
      <c r="DM67" s="83"/>
      <c r="DN67" s="83"/>
      <c r="DO67" s="83"/>
      <c r="DP67" s="83"/>
      <c r="DQ67" s="83"/>
      <c r="DR67" s="83"/>
      <c r="DS67" s="83"/>
      <c r="DT67" s="83"/>
      <c r="DU67" s="83"/>
      <c r="DV67" s="83"/>
      <c r="DW67" s="83"/>
      <c r="DX67" s="83"/>
      <c r="DY67" s="83"/>
      <c r="DZ67" s="83"/>
      <c r="EA67" s="83"/>
      <c r="EB67" s="83"/>
      <c r="EC67" s="83"/>
      <c r="ED67" s="83"/>
      <c r="EE67" s="83"/>
      <c r="EF67" s="83"/>
      <c r="EG67" s="83"/>
      <c r="EH67" s="83"/>
      <c r="EI67" s="83"/>
      <c r="EJ67" s="83"/>
      <c r="EK67" s="83"/>
      <c r="EL67" s="83"/>
      <c r="EM67" s="83"/>
      <c r="EN67" s="83"/>
      <c r="EO67" s="83"/>
      <c r="EP67" s="83"/>
      <c r="EQ67" s="83"/>
      <c r="ER67" s="83"/>
      <c r="ES67" s="83"/>
      <c r="ET67" s="83"/>
      <c r="EU67" s="83"/>
      <c r="EV67" s="83"/>
      <c r="EW67" s="83"/>
      <c r="EX67" s="83"/>
      <c r="EY67" s="83"/>
      <c r="EZ67" s="83"/>
      <c r="FA67" s="83"/>
      <c r="FB67" s="83"/>
      <c r="FC67" s="83"/>
      <c r="FD67" s="83"/>
      <c r="FE67" s="83"/>
      <c r="FF67" s="83"/>
      <c r="FG67" s="83"/>
      <c r="FH67" s="83"/>
      <c r="FI67" s="83"/>
      <c r="FJ67" s="83"/>
      <c r="FK67" s="83"/>
      <c r="FL67" s="83"/>
      <c r="FM67" s="83"/>
      <c r="FN67" s="83"/>
      <c r="FO67" s="83"/>
      <c r="FP67" s="83"/>
      <c r="FQ67" s="83"/>
      <c r="FR67" s="83"/>
      <c r="FS67" s="83"/>
      <c r="FT67" s="83"/>
      <c r="FU67" s="83"/>
      <c r="FV67" s="83"/>
      <c r="FW67" s="83"/>
      <c r="FX67" s="83"/>
      <c r="FY67" s="83"/>
      <c r="FZ67" s="83"/>
      <c r="GA67" s="83"/>
      <c r="GB67" s="83"/>
      <c r="GC67" s="83"/>
      <c r="GD67" s="83"/>
      <c r="GE67" s="83"/>
      <c r="GF67" s="83"/>
      <c r="GG67" s="83"/>
      <c r="GH67" s="83"/>
      <c r="GI67" s="83"/>
      <c r="GJ67" s="83"/>
      <c r="GK67" s="83"/>
      <c r="GL67" s="83"/>
      <c r="GM67" s="83"/>
      <c r="GN67" s="83"/>
      <c r="GO67" s="83"/>
      <c r="GP67" s="83"/>
      <c r="GQ67" s="83"/>
      <c r="GR67" s="83"/>
      <c r="GS67" s="83"/>
      <c r="GT67" s="83"/>
      <c r="GU67" s="83"/>
      <c r="GV67" s="83"/>
      <c r="GW67" s="83"/>
      <c r="GX67" s="83"/>
      <c r="GY67" s="83"/>
      <c r="GZ67" s="83"/>
      <c r="HA67" s="83"/>
      <c r="HB67" s="83"/>
      <c r="HC67" s="83"/>
      <c r="HD67" s="83"/>
      <c r="HE67" s="83"/>
      <c r="HF67" s="83"/>
      <c r="HG67" s="83"/>
      <c r="HH67" s="83"/>
      <c r="HI67" s="83"/>
      <c r="HJ67" s="83"/>
      <c r="HK67" s="83"/>
      <c r="HL67" s="83"/>
      <c r="HM67" s="83"/>
      <c r="HN67" s="83"/>
      <c r="HO67" s="83"/>
      <c r="HP67" s="83"/>
      <c r="HQ67" s="83"/>
      <c r="HR67" s="83"/>
      <c r="HS67" s="83"/>
      <c r="HT67" s="83"/>
      <c r="HU67" s="83"/>
      <c r="HV67" s="83"/>
      <c r="HW67" s="83"/>
      <c r="HX67" s="83"/>
      <c r="HY67" s="83"/>
      <c r="HZ67" s="83"/>
      <c r="IA67" s="83"/>
      <c r="IB67" s="83"/>
      <c r="IC67" s="83"/>
      <c r="ID67" s="83"/>
      <c r="IE67" s="83"/>
      <c r="IF67" s="83"/>
      <c r="IG67" s="83"/>
      <c r="IH67" s="83"/>
      <c r="II67" s="83"/>
      <c r="IJ67" s="83"/>
      <c r="IK67" s="83"/>
      <c r="IL67" s="83"/>
      <c r="IM67" s="83"/>
      <c r="IN67" s="83"/>
      <c r="IO67" s="83"/>
      <c r="IP67" s="83"/>
      <c r="IQ67" s="83"/>
    </row>
    <row r="68" ht="14.25" customHeight="1" spans="1:33">
      <c r="A68" s="26" t="s">
        <v>132</v>
      </c>
      <c r="B68" s="33" t="s">
        <v>133</v>
      </c>
      <c r="C68" s="28">
        <v>26026</v>
      </c>
      <c r="D68" s="28">
        <v>18667</v>
      </c>
      <c r="E68" s="28">
        <v>66</v>
      </c>
      <c r="F68" s="28">
        <v>7359</v>
      </c>
      <c r="G68" s="28">
        <v>34</v>
      </c>
      <c r="H68" s="29">
        <v>1150</v>
      </c>
      <c r="I68" s="29">
        <v>1950</v>
      </c>
      <c r="J68" s="44">
        <v>1</v>
      </c>
      <c r="K68" s="28">
        <f t="shared" si="49"/>
        <v>3582</v>
      </c>
      <c r="L68" s="28">
        <f t="shared" si="50"/>
        <v>3582</v>
      </c>
      <c r="M68" s="28">
        <f t="shared" si="51"/>
        <v>0</v>
      </c>
      <c r="N68" s="28">
        <v>52</v>
      </c>
      <c r="O68" s="28">
        <v>1258</v>
      </c>
      <c r="P68" s="28">
        <v>3942</v>
      </c>
      <c r="Q68" s="28">
        <v>1150</v>
      </c>
      <c r="R68" s="56">
        <v>1</v>
      </c>
      <c r="S68" s="28">
        <f t="shared" ref="S68:S73" si="56">ROUND(P68*Q68/10000,0)</f>
        <v>453</v>
      </c>
      <c r="T68" s="28">
        <f t="shared" ref="T68:T73" si="57">ROUND(P68*Q68*R68/10000,0)</f>
        <v>453</v>
      </c>
      <c r="U68" s="28">
        <f t="shared" ref="U68:U73" si="58">S68-T68</f>
        <v>0</v>
      </c>
      <c r="V68" s="28">
        <f t="shared" ref="V68:V73" si="59">ROUND((E68*H68+G68*I68)/10000,0)</f>
        <v>14</v>
      </c>
      <c r="W68" s="28">
        <f t="shared" ref="W68:W73" si="60">ROUND((E68*H68+G68*I68)*J68/10000,0)</f>
        <v>14</v>
      </c>
      <c r="X68" s="28">
        <f t="shared" ref="X68:X73" si="61">V68-W68</f>
        <v>0</v>
      </c>
      <c r="Y68" s="28">
        <f t="shared" ref="Y68:Y73" si="62">L68+T68-W68</f>
        <v>4021</v>
      </c>
      <c r="Z68" s="55">
        <v>0</v>
      </c>
      <c r="AA68" s="43">
        <v>4021</v>
      </c>
      <c r="AB68" s="55">
        <v>1578</v>
      </c>
      <c r="AC68" s="55">
        <v>2443</v>
      </c>
      <c r="AD68" s="55"/>
      <c r="AE68" s="80"/>
      <c r="AG68" s="90">
        <f t="shared" ref="AG68:AG73" si="63">ROUND(498337/$AA$8*AA68,2)</f>
        <v>1523.43</v>
      </c>
    </row>
    <row r="69" s="4" customFormat="1" ht="14.25" customHeight="1" spans="1:251">
      <c r="A69" s="30" t="s">
        <v>134</v>
      </c>
      <c r="B69" s="30"/>
      <c r="C69" s="31">
        <v>224428</v>
      </c>
      <c r="D69" s="31">
        <v>154019</v>
      </c>
      <c r="E69" s="31">
        <v>393</v>
      </c>
      <c r="F69" s="31">
        <v>70409</v>
      </c>
      <c r="G69" s="31">
        <v>151</v>
      </c>
      <c r="H69" s="32">
        <v>1150</v>
      </c>
      <c r="I69" s="32">
        <v>1950</v>
      </c>
      <c r="J69" s="45" t="s">
        <v>33</v>
      </c>
      <c r="K69" s="31">
        <f>SUM(K70:K73)</f>
        <v>31442</v>
      </c>
      <c r="L69" s="31">
        <f>SUM(L70:L73)</f>
        <v>24582</v>
      </c>
      <c r="M69" s="31">
        <f>SUM(M70:M73)</f>
        <v>6860</v>
      </c>
      <c r="N69" s="31">
        <v>192</v>
      </c>
      <c r="O69" s="31">
        <v>6145</v>
      </c>
      <c r="P69" s="31">
        <v>13055</v>
      </c>
      <c r="Q69" s="31">
        <v>1150</v>
      </c>
      <c r="R69" s="45" t="s">
        <v>33</v>
      </c>
      <c r="S69" s="31">
        <f t="shared" ref="S69:Y69" si="64">SUM(S70:S73)</f>
        <v>1501</v>
      </c>
      <c r="T69" s="31">
        <f t="shared" si="64"/>
        <v>1498</v>
      </c>
      <c r="U69" s="31">
        <f t="shared" si="64"/>
        <v>3</v>
      </c>
      <c r="V69" s="31">
        <f t="shared" si="64"/>
        <v>75</v>
      </c>
      <c r="W69" s="31">
        <f t="shared" si="64"/>
        <v>65</v>
      </c>
      <c r="X69" s="31">
        <f t="shared" si="64"/>
        <v>10</v>
      </c>
      <c r="Y69" s="31">
        <f t="shared" si="64"/>
        <v>26015</v>
      </c>
      <c r="Z69" s="81">
        <v>-1596</v>
      </c>
      <c r="AA69" s="81">
        <v>24419</v>
      </c>
      <c r="AB69" s="81">
        <v>9583</v>
      </c>
      <c r="AC69" s="81">
        <v>14836</v>
      </c>
      <c r="AD69" s="81">
        <v>0</v>
      </c>
      <c r="AE69" s="82"/>
      <c r="AF69" s="83">
        <v>1</v>
      </c>
      <c r="AG69" s="91">
        <f>SUM(AG70:AG73)</f>
        <v>9251.61</v>
      </c>
      <c r="AH69" s="83"/>
      <c r="AI69" s="83"/>
      <c r="AJ69" s="83"/>
      <c r="AK69" s="83"/>
      <c r="AL69" s="83"/>
      <c r="AM69" s="83"/>
      <c r="AN69" s="83"/>
      <c r="AO69" s="83"/>
      <c r="AP69" s="83"/>
      <c r="AQ69" s="83"/>
      <c r="AR69" s="83"/>
      <c r="AS69" s="83"/>
      <c r="AT69" s="83"/>
      <c r="AU69" s="83"/>
      <c r="AV69" s="83"/>
      <c r="AW69" s="83"/>
      <c r="AX69" s="83"/>
      <c r="AY69" s="83"/>
      <c r="AZ69" s="83"/>
      <c r="BA69" s="83"/>
      <c r="BB69" s="83"/>
      <c r="BC69" s="83"/>
      <c r="BD69" s="83"/>
      <c r="BE69" s="83"/>
      <c r="BF69" s="83"/>
      <c r="BG69" s="83"/>
      <c r="BH69" s="83"/>
      <c r="BI69" s="83"/>
      <c r="BJ69" s="83"/>
      <c r="BK69" s="83"/>
      <c r="BL69" s="83"/>
      <c r="BM69" s="83"/>
      <c r="BN69" s="83"/>
      <c r="BO69" s="83"/>
      <c r="BP69" s="83"/>
      <c r="BQ69" s="83"/>
      <c r="BR69" s="83"/>
      <c r="BS69" s="83"/>
      <c r="BT69" s="83"/>
      <c r="BU69" s="83"/>
      <c r="BV69" s="83"/>
      <c r="BW69" s="83"/>
      <c r="BX69" s="83"/>
      <c r="BY69" s="83"/>
      <c r="BZ69" s="83"/>
      <c r="CA69" s="83"/>
      <c r="CB69" s="83"/>
      <c r="CC69" s="83"/>
      <c r="CD69" s="83"/>
      <c r="CE69" s="83"/>
      <c r="CF69" s="83"/>
      <c r="CG69" s="83"/>
      <c r="CH69" s="83"/>
      <c r="CI69" s="83"/>
      <c r="CJ69" s="83"/>
      <c r="CK69" s="83"/>
      <c r="CL69" s="83"/>
      <c r="CM69" s="83"/>
      <c r="CN69" s="83"/>
      <c r="CO69" s="83"/>
      <c r="CP69" s="83"/>
      <c r="CQ69" s="83"/>
      <c r="CR69" s="83"/>
      <c r="CS69" s="83"/>
      <c r="CT69" s="83"/>
      <c r="CU69" s="83"/>
      <c r="CV69" s="83"/>
      <c r="CW69" s="83"/>
      <c r="CX69" s="83"/>
      <c r="CY69" s="83"/>
      <c r="CZ69" s="83"/>
      <c r="DA69" s="83"/>
      <c r="DB69" s="83"/>
      <c r="DC69" s="83"/>
      <c r="DD69" s="83"/>
      <c r="DE69" s="83"/>
      <c r="DF69" s="83"/>
      <c r="DG69" s="83"/>
      <c r="DH69" s="83"/>
      <c r="DI69" s="83"/>
      <c r="DJ69" s="83"/>
      <c r="DK69" s="83"/>
      <c r="DL69" s="83"/>
      <c r="DM69" s="83"/>
      <c r="DN69" s="83"/>
      <c r="DO69" s="83"/>
      <c r="DP69" s="83"/>
      <c r="DQ69" s="83"/>
      <c r="DR69" s="83"/>
      <c r="DS69" s="83"/>
      <c r="DT69" s="83"/>
      <c r="DU69" s="83"/>
      <c r="DV69" s="83"/>
      <c r="DW69" s="83"/>
      <c r="DX69" s="83"/>
      <c r="DY69" s="83"/>
      <c r="DZ69" s="83"/>
      <c r="EA69" s="83"/>
      <c r="EB69" s="83"/>
      <c r="EC69" s="83"/>
      <c r="ED69" s="83"/>
      <c r="EE69" s="83"/>
      <c r="EF69" s="83"/>
      <c r="EG69" s="83"/>
      <c r="EH69" s="83"/>
      <c r="EI69" s="83"/>
      <c r="EJ69" s="83"/>
      <c r="EK69" s="83"/>
      <c r="EL69" s="83"/>
      <c r="EM69" s="83"/>
      <c r="EN69" s="83"/>
      <c r="EO69" s="83"/>
      <c r="EP69" s="83"/>
      <c r="EQ69" s="83"/>
      <c r="ER69" s="83"/>
      <c r="ES69" s="83"/>
      <c r="ET69" s="83"/>
      <c r="EU69" s="83"/>
      <c r="EV69" s="83"/>
      <c r="EW69" s="83"/>
      <c r="EX69" s="83"/>
      <c r="EY69" s="83"/>
      <c r="EZ69" s="83"/>
      <c r="FA69" s="83"/>
      <c r="FB69" s="83"/>
      <c r="FC69" s="83"/>
      <c r="FD69" s="83"/>
      <c r="FE69" s="83"/>
      <c r="FF69" s="83"/>
      <c r="FG69" s="83"/>
      <c r="FH69" s="83"/>
      <c r="FI69" s="83"/>
      <c r="FJ69" s="83"/>
      <c r="FK69" s="83"/>
      <c r="FL69" s="83"/>
      <c r="FM69" s="83"/>
      <c r="FN69" s="83"/>
      <c r="FO69" s="83"/>
      <c r="FP69" s="83"/>
      <c r="FQ69" s="83"/>
      <c r="FR69" s="83"/>
      <c r="FS69" s="83"/>
      <c r="FT69" s="83"/>
      <c r="FU69" s="83"/>
      <c r="FV69" s="83"/>
      <c r="FW69" s="83"/>
      <c r="FX69" s="83"/>
      <c r="FY69" s="83"/>
      <c r="FZ69" s="83"/>
      <c r="GA69" s="83"/>
      <c r="GB69" s="83"/>
      <c r="GC69" s="83"/>
      <c r="GD69" s="83"/>
      <c r="GE69" s="83"/>
      <c r="GF69" s="83"/>
      <c r="GG69" s="83"/>
      <c r="GH69" s="83"/>
      <c r="GI69" s="83"/>
      <c r="GJ69" s="83"/>
      <c r="GK69" s="83"/>
      <c r="GL69" s="83"/>
      <c r="GM69" s="83"/>
      <c r="GN69" s="83"/>
      <c r="GO69" s="83"/>
      <c r="GP69" s="83"/>
      <c r="GQ69" s="83"/>
      <c r="GR69" s="83"/>
      <c r="GS69" s="83"/>
      <c r="GT69" s="83"/>
      <c r="GU69" s="83"/>
      <c r="GV69" s="83"/>
      <c r="GW69" s="83"/>
      <c r="GX69" s="83"/>
      <c r="GY69" s="83"/>
      <c r="GZ69" s="83"/>
      <c r="HA69" s="83"/>
      <c r="HB69" s="83"/>
      <c r="HC69" s="83"/>
      <c r="HD69" s="83"/>
      <c r="HE69" s="83"/>
      <c r="HF69" s="83"/>
      <c r="HG69" s="83"/>
      <c r="HH69" s="83"/>
      <c r="HI69" s="83"/>
      <c r="HJ69" s="83"/>
      <c r="HK69" s="83"/>
      <c r="HL69" s="83"/>
      <c r="HM69" s="83"/>
      <c r="HN69" s="83"/>
      <c r="HO69" s="83"/>
      <c r="HP69" s="83"/>
      <c r="HQ69" s="83"/>
      <c r="HR69" s="83"/>
      <c r="HS69" s="83"/>
      <c r="HT69" s="83"/>
      <c r="HU69" s="83"/>
      <c r="HV69" s="83"/>
      <c r="HW69" s="83"/>
      <c r="HX69" s="83"/>
      <c r="HY69" s="83"/>
      <c r="HZ69" s="83"/>
      <c r="IA69" s="83"/>
      <c r="IB69" s="83"/>
      <c r="IC69" s="83"/>
      <c r="ID69" s="83"/>
      <c r="IE69" s="83"/>
      <c r="IF69" s="83"/>
      <c r="IG69" s="83"/>
      <c r="IH69" s="83"/>
      <c r="II69" s="83"/>
      <c r="IJ69" s="83"/>
      <c r="IK69" s="83"/>
      <c r="IL69" s="83"/>
      <c r="IM69" s="83"/>
      <c r="IN69" s="83"/>
      <c r="IO69" s="83"/>
      <c r="IP69" s="83"/>
      <c r="IQ69" s="83"/>
    </row>
    <row r="70" spans="1:33">
      <c r="A70" s="33" t="s">
        <v>135</v>
      </c>
      <c r="B70" s="33" t="s">
        <v>136</v>
      </c>
      <c r="C70" s="28">
        <v>24461</v>
      </c>
      <c r="D70" s="28">
        <v>13075</v>
      </c>
      <c r="E70" s="28">
        <v>16</v>
      </c>
      <c r="F70" s="28">
        <v>11386</v>
      </c>
      <c r="G70" s="28">
        <v>9</v>
      </c>
      <c r="H70" s="29">
        <v>1150</v>
      </c>
      <c r="I70" s="29">
        <v>1950</v>
      </c>
      <c r="J70" s="44">
        <v>0.6</v>
      </c>
      <c r="K70" s="28">
        <f t="shared" si="49"/>
        <v>3724</v>
      </c>
      <c r="L70" s="28">
        <f t="shared" ref="L70:L79" si="65">ROUND((H70*D70*J70+I70*F70*J70)/10000,0)</f>
        <v>2234</v>
      </c>
      <c r="M70" s="28">
        <f t="shared" ref="M70:M89" si="66">K70-L70</f>
        <v>1490</v>
      </c>
      <c r="N70" s="28">
        <v>0</v>
      </c>
      <c r="O70" s="28">
        <v>0</v>
      </c>
      <c r="P70" s="28">
        <v>0</v>
      </c>
      <c r="Q70" s="28">
        <v>1150</v>
      </c>
      <c r="R70" s="56">
        <v>0.6</v>
      </c>
      <c r="S70" s="28">
        <f t="shared" si="56"/>
        <v>0</v>
      </c>
      <c r="T70" s="28">
        <f t="shared" si="57"/>
        <v>0</v>
      </c>
      <c r="U70" s="28">
        <f t="shared" si="58"/>
        <v>0</v>
      </c>
      <c r="V70" s="28">
        <f t="shared" si="59"/>
        <v>4</v>
      </c>
      <c r="W70" s="28">
        <f t="shared" si="60"/>
        <v>2</v>
      </c>
      <c r="X70" s="28">
        <f t="shared" si="61"/>
        <v>2</v>
      </c>
      <c r="Y70" s="28">
        <f t="shared" si="62"/>
        <v>2232</v>
      </c>
      <c r="Z70" s="55">
        <v>0</v>
      </c>
      <c r="AA70" s="43">
        <v>2232</v>
      </c>
      <c r="AB70" s="55">
        <v>876</v>
      </c>
      <c r="AC70" s="55">
        <v>1356</v>
      </c>
      <c r="AD70" s="55"/>
      <c r="AE70" s="80"/>
      <c r="AG70" s="90">
        <f t="shared" si="63"/>
        <v>845.64</v>
      </c>
    </row>
    <row r="71" ht="14.25" customHeight="1" spans="1:33">
      <c r="A71" s="26" t="s">
        <v>137</v>
      </c>
      <c r="B71" s="33" t="s">
        <v>138</v>
      </c>
      <c r="C71" s="28">
        <v>98229</v>
      </c>
      <c r="D71" s="28">
        <v>71637</v>
      </c>
      <c r="E71" s="28">
        <v>105</v>
      </c>
      <c r="F71" s="28">
        <v>26592</v>
      </c>
      <c r="G71" s="28">
        <v>33</v>
      </c>
      <c r="H71" s="29">
        <v>1150</v>
      </c>
      <c r="I71" s="29">
        <v>1950</v>
      </c>
      <c r="J71" s="44">
        <v>0.6</v>
      </c>
      <c r="K71" s="28">
        <f t="shared" si="49"/>
        <v>13424</v>
      </c>
      <c r="L71" s="28">
        <f t="shared" si="65"/>
        <v>8054</v>
      </c>
      <c r="M71" s="28">
        <f t="shared" si="66"/>
        <v>5370</v>
      </c>
      <c r="N71" s="28">
        <v>4</v>
      </c>
      <c r="O71" s="28">
        <v>328</v>
      </c>
      <c r="P71" s="28">
        <v>72</v>
      </c>
      <c r="Q71" s="28">
        <v>1150</v>
      </c>
      <c r="R71" s="56">
        <v>0.6</v>
      </c>
      <c r="S71" s="28">
        <f t="shared" si="56"/>
        <v>8</v>
      </c>
      <c r="T71" s="28">
        <f t="shared" si="57"/>
        <v>5</v>
      </c>
      <c r="U71" s="28">
        <f t="shared" si="58"/>
        <v>3</v>
      </c>
      <c r="V71" s="28">
        <f t="shared" si="59"/>
        <v>19</v>
      </c>
      <c r="W71" s="28">
        <f t="shared" si="60"/>
        <v>11</v>
      </c>
      <c r="X71" s="28">
        <f t="shared" si="61"/>
        <v>8</v>
      </c>
      <c r="Y71" s="28">
        <f t="shared" si="62"/>
        <v>8048</v>
      </c>
      <c r="Z71" s="55">
        <v>-1214</v>
      </c>
      <c r="AA71" s="43">
        <v>6834</v>
      </c>
      <c r="AB71" s="55">
        <v>2682</v>
      </c>
      <c r="AC71" s="55">
        <v>4152</v>
      </c>
      <c r="AD71" s="55"/>
      <c r="AE71" s="80"/>
      <c r="AG71" s="90">
        <f t="shared" si="63"/>
        <v>2589.19</v>
      </c>
    </row>
    <row r="72" ht="14.25" customHeight="1" spans="1:33">
      <c r="A72" s="26" t="s">
        <v>139</v>
      </c>
      <c r="B72" s="33" t="s">
        <v>140</v>
      </c>
      <c r="C72" s="28">
        <v>44482</v>
      </c>
      <c r="D72" s="28">
        <v>30574</v>
      </c>
      <c r="E72" s="28">
        <v>128</v>
      </c>
      <c r="F72" s="28">
        <v>13908</v>
      </c>
      <c r="G72" s="28">
        <v>39</v>
      </c>
      <c r="H72" s="29">
        <v>1150</v>
      </c>
      <c r="I72" s="29">
        <v>1950</v>
      </c>
      <c r="J72" s="44">
        <v>1</v>
      </c>
      <c r="K72" s="28">
        <f t="shared" si="49"/>
        <v>6228</v>
      </c>
      <c r="L72" s="28">
        <f t="shared" si="65"/>
        <v>6228</v>
      </c>
      <c r="M72" s="28">
        <f t="shared" si="66"/>
        <v>0</v>
      </c>
      <c r="N72" s="28">
        <v>63</v>
      </c>
      <c r="O72" s="28">
        <v>2672</v>
      </c>
      <c r="P72" s="28">
        <v>3628</v>
      </c>
      <c r="Q72" s="28">
        <v>1150</v>
      </c>
      <c r="R72" s="56">
        <v>1</v>
      </c>
      <c r="S72" s="28">
        <f t="shared" si="56"/>
        <v>417</v>
      </c>
      <c r="T72" s="28">
        <f t="shared" si="57"/>
        <v>417</v>
      </c>
      <c r="U72" s="28">
        <f t="shared" si="58"/>
        <v>0</v>
      </c>
      <c r="V72" s="28">
        <f t="shared" si="59"/>
        <v>22</v>
      </c>
      <c r="W72" s="28">
        <f t="shared" si="60"/>
        <v>22</v>
      </c>
      <c r="X72" s="28">
        <f t="shared" si="61"/>
        <v>0</v>
      </c>
      <c r="Y72" s="28">
        <f t="shared" si="62"/>
        <v>6623</v>
      </c>
      <c r="Z72" s="55">
        <v>0</v>
      </c>
      <c r="AA72" s="43">
        <v>6623</v>
      </c>
      <c r="AB72" s="55">
        <v>2599</v>
      </c>
      <c r="AC72" s="55">
        <v>4024</v>
      </c>
      <c r="AD72" s="55"/>
      <c r="AE72" s="80"/>
      <c r="AG72" s="90">
        <f t="shared" si="63"/>
        <v>2509.25</v>
      </c>
    </row>
    <row r="73" ht="14.25" customHeight="1" spans="1:33">
      <c r="A73" s="26" t="s">
        <v>141</v>
      </c>
      <c r="B73" s="33" t="s">
        <v>142</v>
      </c>
      <c r="C73" s="28">
        <v>57256</v>
      </c>
      <c r="D73" s="28">
        <v>38733</v>
      </c>
      <c r="E73" s="28">
        <v>144</v>
      </c>
      <c r="F73" s="28">
        <v>18523</v>
      </c>
      <c r="G73" s="28">
        <v>70</v>
      </c>
      <c r="H73" s="29">
        <v>1150</v>
      </c>
      <c r="I73" s="29">
        <v>1950</v>
      </c>
      <c r="J73" s="44">
        <v>1</v>
      </c>
      <c r="K73" s="28">
        <f t="shared" si="49"/>
        <v>8066</v>
      </c>
      <c r="L73" s="28">
        <f t="shared" si="65"/>
        <v>8066</v>
      </c>
      <c r="M73" s="28">
        <f t="shared" si="66"/>
        <v>0</v>
      </c>
      <c r="N73" s="28">
        <v>125</v>
      </c>
      <c r="O73" s="28">
        <v>3145</v>
      </c>
      <c r="P73" s="28">
        <v>9355</v>
      </c>
      <c r="Q73" s="28">
        <v>1150</v>
      </c>
      <c r="R73" s="56">
        <v>1</v>
      </c>
      <c r="S73" s="28">
        <f t="shared" si="56"/>
        <v>1076</v>
      </c>
      <c r="T73" s="28">
        <f t="shared" si="57"/>
        <v>1076</v>
      </c>
      <c r="U73" s="28">
        <f t="shared" si="58"/>
        <v>0</v>
      </c>
      <c r="V73" s="28">
        <f t="shared" si="59"/>
        <v>30</v>
      </c>
      <c r="W73" s="28">
        <f t="shared" si="60"/>
        <v>30</v>
      </c>
      <c r="X73" s="28">
        <f t="shared" si="61"/>
        <v>0</v>
      </c>
      <c r="Y73" s="28">
        <f t="shared" si="62"/>
        <v>9112</v>
      </c>
      <c r="Z73" s="55">
        <v>-382</v>
      </c>
      <c r="AA73" s="43">
        <v>8730</v>
      </c>
      <c r="AB73" s="55">
        <v>3426</v>
      </c>
      <c r="AC73" s="55">
        <v>5304</v>
      </c>
      <c r="AD73" s="55"/>
      <c r="AE73" s="80"/>
      <c r="AG73" s="90">
        <f t="shared" si="63"/>
        <v>3307.53</v>
      </c>
    </row>
    <row r="74" s="4" customFormat="1" ht="14.25" customHeight="1" spans="1:251">
      <c r="A74" s="30" t="s">
        <v>143</v>
      </c>
      <c r="B74" s="30"/>
      <c r="C74" s="31">
        <v>96494</v>
      </c>
      <c r="D74" s="31">
        <v>63310</v>
      </c>
      <c r="E74" s="31">
        <v>275</v>
      </c>
      <c r="F74" s="31">
        <v>33184</v>
      </c>
      <c r="G74" s="31">
        <v>189</v>
      </c>
      <c r="H74" s="32">
        <v>1150</v>
      </c>
      <c r="I74" s="32">
        <v>1950</v>
      </c>
      <c r="J74" s="45">
        <v>1</v>
      </c>
      <c r="K74" s="31">
        <f>SUM(K75)</f>
        <v>13752</v>
      </c>
      <c r="L74" s="31">
        <f>SUM(L75)</f>
        <v>13752</v>
      </c>
      <c r="M74" s="31">
        <f>SUM(M75)</f>
        <v>0</v>
      </c>
      <c r="N74" s="31">
        <v>248</v>
      </c>
      <c r="O74" s="31">
        <v>4982</v>
      </c>
      <c r="P74" s="31">
        <v>19818</v>
      </c>
      <c r="Q74" s="31">
        <v>1150</v>
      </c>
      <c r="R74" s="45">
        <v>1</v>
      </c>
      <c r="S74" s="31">
        <f t="shared" ref="S74:Y74" si="67">SUM(S75)</f>
        <v>2279</v>
      </c>
      <c r="T74" s="31">
        <f t="shared" si="67"/>
        <v>2279</v>
      </c>
      <c r="U74" s="31">
        <f t="shared" si="67"/>
        <v>0</v>
      </c>
      <c r="V74" s="31">
        <f t="shared" si="67"/>
        <v>68</v>
      </c>
      <c r="W74" s="31">
        <f t="shared" si="67"/>
        <v>68</v>
      </c>
      <c r="X74" s="31">
        <f t="shared" si="67"/>
        <v>0</v>
      </c>
      <c r="Y74" s="31">
        <f t="shared" si="67"/>
        <v>15963</v>
      </c>
      <c r="Z74" s="81">
        <v>-52</v>
      </c>
      <c r="AA74" s="81">
        <v>15911</v>
      </c>
      <c r="AB74" s="81">
        <v>6243</v>
      </c>
      <c r="AC74" s="81">
        <v>9668</v>
      </c>
      <c r="AD74" s="81">
        <v>0</v>
      </c>
      <c r="AE74" s="82"/>
      <c r="AF74" s="83">
        <v>1</v>
      </c>
      <c r="AG74" s="91" t="e">
        <f>SUM(AG75)</f>
        <v>#N/A</v>
      </c>
      <c r="AH74" s="83"/>
      <c r="AI74" s="83"/>
      <c r="AJ74" s="83"/>
      <c r="AK74" s="83"/>
      <c r="AL74" s="83"/>
      <c r="AM74" s="83"/>
      <c r="AN74" s="83"/>
      <c r="AO74" s="83"/>
      <c r="AP74" s="83"/>
      <c r="AQ74" s="83"/>
      <c r="AR74" s="83"/>
      <c r="AS74" s="83"/>
      <c r="AT74" s="83"/>
      <c r="AU74" s="83"/>
      <c r="AV74" s="83"/>
      <c r="AW74" s="83"/>
      <c r="AX74" s="83"/>
      <c r="AY74" s="83"/>
      <c r="AZ74" s="83"/>
      <c r="BA74" s="83"/>
      <c r="BB74" s="83"/>
      <c r="BC74" s="83"/>
      <c r="BD74" s="83"/>
      <c r="BE74" s="83"/>
      <c r="BF74" s="83"/>
      <c r="BG74" s="83"/>
      <c r="BH74" s="83"/>
      <c r="BI74" s="83"/>
      <c r="BJ74" s="83"/>
      <c r="BK74" s="83"/>
      <c r="BL74" s="83"/>
      <c r="BM74" s="83"/>
      <c r="BN74" s="83"/>
      <c r="BO74" s="83"/>
      <c r="BP74" s="83"/>
      <c r="BQ74" s="83"/>
      <c r="BR74" s="83"/>
      <c r="BS74" s="83"/>
      <c r="BT74" s="83"/>
      <c r="BU74" s="83"/>
      <c r="BV74" s="83"/>
      <c r="BW74" s="83"/>
      <c r="BX74" s="83"/>
      <c r="BY74" s="83"/>
      <c r="BZ74" s="83"/>
      <c r="CA74" s="83"/>
      <c r="CB74" s="83"/>
      <c r="CC74" s="83"/>
      <c r="CD74" s="83"/>
      <c r="CE74" s="83"/>
      <c r="CF74" s="83"/>
      <c r="CG74" s="83"/>
      <c r="CH74" s="83"/>
      <c r="CI74" s="83"/>
      <c r="CJ74" s="83"/>
      <c r="CK74" s="83"/>
      <c r="CL74" s="83"/>
      <c r="CM74" s="83"/>
      <c r="CN74" s="83"/>
      <c r="CO74" s="83"/>
      <c r="CP74" s="83"/>
      <c r="CQ74" s="83"/>
      <c r="CR74" s="83"/>
      <c r="CS74" s="83"/>
      <c r="CT74" s="83"/>
      <c r="CU74" s="83"/>
      <c r="CV74" s="83"/>
      <c r="CW74" s="83"/>
      <c r="CX74" s="83"/>
      <c r="CY74" s="83"/>
      <c r="CZ74" s="83"/>
      <c r="DA74" s="83"/>
      <c r="DB74" s="83"/>
      <c r="DC74" s="83"/>
      <c r="DD74" s="83"/>
      <c r="DE74" s="83"/>
      <c r="DF74" s="83"/>
      <c r="DG74" s="83"/>
      <c r="DH74" s="83"/>
      <c r="DI74" s="83"/>
      <c r="DJ74" s="83"/>
      <c r="DK74" s="83"/>
      <c r="DL74" s="83"/>
      <c r="DM74" s="83"/>
      <c r="DN74" s="83"/>
      <c r="DO74" s="83"/>
      <c r="DP74" s="83"/>
      <c r="DQ74" s="83"/>
      <c r="DR74" s="83"/>
      <c r="DS74" s="83"/>
      <c r="DT74" s="83"/>
      <c r="DU74" s="83"/>
      <c r="DV74" s="83"/>
      <c r="DW74" s="83"/>
      <c r="DX74" s="83"/>
      <c r="DY74" s="83"/>
      <c r="DZ74" s="83"/>
      <c r="EA74" s="83"/>
      <c r="EB74" s="83"/>
      <c r="EC74" s="83"/>
      <c r="ED74" s="83"/>
      <c r="EE74" s="83"/>
      <c r="EF74" s="83"/>
      <c r="EG74" s="83"/>
      <c r="EH74" s="83"/>
      <c r="EI74" s="83"/>
      <c r="EJ74" s="83"/>
      <c r="EK74" s="83"/>
      <c r="EL74" s="83"/>
      <c r="EM74" s="83"/>
      <c r="EN74" s="83"/>
      <c r="EO74" s="83"/>
      <c r="EP74" s="83"/>
      <c r="EQ74" s="83"/>
      <c r="ER74" s="83"/>
      <c r="ES74" s="83"/>
      <c r="ET74" s="83"/>
      <c r="EU74" s="83"/>
      <c r="EV74" s="83"/>
      <c r="EW74" s="83"/>
      <c r="EX74" s="83"/>
      <c r="EY74" s="83"/>
      <c r="EZ74" s="83"/>
      <c r="FA74" s="83"/>
      <c r="FB74" s="83"/>
      <c r="FC74" s="83"/>
      <c r="FD74" s="83"/>
      <c r="FE74" s="83"/>
      <c r="FF74" s="83"/>
      <c r="FG74" s="83"/>
      <c r="FH74" s="83"/>
      <c r="FI74" s="83"/>
      <c r="FJ74" s="83"/>
      <c r="FK74" s="83"/>
      <c r="FL74" s="83"/>
      <c r="FM74" s="83"/>
      <c r="FN74" s="83"/>
      <c r="FO74" s="83"/>
      <c r="FP74" s="83"/>
      <c r="FQ74" s="83"/>
      <c r="FR74" s="83"/>
      <c r="FS74" s="83"/>
      <c r="FT74" s="83"/>
      <c r="FU74" s="83"/>
      <c r="FV74" s="83"/>
      <c r="FW74" s="83"/>
      <c r="FX74" s="83"/>
      <c r="FY74" s="83"/>
      <c r="FZ74" s="83"/>
      <c r="GA74" s="83"/>
      <c r="GB74" s="83"/>
      <c r="GC74" s="83"/>
      <c r="GD74" s="83"/>
      <c r="GE74" s="83"/>
      <c r="GF74" s="83"/>
      <c r="GG74" s="83"/>
      <c r="GH74" s="83"/>
      <c r="GI74" s="83"/>
      <c r="GJ74" s="83"/>
      <c r="GK74" s="83"/>
      <c r="GL74" s="83"/>
      <c r="GM74" s="83"/>
      <c r="GN74" s="83"/>
      <c r="GO74" s="83"/>
      <c r="GP74" s="83"/>
      <c r="GQ74" s="83"/>
      <c r="GR74" s="83"/>
      <c r="GS74" s="83"/>
      <c r="GT74" s="83"/>
      <c r="GU74" s="83"/>
      <c r="GV74" s="83"/>
      <c r="GW74" s="83"/>
      <c r="GX74" s="83"/>
      <c r="GY74" s="83"/>
      <c r="GZ74" s="83"/>
      <c r="HA74" s="83"/>
      <c r="HB74" s="83"/>
      <c r="HC74" s="83"/>
      <c r="HD74" s="83"/>
      <c r="HE74" s="83"/>
      <c r="HF74" s="83"/>
      <c r="HG74" s="83"/>
      <c r="HH74" s="83"/>
      <c r="HI74" s="83"/>
      <c r="HJ74" s="83"/>
      <c r="HK74" s="83"/>
      <c r="HL74" s="83"/>
      <c r="HM74" s="83"/>
      <c r="HN74" s="83"/>
      <c r="HO74" s="83"/>
      <c r="HP74" s="83"/>
      <c r="HQ74" s="83"/>
      <c r="HR74" s="83"/>
      <c r="HS74" s="83"/>
      <c r="HT74" s="83"/>
      <c r="HU74" s="83"/>
      <c r="HV74" s="83"/>
      <c r="HW74" s="83"/>
      <c r="HX74" s="83"/>
      <c r="HY74" s="83"/>
      <c r="HZ74" s="83"/>
      <c r="IA74" s="83"/>
      <c r="IB74" s="83"/>
      <c r="IC74" s="83"/>
      <c r="ID74" s="83"/>
      <c r="IE74" s="83"/>
      <c r="IF74" s="83"/>
      <c r="IG74" s="83"/>
      <c r="IH74" s="83"/>
      <c r="II74" s="83"/>
      <c r="IJ74" s="83"/>
      <c r="IK74" s="83"/>
      <c r="IL74" s="83"/>
      <c r="IM74" s="83"/>
      <c r="IN74" s="83"/>
      <c r="IO74" s="83"/>
      <c r="IP74" s="83"/>
      <c r="IQ74" s="83"/>
    </row>
    <row r="75" ht="14.25" customHeight="1" spans="1:33">
      <c r="A75" s="26" t="s">
        <v>143</v>
      </c>
      <c r="B75" s="33" t="s">
        <v>144</v>
      </c>
      <c r="C75" s="28">
        <v>96494</v>
      </c>
      <c r="D75" s="28">
        <v>63310</v>
      </c>
      <c r="E75" s="28">
        <v>275</v>
      </c>
      <c r="F75" s="28">
        <v>33184</v>
      </c>
      <c r="G75" s="28">
        <v>189</v>
      </c>
      <c r="H75" s="29">
        <v>1150</v>
      </c>
      <c r="I75" s="29">
        <v>1950</v>
      </c>
      <c r="J75" s="44">
        <v>1</v>
      </c>
      <c r="K75" s="28">
        <f t="shared" si="49"/>
        <v>13752</v>
      </c>
      <c r="L75" s="28">
        <f t="shared" si="65"/>
        <v>13752</v>
      </c>
      <c r="M75" s="28">
        <f t="shared" si="66"/>
        <v>0</v>
      </c>
      <c r="N75" s="28">
        <v>248</v>
      </c>
      <c r="O75" s="28">
        <v>4982</v>
      </c>
      <c r="P75" s="28">
        <v>19818</v>
      </c>
      <c r="Q75" s="28">
        <v>1150</v>
      </c>
      <c r="R75" s="56">
        <v>1</v>
      </c>
      <c r="S75" s="28">
        <f>ROUND(P75*Q75/10000,0)</f>
        <v>2279</v>
      </c>
      <c r="T75" s="28">
        <f>ROUND(P75*Q75*R75/10000,0)</f>
        <v>2279</v>
      </c>
      <c r="U75" s="28">
        <f>S75-T75</f>
        <v>0</v>
      </c>
      <c r="V75" s="28">
        <f>ROUND((E75*H75+G75*I75)/10000,0)</f>
        <v>68</v>
      </c>
      <c r="W75" s="28">
        <f>ROUND((E75*H75+G75*I75)*J75/10000,0)</f>
        <v>68</v>
      </c>
      <c r="X75" s="28">
        <f>V75-W75</f>
        <v>0</v>
      </c>
      <c r="Y75" s="28">
        <f>L75+T75-W75</f>
        <v>15963</v>
      </c>
      <c r="Z75" s="55">
        <v>-52</v>
      </c>
      <c r="AA75" s="43">
        <v>15911</v>
      </c>
      <c r="AB75" s="55">
        <v>6243</v>
      </c>
      <c r="AC75" s="55">
        <v>9668</v>
      </c>
      <c r="AD75" s="55"/>
      <c r="AE75" s="80"/>
      <c r="AG75" s="90" t="e">
        <f>#N/A</f>
        <v>#N/A</v>
      </c>
    </row>
    <row r="76" s="4" customFormat="1" ht="14.25" customHeight="1" spans="1:251">
      <c r="A76" s="30" t="s">
        <v>145</v>
      </c>
      <c r="B76" s="30"/>
      <c r="C76" s="31">
        <v>96509</v>
      </c>
      <c r="D76" s="31">
        <v>64235</v>
      </c>
      <c r="E76" s="31">
        <v>366</v>
      </c>
      <c r="F76" s="31">
        <v>32274</v>
      </c>
      <c r="G76" s="31">
        <v>121</v>
      </c>
      <c r="H76" s="32">
        <v>1150</v>
      </c>
      <c r="I76" s="32">
        <v>1950</v>
      </c>
      <c r="J76" s="45">
        <v>1</v>
      </c>
      <c r="K76" s="31">
        <f>SUM(K77)</f>
        <v>13680</v>
      </c>
      <c r="L76" s="31">
        <f>SUM(L77)</f>
        <v>13680</v>
      </c>
      <c r="M76" s="31">
        <f>SUM(M77)</f>
        <v>0</v>
      </c>
      <c r="N76" s="31">
        <v>210</v>
      </c>
      <c r="O76" s="31">
        <v>8044</v>
      </c>
      <c r="P76" s="31">
        <v>12956</v>
      </c>
      <c r="Q76" s="31">
        <v>1150</v>
      </c>
      <c r="R76" s="45">
        <v>1</v>
      </c>
      <c r="S76" s="31">
        <f t="shared" ref="S76:Y76" si="68">SUM(S77)</f>
        <v>1490</v>
      </c>
      <c r="T76" s="31">
        <f t="shared" si="68"/>
        <v>1490</v>
      </c>
      <c r="U76" s="31">
        <f t="shared" si="68"/>
        <v>0</v>
      </c>
      <c r="V76" s="31">
        <f t="shared" si="68"/>
        <v>66</v>
      </c>
      <c r="W76" s="31">
        <f t="shared" si="68"/>
        <v>66</v>
      </c>
      <c r="X76" s="31">
        <f t="shared" si="68"/>
        <v>0</v>
      </c>
      <c r="Y76" s="31">
        <f t="shared" si="68"/>
        <v>15104</v>
      </c>
      <c r="Z76" s="81">
        <v>0</v>
      </c>
      <c r="AA76" s="81">
        <v>15104</v>
      </c>
      <c r="AB76" s="81">
        <v>5927</v>
      </c>
      <c r="AC76" s="81">
        <v>9177</v>
      </c>
      <c r="AD76" s="81">
        <v>0</v>
      </c>
      <c r="AE76" s="82"/>
      <c r="AF76" s="83">
        <v>1</v>
      </c>
      <c r="AG76" s="91" t="e">
        <f>SUM(AG77)</f>
        <v>#N/A</v>
      </c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3"/>
      <c r="AW76" s="83"/>
      <c r="AX76" s="83"/>
      <c r="AY76" s="83"/>
      <c r="AZ76" s="83"/>
      <c r="BA76" s="83"/>
      <c r="BB76" s="83"/>
      <c r="BC76" s="83"/>
      <c r="BD76" s="83"/>
      <c r="BE76" s="83"/>
      <c r="BF76" s="83"/>
      <c r="BG76" s="83"/>
      <c r="BH76" s="83"/>
      <c r="BI76" s="83"/>
      <c r="BJ76" s="83"/>
      <c r="BK76" s="83"/>
      <c r="BL76" s="83"/>
      <c r="BM76" s="83"/>
      <c r="BN76" s="83"/>
      <c r="BO76" s="83"/>
      <c r="BP76" s="83"/>
      <c r="BQ76" s="83"/>
      <c r="BR76" s="83"/>
      <c r="BS76" s="83"/>
      <c r="BT76" s="83"/>
      <c r="BU76" s="83"/>
      <c r="BV76" s="83"/>
      <c r="BW76" s="83"/>
      <c r="BX76" s="83"/>
      <c r="BY76" s="83"/>
      <c r="BZ76" s="83"/>
      <c r="CA76" s="83"/>
      <c r="CB76" s="83"/>
      <c r="CC76" s="83"/>
      <c r="CD76" s="83"/>
      <c r="CE76" s="83"/>
      <c r="CF76" s="83"/>
      <c r="CG76" s="83"/>
      <c r="CH76" s="83"/>
      <c r="CI76" s="83"/>
      <c r="CJ76" s="83"/>
      <c r="CK76" s="83"/>
      <c r="CL76" s="83"/>
      <c r="CM76" s="83"/>
      <c r="CN76" s="83"/>
      <c r="CO76" s="83"/>
      <c r="CP76" s="83"/>
      <c r="CQ76" s="83"/>
      <c r="CR76" s="83"/>
      <c r="CS76" s="83"/>
      <c r="CT76" s="83"/>
      <c r="CU76" s="83"/>
      <c r="CV76" s="83"/>
      <c r="CW76" s="83"/>
      <c r="CX76" s="83"/>
      <c r="CY76" s="83"/>
      <c r="CZ76" s="83"/>
      <c r="DA76" s="83"/>
      <c r="DB76" s="83"/>
      <c r="DC76" s="83"/>
      <c r="DD76" s="83"/>
      <c r="DE76" s="83"/>
      <c r="DF76" s="83"/>
      <c r="DG76" s="83"/>
      <c r="DH76" s="83"/>
      <c r="DI76" s="83"/>
      <c r="DJ76" s="83"/>
      <c r="DK76" s="83"/>
      <c r="DL76" s="83"/>
      <c r="DM76" s="83"/>
      <c r="DN76" s="83"/>
      <c r="DO76" s="83"/>
      <c r="DP76" s="83"/>
      <c r="DQ76" s="83"/>
      <c r="DR76" s="83"/>
      <c r="DS76" s="83"/>
      <c r="DT76" s="83"/>
      <c r="DU76" s="83"/>
      <c r="DV76" s="83"/>
      <c r="DW76" s="83"/>
      <c r="DX76" s="83"/>
      <c r="DY76" s="83"/>
      <c r="DZ76" s="83"/>
      <c r="EA76" s="83"/>
      <c r="EB76" s="83"/>
      <c r="EC76" s="83"/>
      <c r="ED76" s="83"/>
      <c r="EE76" s="83"/>
      <c r="EF76" s="83"/>
      <c r="EG76" s="83"/>
      <c r="EH76" s="83"/>
      <c r="EI76" s="83"/>
      <c r="EJ76" s="83"/>
      <c r="EK76" s="83"/>
      <c r="EL76" s="83"/>
      <c r="EM76" s="83"/>
      <c r="EN76" s="83"/>
      <c r="EO76" s="83"/>
      <c r="EP76" s="83"/>
      <c r="EQ76" s="83"/>
      <c r="ER76" s="83"/>
      <c r="ES76" s="83"/>
      <c r="ET76" s="83"/>
      <c r="EU76" s="83"/>
      <c r="EV76" s="83"/>
      <c r="EW76" s="83"/>
      <c r="EX76" s="83"/>
      <c r="EY76" s="83"/>
      <c r="EZ76" s="83"/>
      <c r="FA76" s="83"/>
      <c r="FB76" s="83"/>
      <c r="FC76" s="83"/>
      <c r="FD76" s="83"/>
      <c r="FE76" s="83"/>
      <c r="FF76" s="83"/>
      <c r="FG76" s="83"/>
      <c r="FH76" s="83"/>
      <c r="FI76" s="83"/>
      <c r="FJ76" s="83"/>
      <c r="FK76" s="83"/>
      <c r="FL76" s="83"/>
      <c r="FM76" s="83"/>
      <c r="FN76" s="83"/>
      <c r="FO76" s="83"/>
      <c r="FP76" s="83"/>
      <c r="FQ76" s="83"/>
      <c r="FR76" s="83"/>
      <c r="FS76" s="83"/>
      <c r="FT76" s="83"/>
      <c r="FU76" s="83"/>
      <c r="FV76" s="83"/>
      <c r="FW76" s="83"/>
      <c r="FX76" s="83"/>
      <c r="FY76" s="83"/>
      <c r="FZ76" s="83"/>
      <c r="GA76" s="83"/>
      <c r="GB76" s="83"/>
      <c r="GC76" s="83"/>
      <c r="GD76" s="83"/>
      <c r="GE76" s="83"/>
      <c r="GF76" s="83"/>
      <c r="GG76" s="83"/>
      <c r="GH76" s="83"/>
      <c r="GI76" s="83"/>
      <c r="GJ76" s="83"/>
      <c r="GK76" s="83"/>
      <c r="GL76" s="83"/>
      <c r="GM76" s="83"/>
      <c r="GN76" s="83"/>
      <c r="GO76" s="83"/>
      <c r="GP76" s="83"/>
      <c r="GQ76" s="83"/>
      <c r="GR76" s="83"/>
      <c r="GS76" s="83"/>
      <c r="GT76" s="83"/>
      <c r="GU76" s="83"/>
      <c r="GV76" s="83"/>
      <c r="GW76" s="83"/>
      <c r="GX76" s="83"/>
      <c r="GY76" s="83"/>
      <c r="GZ76" s="83"/>
      <c r="HA76" s="83"/>
      <c r="HB76" s="83"/>
      <c r="HC76" s="83"/>
      <c r="HD76" s="83"/>
      <c r="HE76" s="83"/>
      <c r="HF76" s="83"/>
      <c r="HG76" s="83"/>
      <c r="HH76" s="83"/>
      <c r="HI76" s="83"/>
      <c r="HJ76" s="83"/>
      <c r="HK76" s="83"/>
      <c r="HL76" s="83"/>
      <c r="HM76" s="83"/>
      <c r="HN76" s="83"/>
      <c r="HO76" s="83"/>
      <c r="HP76" s="83"/>
      <c r="HQ76" s="83"/>
      <c r="HR76" s="83"/>
      <c r="HS76" s="83"/>
      <c r="HT76" s="83"/>
      <c r="HU76" s="83"/>
      <c r="HV76" s="83"/>
      <c r="HW76" s="83"/>
      <c r="HX76" s="83"/>
      <c r="HY76" s="83"/>
      <c r="HZ76" s="83"/>
      <c r="IA76" s="83"/>
      <c r="IB76" s="83"/>
      <c r="IC76" s="83"/>
      <c r="ID76" s="83"/>
      <c r="IE76" s="83"/>
      <c r="IF76" s="83"/>
      <c r="IG76" s="83"/>
      <c r="IH76" s="83"/>
      <c r="II76" s="83"/>
      <c r="IJ76" s="83"/>
      <c r="IK76" s="83"/>
      <c r="IL76" s="83"/>
      <c r="IM76" s="83"/>
      <c r="IN76" s="83"/>
      <c r="IO76" s="83"/>
      <c r="IP76" s="83"/>
      <c r="IQ76" s="83"/>
    </row>
    <row r="77" ht="14.25" customHeight="1" spans="1:33">
      <c r="A77" s="26" t="s">
        <v>145</v>
      </c>
      <c r="B77" s="33" t="s">
        <v>146</v>
      </c>
      <c r="C77" s="28">
        <v>96509</v>
      </c>
      <c r="D77" s="28">
        <v>64235</v>
      </c>
      <c r="E77" s="28">
        <v>366</v>
      </c>
      <c r="F77" s="28">
        <v>32274</v>
      </c>
      <c r="G77" s="28">
        <v>121</v>
      </c>
      <c r="H77" s="29">
        <v>1150</v>
      </c>
      <c r="I77" s="29">
        <v>1950</v>
      </c>
      <c r="J77" s="44">
        <v>1</v>
      </c>
      <c r="K77" s="28">
        <f t="shared" si="49"/>
        <v>13680</v>
      </c>
      <c r="L77" s="28">
        <f t="shared" si="65"/>
        <v>13680</v>
      </c>
      <c r="M77" s="28">
        <f t="shared" si="66"/>
        <v>0</v>
      </c>
      <c r="N77" s="28">
        <v>210</v>
      </c>
      <c r="O77" s="28">
        <v>8044</v>
      </c>
      <c r="P77" s="28">
        <v>12956</v>
      </c>
      <c r="Q77" s="28">
        <v>1150</v>
      </c>
      <c r="R77" s="56">
        <v>1</v>
      </c>
      <c r="S77" s="28">
        <f>ROUND(P77*Q77/10000,0)</f>
        <v>1490</v>
      </c>
      <c r="T77" s="28">
        <f>ROUND(P77*Q77*R77/10000,0)</f>
        <v>1490</v>
      </c>
      <c r="U77" s="28">
        <f>S77-T77</f>
        <v>0</v>
      </c>
      <c r="V77" s="28">
        <f>ROUND((E77*H77+G77*I77)/10000,0)</f>
        <v>66</v>
      </c>
      <c r="W77" s="28">
        <f>ROUND((E77*H77+G77*I77)*J77/10000,0)</f>
        <v>66</v>
      </c>
      <c r="X77" s="28">
        <f>V77-W77</f>
        <v>0</v>
      </c>
      <c r="Y77" s="28">
        <f>L77+T77-W77</f>
        <v>15104</v>
      </c>
      <c r="Z77" s="55">
        <v>0</v>
      </c>
      <c r="AA77" s="43">
        <v>15104</v>
      </c>
      <c r="AB77" s="55">
        <v>5927</v>
      </c>
      <c r="AC77" s="55">
        <v>9177</v>
      </c>
      <c r="AD77" s="55"/>
      <c r="AE77" s="80"/>
      <c r="AG77" s="90" t="e">
        <f>#N/A</f>
        <v>#N/A</v>
      </c>
    </row>
    <row r="78" s="4" customFormat="1" ht="14.25" customHeight="1" spans="1:251">
      <c r="A78" s="30" t="s">
        <v>147</v>
      </c>
      <c r="B78" s="30"/>
      <c r="C78" s="31">
        <v>41736</v>
      </c>
      <c r="D78" s="31">
        <v>29472</v>
      </c>
      <c r="E78" s="31">
        <v>115</v>
      </c>
      <c r="F78" s="31">
        <v>12264</v>
      </c>
      <c r="G78" s="31">
        <v>51</v>
      </c>
      <c r="H78" s="32">
        <v>1150</v>
      </c>
      <c r="I78" s="32">
        <v>1950</v>
      </c>
      <c r="J78" s="45">
        <v>1</v>
      </c>
      <c r="K78" s="31">
        <f>SUM(K79)</f>
        <v>5781</v>
      </c>
      <c r="L78" s="31">
        <f>SUM(L79)</f>
        <v>5781</v>
      </c>
      <c r="M78" s="31">
        <f>SUM(M79)</f>
        <v>0</v>
      </c>
      <c r="N78" s="31">
        <v>40</v>
      </c>
      <c r="O78" s="31">
        <v>1253</v>
      </c>
      <c r="P78" s="31">
        <v>2747</v>
      </c>
      <c r="Q78" s="31">
        <v>1150</v>
      </c>
      <c r="R78" s="45">
        <v>1</v>
      </c>
      <c r="S78" s="31">
        <f t="shared" ref="S78:Y78" si="69">SUM(S79)</f>
        <v>316</v>
      </c>
      <c r="T78" s="31">
        <f t="shared" si="69"/>
        <v>316</v>
      </c>
      <c r="U78" s="31">
        <f t="shared" si="69"/>
        <v>0</v>
      </c>
      <c r="V78" s="31">
        <f t="shared" si="69"/>
        <v>23</v>
      </c>
      <c r="W78" s="31">
        <f t="shared" si="69"/>
        <v>23</v>
      </c>
      <c r="X78" s="31">
        <f t="shared" si="69"/>
        <v>0</v>
      </c>
      <c r="Y78" s="31">
        <f t="shared" si="69"/>
        <v>6074</v>
      </c>
      <c r="Z78" s="81">
        <v>0</v>
      </c>
      <c r="AA78" s="81">
        <v>6074</v>
      </c>
      <c r="AB78" s="81">
        <v>2383</v>
      </c>
      <c r="AC78" s="81">
        <v>3691</v>
      </c>
      <c r="AD78" s="81">
        <v>0</v>
      </c>
      <c r="AE78" s="82"/>
      <c r="AF78" s="83">
        <v>1</v>
      </c>
      <c r="AG78" s="91" t="e">
        <f>SUM(AG79)</f>
        <v>#N/A</v>
      </c>
      <c r="AH78" s="83"/>
      <c r="AI78" s="83"/>
      <c r="AJ78" s="83"/>
      <c r="AK78" s="83"/>
      <c r="AL78" s="83"/>
      <c r="AM78" s="83"/>
      <c r="AN78" s="83"/>
      <c r="AO78" s="83"/>
      <c r="AP78" s="83"/>
      <c r="AQ78" s="83"/>
      <c r="AR78" s="83"/>
      <c r="AS78" s="83"/>
      <c r="AT78" s="83"/>
      <c r="AU78" s="83"/>
      <c r="AV78" s="83"/>
      <c r="AW78" s="83"/>
      <c r="AX78" s="83"/>
      <c r="AY78" s="83"/>
      <c r="AZ78" s="83"/>
      <c r="BA78" s="83"/>
      <c r="BB78" s="83"/>
      <c r="BC78" s="83"/>
      <c r="BD78" s="83"/>
      <c r="BE78" s="83"/>
      <c r="BF78" s="83"/>
      <c r="BG78" s="83"/>
      <c r="BH78" s="83"/>
      <c r="BI78" s="83"/>
      <c r="BJ78" s="83"/>
      <c r="BK78" s="83"/>
      <c r="BL78" s="83"/>
      <c r="BM78" s="83"/>
      <c r="BN78" s="83"/>
      <c r="BO78" s="83"/>
      <c r="BP78" s="83"/>
      <c r="BQ78" s="83"/>
      <c r="BR78" s="83"/>
      <c r="BS78" s="83"/>
      <c r="BT78" s="83"/>
      <c r="BU78" s="83"/>
      <c r="BV78" s="83"/>
      <c r="BW78" s="83"/>
      <c r="BX78" s="83"/>
      <c r="BY78" s="83"/>
      <c r="BZ78" s="83"/>
      <c r="CA78" s="83"/>
      <c r="CB78" s="83"/>
      <c r="CC78" s="83"/>
      <c r="CD78" s="83"/>
      <c r="CE78" s="83"/>
      <c r="CF78" s="83"/>
      <c r="CG78" s="83"/>
      <c r="CH78" s="83"/>
      <c r="CI78" s="83"/>
      <c r="CJ78" s="83"/>
      <c r="CK78" s="83"/>
      <c r="CL78" s="83"/>
      <c r="CM78" s="83"/>
      <c r="CN78" s="83"/>
      <c r="CO78" s="83"/>
      <c r="CP78" s="83"/>
      <c r="CQ78" s="83"/>
      <c r="CR78" s="83"/>
      <c r="CS78" s="83"/>
      <c r="CT78" s="83"/>
      <c r="CU78" s="83"/>
      <c r="CV78" s="83"/>
      <c r="CW78" s="83"/>
      <c r="CX78" s="83"/>
      <c r="CY78" s="83"/>
      <c r="CZ78" s="83"/>
      <c r="DA78" s="83"/>
      <c r="DB78" s="83"/>
      <c r="DC78" s="83"/>
      <c r="DD78" s="83"/>
      <c r="DE78" s="83"/>
      <c r="DF78" s="83"/>
      <c r="DG78" s="83"/>
      <c r="DH78" s="83"/>
      <c r="DI78" s="83"/>
      <c r="DJ78" s="83"/>
      <c r="DK78" s="83"/>
      <c r="DL78" s="83"/>
      <c r="DM78" s="83"/>
      <c r="DN78" s="83"/>
      <c r="DO78" s="83"/>
      <c r="DP78" s="83"/>
      <c r="DQ78" s="83"/>
      <c r="DR78" s="83"/>
      <c r="DS78" s="83"/>
      <c r="DT78" s="83"/>
      <c r="DU78" s="83"/>
      <c r="DV78" s="83"/>
      <c r="DW78" s="83"/>
      <c r="DX78" s="83"/>
      <c r="DY78" s="83"/>
      <c r="DZ78" s="83"/>
      <c r="EA78" s="83"/>
      <c r="EB78" s="83"/>
      <c r="EC78" s="83"/>
      <c r="ED78" s="83"/>
      <c r="EE78" s="83"/>
      <c r="EF78" s="83"/>
      <c r="EG78" s="83"/>
      <c r="EH78" s="83"/>
      <c r="EI78" s="83"/>
      <c r="EJ78" s="83"/>
      <c r="EK78" s="83"/>
      <c r="EL78" s="83"/>
      <c r="EM78" s="83"/>
      <c r="EN78" s="83"/>
      <c r="EO78" s="83"/>
      <c r="EP78" s="83"/>
      <c r="EQ78" s="83"/>
      <c r="ER78" s="83"/>
      <c r="ES78" s="83"/>
      <c r="ET78" s="83"/>
      <c r="EU78" s="83"/>
      <c r="EV78" s="83"/>
      <c r="EW78" s="83"/>
      <c r="EX78" s="83"/>
      <c r="EY78" s="83"/>
      <c r="EZ78" s="83"/>
      <c r="FA78" s="83"/>
      <c r="FB78" s="83"/>
      <c r="FC78" s="83"/>
      <c r="FD78" s="83"/>
      <c r="FE78" s="83"/>
      <c r="FF78" s="83"/>
      <c r="FG78" s="83"/>
      <c r="FH78" s="83"/>
      <c r="FI78" s="83"/>
      <c r="FJ78" s="83"/>
      <c r="FK78" s="83"/>
      <c r="FL78" s="83"/>
      <c r="FM78" s="83"/>
      <c r="FN78" s="83"/>
      <c r="FO78" s="83"/>
      <c r="FP78" s="83"/>
      <c r="FQ78" s="83"/>
      <c r="FR78" s="83"/>
      <c r="FS78" s="83"/>
      <c r="FT78" s="83"/>
      <c r="FU78" s="83"/>
      <c r="FV78" s="83"/>
      <c r="FW78" s="83"/>
      <c r="FX78" s="83"/>
      <c r="FY78" s="83"/>
      <c r="FZ78" s="83"/>
      <c r="GA78" s="83"/>
      <c r="GB78" s="83"/>
      <c r="GC78" s="83"/>
      <c r="GD78" s="83"/>
      <c r="GE78" s="83"/>
      <c r="GF78" s="83"/>
      <c r="GG78" s="83"/>
      <c r="GH78" s="83"/>
      <c r="GI78" s="83"/>
      <c r="GJ78" s="83"/>
      <c r="GK78" s="83"/>
      <c r="GL78" s="83"/>
      <c r="GM78" s="83"/>
      <c r="GN78" s="83"/>
      <c r="GO78" s="83"/>
      <c r="GP78" s="83"/>
      <c r="GQ78" s="83"/>
      <c r="GR78" s="83"/>
      <c r="GS78" s="83"/>
      <c r="GT78" s="83"/>
      <c r="GU78" s="83"/>
      <c r="GV78" s="83"/>
      <c r="GW78" s="83"/>
      <c r="GX78" s="83"/>
      <c r="GY78" s="83"/>
      <c r="GZ78" s="83"/>
      <c r="HA78" s="83"/>
      <c r="HB78" s="83"/>
      <c r="HC78" s="83"/>
      <c r="HD78" s="83"/>
      <c r="HE78" s="83"/>
      <c r="HF78" s="83"/>
      <c r="HG78" s="83"/>
      <c r="HH78" s="83"/>
      <c r="HI78" s="83"/>
      <c r="HJ78" s="83"/>
      <c r="HK78" s="83"/>
      <c r="HL78" s="83"/>
      <c r="HM78" s="83"/>
      <c r="HN78" s="83"/>
      <c r="HO78" s="83"/>
      <c r="HP78" s="83"/>
      <c r="HQ78" s="83"/>
      <c r="HR78" s="83"/>
      <c r="HS78" s="83"/>
      <c r="HT78" s="83"/>
      <c r="HU78" s="83"/>
      <c r="HV78" s="83"/>
      <c r="HW78" s="83"/>
      <c r="HX78" s="83"/>
      <c r="HY78" s="83"/>
      <c r="HZ78" s="83"/>
      <c r="IA78" s="83"/>
      <c r="IB78" s="83"/>
      <c r="IC78" s="83"/>
      <c r="ID78" s="83"/>
      <c r="IE78" s="83"/>
      <c r="IF78" s="83"/>
      <c r="IG78" s="83"/>
      <c r="IH78" s="83"/>
      <c r="II78" s="83"/>
      <c r="IJ78" s="83"/>
      <c r="IK78" s="83"/>
      <c r="IL78" s="83"/>
      <c r="IM78" s="83"/>
      <c r="IN78" s="83"/>
      <c r="IO78" s="83"/>
      <c r="IP78" s="83"/>
      <c r="IQ78" s="83"/>
    </row>
    <row r="79" ht="14.25" customHeight="1" spans="1:33">
      <c r="A79" s="26" t="s">
        <v>147</v>
      </c>
      <c r="B79" s="33" t="s">
        <v>148</v>
      </c>
      <c r="C79" s="28">
        <v>41736</v>
      </c>
      <c r="D79" s="28">
        <v>29472</v>
      </c>
      <c r="E79" s="28">
        <v>115</v>
      </c>
      <c r="F79" s="28">
        <v>12264</v>
      </c>
      <c r="G79" s="28">
        <v>51</v>
      </c>
      <c r="H79" s="29">
        <v>1150</v>
      </c>
      <c r="I79" s="29">
        <v>1950</v>
      </c>
      <c r="J79" s="44">
        <v>1</v>
      </c>
      <c r="K79" s="28">
        <f t="shared" si="49"/>
        <v>5781</v>
      </c>
      <c r="L79" s="28">
        <f t="shared" si="65"/>
        <v>5781</v>
      </c>
      <c r="M79" s="28">
        <f t="shared" si="66"/>
        <v>0</v>
      </c>
      <c r="N79" s="28">
        <v>40</v>
      </c>
      <c r="O79" s="28">
        <v>1253</v>
      </c>
      <c r="P79" s="28">
        <v>2747</v>
      </c>
      <c r="Q79" s="28">
        <v>1150</v>
      </c>
      <c r="R79" s="56">
        <v>1</v>
      </c>
      <c r="S79" s="28">
        <f>ROUND(P79*Q79/10000,0)</f>
        <v>316</v>
      </c>
      <c r="T79" s="28">
        <f>ROUND(P79*Q79*R79/10000,0)</f>
        <v>316</v>
      </c>
      <c r="U79" s="28">
        <f>S79-T79</f>
        <v>0</v>
      </c>
      <c r="V79" s="28">
        <f>ROUND((E79*H79+G79*I79)/10000,0)</f>
        <v>23</v>
      </c>
      <c r="W79" s="28">
        <f>ROUND((E79*H79+G79*I79)*J79/10000,0)</f>
        <v>23</v>
      </c>
      <c r="X79" s="28">
        <f>V79-W79</f>
        <v>0</v>
      </c>
      <c r="Y79" s="28">
        <f>L79+T79-W79</f>
        <v>6074</v>
      </c>
      <c r="Z79" s="55">
        <v>0</v>
      </c>
      <c r="AA79" s="43">
        <v>6074</v>
      </c>
      <c r="AB79" s="55">
        <v>2383</v>
      </c>
      <c r="AC79" s="55">
        <v>3691</v>
      </c>
      <c r="AD79" s="55"/>
      <c r="AE79" s="80"/>
      <c r="AG79" s="90" t="e">
        <f>#N/A</f>
        <v>#N/A</v>
      </c>
    </row>
    <row r="80" s="4" customFormat="1" ht="14.25" customHeight="1" spans="1:251">
      <c r="A80" s="30" t="s">
        <v>149</v>
      </c>
      <c r="B80" s="30"/>
      <c r="C80" s="31">
        <v>170268</v>
      </c>
      <c r="D80" s="31">
        <v>119905</v>
      </c>
      <c r="E80" s="31">
        <v>443</v>
      </c>
      <c r="F80" s="31">
        <v>50363</v>
      </c>
      <c r="G80" s="31">
        <v>126</v>
      </c>
      <c r="H80" s="32">
        <v>1150</v>
      </c>
      <c r="I80" s="32">
        <v>1950</v>
      </c>
      <c r="J80" s="45" t="s">
        <v>33</v>
      </c>
      <c r="K80" s="31">
        <f>SUM(K81:K85)</f>
        <v>23610</v>
      </c>
      <c r="L80" s="31">
        <f>SUM(L81:L85)</f>
        <v>22893</v>
      </c>
      <c r="M80" s="31">
        <f>SUM(M81:M85)</f>
        <v>717</v>
      </c>
      <c r="N80" s="31">
        <v>44</v>
      </c>
      <c r="O80" s="31">
        <v>1214</v>
      </c>
      <c r="P80" s="31">
        <v>3186</v>
      </c>
      <c r="Q80" s="31">
        <v>1150</v>
      </c>
      <c r="R80" s="45" t="s">
        <v>33</v>
      </c>
      <c r="S80" s="31">
        <f t="shared" ref="S80:Y80" si="70">SUM(S81:S85)</f>
        <v>366</v>
      </c>
      <c r="T80" s="31">
        <f t="shared" si="70"/>
        <v>366</v>
      </c>
      <c r="U80" s="31">
        <f t="shared" si="70"/>
        <v>0</v>
      </c>
      <c r="V80" s="31">
        <f t="shared" si="70"/>
        <v>76</v>
      </c>
      <c r="W80" s="31">
        <f t="shared" si="70"/>
        <v>75</v>
      </c>
      <c r="X80" s="31">
        <f t="shared" si="70"/>
        <v>1</v>
      </c>
      <c r="Y80" s="31">
        <f t="shared" si="70"/>
        <v>23184</v>
      </c>
      <c r="Z80" s="81">
        <v>0</v>
      </c>
      <c r="AA80" s="81">
        <v>23184</v>
      </c>
      <c r="AB80" s="81">
        <v>9097</v>
      </c>
      <c r="AC80" s="81">
        <v>14087</v>
      </c>
      <c r="AD80" s="81">
        <v>0</v>
      </c>
      <c r="AE80" s="82"/>
      <c r="AF80" s="83">
        <v>1</v>
      </c>
      <c r="AG80" s="91" t="e">
        <f>SUM(AG81:AG85)</f>
        <v>#N/A</v>
      </c>
      <c r="AH80" s="83"/>
      <c r="AI80" s="83"/>
      <c r="AJ80" s="83"/>
      <c r="AK80" s="83"/>
      <c r="AL80" s="83"/>
      <c r="AM80" s="83"/>
      <c r="AN80" s="83"/>
      <c r="AO80" s="83"/>
      <c r="AP80" s="83"/>
      <c r="AQ80" s="83"/>
      <c r="AR80" s="83"/>
      <c r="AS80" s="83"/>
      <c r="AT80" s="83"/>
      <c r="AU80" s="83"/>
      <c r="AV80" s="83"/>
      <c r="AW80" s="83"/>
      <c r="AX80" s="83"/>
      <c r="AY80" s="83"/>
      <c r="AZ80" s="83"/>
      <c r="BA80" s="83"/>
      <c r="BB80" s="83"/>
      <c r="BC80" s="83"/>
      <c r="BD80" s="83"/>
      <c r="BE80" s="83"/>
      <c r="BF80" s="83"/>
      <c r="BG80" s="83"/>
      <c r="BH80" s="83"/>
      <c r="BI80" s="83"/>
      <c r="BJ80" s="83"/>
      <c r="BK80" s="83"/>
      <c r="BL80" s="83"/>
      <c r="BM80" s="83"/>
      <c r="BN80" s="83"/>
      <c r="BO80" s="83"/>
      <c r="BP80" s="83"/>
      <c r="BQ80" s="83"/>
      <c r="BR80" s="83"/>
      <c r="BS80" s="83"/>
      <c r="BT80" s="83"/>
      <c r="BU80" s="83"/>
      <c r="BV80" s="83"/>
      <c r="BW80" s="83"/>
      <c r="BX80" s="83"/>
      <c r="BY80" s="83"/>
      <c r="BZ80" s="83"/>
      <c r="CA80" s="83"/>
      <c r="CB80" s="83"/>
      <c r="CC80" s="83"/>
      <c r="CD80" s="83"/>
      <c r="CE80" s="83"/>
      <c r="CF80" s="83"/>
      <c r="CG80" s="83"/>
      <c r="CH80" s="83"/>
      <c r="CI80" s="83"/>
      <c r="CJ80" s="83"/>
      <c r="CK80" s="83"/>
      <c r="CL80" s="83"/>
      <c r="CM80" s="83"/>
      <c r="CN80" s="83"/>
      <c r="CO80" s="83"/>
      <c r="CP80" s="83"/>
      <c r="CQ80" s="83"/>
      <c r="CR80" s="83"/>
      <c r="CS80" s="83"/>
      <c r="CT80" s="83"/>
      <c r="CU80" s="83"/>
      <c r="CV80" s="83"/>
      <c r="CW80" s="83"/>
      <c r="CX80" s="83"/>
      <c r="CY80" s="83"/>
      <c r="CZ80" s="83"/>
      <c r="DA80" s="83"/>
      <c r="DB80" s="83"/>
      <c r="DC80" s="83"/>
      <c r="DD80" s="83"/>
      <c r="DE80" s="83"/>
      <c r="DF80" s="83"/>
      <c r="DG80" s="83"/>
      <c r="DH80" s="83"/>
      <c r="DI80" s="83"/>
      <c r="DJ80" s="83"/>
      <c r="DK80" s="83"/>
      <c r="DL80" s="83"/>
      <c r="DM80" s="83"/>
      <c r="DN80" s="83"/>
      <c r="DO80" s="83"/>
      <c r="DP80" s="83"/>
      <c r="DQ80" s="83"/>
      <c r="DR80" s="83"/>
      <c r="DS80" s="83"/>
      <c r="DT80" s="83"/>
      <c r="DU80" s="83"/>
      <c r="DV80" s="83"/>
      <c r="DW80" s="83"/>
      <c r="DX80" s="83"/>
      <c r="DY80" s="83"/>
      <c r="DZ80" s="83"/>
      <c r="EA80" s="83"/>
      <c r="EB80" s="83"/>
      <c r="EC80" s="83"/>
      <c r="ED80" s="83"/>
      <c r="EE80" s="83"/>
      <c r="EF80" s="83"/>
      <c r="EG80" s="83"/>
      <c r="EH80" s="83"/>
      <c r="EI80" s="83"/>
      <c r="EJ80" s="83"/>
      <c r="EK80" s="83"/>
      <c r="EL80" s="83"/>
      <c r="EM80" s="83"/>
      <c r="EN80" s="83"/>
      <c r="EO80" s="83"/>
      <c r="EP80" s="83"/>
      <c r="EQ80" s="83"/>
      <c r="ER80" s="83"/>
      <c r="ES80" s="83"/>
      <c r="ET80" s="83"/>
      <c r="EU80" s="83"/>
      <c r="EV80" s="83"/>
      <c r="EW80" s="83"/>
      <c r="EX80" s="83"/>
      <c r="EY80" s="83"/>
      <c r="EZ80" s="83"/>
      <c r="FA80" s="83"/>
      <c r="FB80" s="83"/>
      <c r="FC80" s="83"/>
      <c r="FD80" s="83"/>
      <c r="FE80" s="83"/>
      <c r="FF80" s="83"/>
      <c r="FG80" s="83"/>
      <c r="FH80" s="83"/>
      <c r="FI80" s="83"/>
      <c r="FJ80" s="83"/>
      <c r="FK80" s="83"/>
      <c r="FL80" s="83"/>
      <c r="FM80" s="83"/>
      <c r="FN80" s="83"/>
      <c r="FO80" s="83"/>
      <c r="FP80" s="83"/>
      <c r="FQ80" s="83"/>
      <c r="FR80" s="83"/>
      <c r="FS80" s="83"/>
      <c r="FT80" s="83"/>
      <c r="FU80" s="83"/>
      <c r="FV80" s="83"/>
      <c r="FW80" s="83"/>
      <c r="FX80" s="83"/>
      <c r="FY80" s="83"/>
      <c r="FZ80" s="83"/>
      <c r="GA80" s="83"/>
      <c r="GB80" s="83"/>
      <c r="GC80" s="83"/>
      <c r="GD80" s="83"/>
      <c r="GE80" s="83"/>
      <c r="GF80" s="83"/>
      <c r="GG80" s="83"/>
      <c r="GH80" s="83"/>
      <c r="GI80" s="83"/>
      <c r="GJ80" s="83"/>
      <c r="GK80" s="83"/>
      <c r="GL80" s="83"/>
      <c r="GM80" s="83"/>
      <c r="GN80" s="83"/>
      <c r="GO80" s="83"/>
      <c r="GP80" s="83"/>
      <c r="GQ80" s="83"/>
      <c r="GR80" s="83"/>
      <c r="GS80" s="83"/>
      <c r="GT80" s="83"/>
      <c r="GU80" s="83"/>
      <c r="GV80" s="83"/>
      <c r="GW80" s="83"/>
      <c r="GX80" s="83"/>
      <c r="GY80" s="83"/>
      <c r="GZ80" s="83"/>
      <c r="HA80" s="83"/>
      <c r="HB80" s="83"/>
      <c r="HC80" s="83"/>
      <c r="HD80" s="83"/>
      <c r="HE80" s="83"/>
      <c r="HF80" s="83"/>
      <c r="HG80" s="83"/>
      <c r="HH80" s="83"/>
      <c r="HI80" s="83"/>
      <c r="HJ80" s="83"/>
      <c r="HK80" s="83"/>
      <c r="HL80" s="83"/>
      <c r="HM80" s="83"/>
      <c r="HN80" s="83"/>
      <c r="HO80" s="83"/>
      <c r="HP80" s="83"/>
      <c r="HQ80" s="83"/>
      <c r="HR80" s="83"/>
      <c r="HS80" s="83"/>
      <c r="HT80" s="83"/>
      <c r="HU80" s="83"/>
      <c r="HV80" s="83"/>
      <c r="HW80" s="83"/>
      <c r="HX80" s="83"/>
      <c r="HY80" s="83"/>
      <c r="HZ80" s="83"/>
      <c r="IA80" s="83"/>
      <c r="IB80" s="83"/>
      <c r="IC80" s="83"/>
      <c r="ID80" s="83"/>
      <c r="IE80" s="83"/>
      <c r="IF80" s="83"/>
      <c r="IG80" s="83"/>
      <c r="IH80" s="83"/>
      <c r="II80" s="83"/>
      <c r="IJ80" s="83"/>
      <c r="IK80" s="83"/>
      <c r="IL80" s="83"/>
      <c r="IM80" s="83"/>
      <c r="IN80" s="83"/>
      <c r="IO80" s="83"/>
      <c r="IP80" s="83"/>
      <c r="IQ80" s="83"/>
    </row>
    <row r="81" spans="1:33">
      <c r="A81" s="33" t="s">
        <v>150</v>
      </c>
      <c r="B81" s="33" t="s">
        <v>151</v>
      </c>
      <c r="C81" s="28">
        <v>9193</v>
      </c>
      <c r="D81" s="28">
        <v>0</v>
      </c>
      <c r="E81" s="28">
        <v>0</v>
      </c>
      <c r="F81" s="28">
        <v>9193</v>
      </c>
      <c r="G81" s="28">
        <v>4</v>
      </c>
      <c r="H81" s="29">
        <v>1150</v>
      </c>
      <c r="I81" s="29">
        <v>1950</v>
      </c>
      <c r="J81" s="44">
        <v>0.6</v>
      </c>
      <c r="K81" s="28">
        <f t="shared" ref="K81:K89" si="71">ROUND((D81*H81+F81*I81)/10000,0)</f>
        <v>1793</v>
      </c>
      <c r="L81" s="28">
        <f t="shared" ref="L81:L89" si="72">ROUND((H81*D81*J81+I81*F81*J81)/10000,0)</f>
        <v>1076</v>
      </c>
      <c r="M81" s="28">
        <f t="shared" si="66"/>
        <v>717</v>
      </c>
      <c r="N81" s="28">
        <v>0</v>
      </c>
      <c r="O81" s="28">
        <v>0</v>
      </c>
      <c r="P81" s="28">
        <v>0</v>
      </c>
      <c r="Q81" s="28">
        <v>1150</v>
      </c>
      <c r="R81" s="56">
        <v>0.6</v>
      </c>
      <c r="S81" s="28">
        <f>ROUND(P81*Q81/10000,0)</f>
        <v>0</v>
      </c>
      <c r="T81" s="28">
        <f>ROUND(P81*Q81*R81/10000,0)</f>
        <v>0</v>
      </c>
      <c r="U81" s="28">
        <f>S81-T81</f>
        <v>0</v>
      </c>
      <c r="V81" s="28">
        <f>ROUND((E81*H81+G81*I81)/10000,0)</f>
        <v>1</v>
      </c>
      <c r="W81" s="28">
        <f>ROUND((E81*H81+G81*I81)*J81/10000,0)</f>
        <v>0</v>
      </c>
      <c r="X81" s="28">
        <f>V81-W81</f>
        <v>1</v>
      </c>
      <c r="Y81" s="28">
        <f>L81+T81-W81</f>
        <v>1076</v>
      </c>
      <c r="Z81" s="55">
        <v>0</v>
      </c>
      <c r="AA81" s="43">
        <v>1076</v>
      </c>
      <c r="AB81" s="55">
        <v>422</v>
      </c>
      <c r="AC81" s="55">
        <v>654</v>
      </c>
      <c r="AD81" s="55"/>
      <c r="AE81" s="80"/>
      <c r="AG81" s="90" t="e">
        <f>#N/A</f>
        <v>#N/A</v>
      </c>
    </row>
    <row r="82" ht="14.25" customHeight="1" spans="1:33">
      <c r="A82" s="26" t="s">
        <v>152</v>
      </c>
      <c r="B82" s="33" t="s">
        <v>153</v>
      </c>
      <c r="C82" s="28">
        <v>49328</v>
      </c>
      <c r="D82" s="28">
        <v>38403</v>
      </c>
      <c r="E82" s="28">
        <v>86</v>
      </c>
      <c r="F82" s="28">
        <v>10925</v>
      </c>
      <c r="G82" s="28">
        <v>16</v>
      </c>
      <c r="H82" s="29">
        <v>1150</v>
      </c>
      <c r="I82" s="29">
        <v>1950</v>
      </c>
      <c r="J82" s="44">
        <v>1</v>
      </c>
      <c r="K82" s="28">
        <f t="shared" si="71"/>
        <v>6547</v>
      </c>
      <c r="L82" s="28">
        <f t="shared" si="72"/>
        <v>6547</v>
      </c>
      <c r="M82" s="28">
        <f t="shared" si="66"/>
        <v>0</v>
      </c>
      <c r="N82" s="28">
        <v>3</v>
      </c>
      <c r="O82" s="28">
        <v>57</v>
      </c>
      <c r="P82" s="28">
        <v>243</v>
      </c>
      <c r="Q82" s="28">
        <v>1150</v>
      </c>
      <c r="R82" s="56">
        <v>1</v>
      </c>
      <c r="S82" s="28">
        <f>ROUND(P82*Q82/10000,0)</f>
        <v>28</v>
      </c>
      <c r="T82" s="28">
        <f>ROUND(P82*Q82*R82/10000,0)</f>
        <v>28</v>
      </c>
      <c r="U82" s="28">
        <f>S82-T82</f>
        <v>0</v>
      </c>
      <c r="V82" s="28">
        <f>ROUND((E82*H82+G82*I82)/10000,0)</f>
        <v>13</v>
      </c>
      <c r="W82" s="28">
        <f>ROUND((E82*H82+G82*I82)*J82/10000,0)</f>
        <v>13</v>
      </c>
      <c r="X82" s="28">
        <f>V82-W82</f>
        <v>0</v>
      </c>
      <c r="Y82" s="28">
        <f>L82+T82-W82</f>
        <v>6562</v>
      </c>
      <c r="Z82" s="55">
        <v>0</v>
      </c>
      <c r="AA82" s="43">
        <v>6562</v>
      </c>
      <c r="AB82" s="55">
        <v>2575</v>
      </c>
      <c r="AC82" s="55">
        <v>3987</v>
      </c>
      <c r="AD82" s="55"/>
      <c r="AE82" s="80"/>
      <c r="AG82" s="90" t="e">
        <f>#N/A</f>
        <v>#N/A</v>
      </c>
    </row>
    <row r="83" ht="14.25" customHeight="1" spans="1:33">
      <c r="A83" s="33" t="s">
        <v>154</v>
      </c>
      <c r="B83" s="33" t="s">
        <v>155</v>
      </c>
      <c r="C83" s="28">
        <v>67610</v>
      </c>
      <c r="D83" s="28">
        <v>50109</v>
      </c>
      <c r="E83" s="28">
        <v>289</v>
      </c>
      <c r="F83" s="28">
        <v>17501</v>
      </c>
      <c r="G83" s="28">
        <v>89</v>
      </c>
      <c r="H83" s="29">
        <v>1150</v>
      </c>
      <c r="I83" s="29">
        <v>1950</v>
      </c>
      <c r="J83" s="44">
        <v>1</v>
      </c>
      <c r="K83" s="28">
        <f t="shared" si="71"/>
        <v>9175</v>
      </c>
      <c r="L83" s="28">
        <f t="shared" si="72"/>
        <v>9175</v>
      </c>
      <c r="M83" s="28">
        <f t="shared" si="66"/>
        <v>0</v>
      </c>
      <c r="N83" s="28">
        <v>21</v>
      </c>
      <c r="O83" s="28">
        <v>396</v>
      </c>
      <c r="P83" s="28">
        <v>1704</v>
      </c>
      <c r="Q83" s="28">
        <v>1150</v>
      </c>
      <c r="R83" s="56">
        <v>1</v>
      </c>
      <c r="S83" s="28">
        <f>ROUND(P83*Q83/10000,0)</f>
        <v>196</v>
      </c>
      <c r="T83" s="28">
        <f>ROUND(P83*Q83*R83/10000,0)</f>
        <v>196</v>
      </c>
      <c r="U83" s="28">
        <f>S83-T83</f>
        <v>0</v>
      </c>
      <c r="V83" s="28">
        <f>ROUND((E83*H83+G83*I83)/10000,0)</f>
        <v>51</v>
      </c>
      <c r="W83" s="28">
        <f>ROUND((E83*H83+G83*I83)*J83/10000,0)</f>
        <v>51</v>
      </c>
      <c r="X83" s="28">
        <f>V83-W83</f>
        <v>0</v>
      </c>
      <c r="Y83" s="28">
        <f>L83+T83-W83</f>
        <v>9320</v>
      </c>
      <c r="Z83" s="55">
        <v>0</v>
      </c>
      <c r="AA83" s="43">
        <v>9320</v>
      </c>
      <c r="AB83" s="55">
        <v>3657</v>
      </c>
      <c r="AC83" s="55">
        <v>5663</v>
      </c>
      <c r="AD83" s="55"/>
      <c r="AE83" s="80"/>
      <c r="AG83" s="90" t="e">
        <f>#N/A</f>
        <v>#N/A</v>
      </c>
    </row>
    <row r="84" ht="14.25" customHeight="1" spans="1:33">
      <c r="A84" s="26" t="s">
        <v>156</v>
      </c>
      <c r="B84" s="33" t="s">
        <v>157</v>
      </c>
      <c r="C84" s="28">
        <v>22955</v>
      </c>
      <c r="D84" s="28">
        <v>16191</v>
      </c>
      <c r="E84" s="28">
        <v>40</v>
      </c>
      <c r="F84" s="28">
        <v>6764</v>
      </c>
      <c r="G84" s="28">
        <v>7</v>
      </c>
      <c r="H84" s="29">
        <v>1150</v>
      </c>
      <c r="I84" s="29">
        <v>1950</v>
      </c>
      <c r="J84" s="44">
        <v>1</v>
      </c>
      <c r="K84" s="28">
        <f t="shared" si="71"/>
        <v>3181</v>
      </c>
      <c r="L84" s="28">
        <f t="shared" si="72"/>
        <v>3181</v>
      </c>
      <c r="M84" s="28">
        <f t="shared" si="66"/>
        <v>0</v>
      </c>
      <c r="N84" s="28">
        <v>10</v>
      </c>
      <c r="O84" s="28">
        <v>222</v>
      </c>
      <c r="P84" s="28">
        <v>778</v>
      </c>
      <c r="Q84" s="28">
        <v>1150</v>
      </c>
      <c r="R84" s="56">
        <v>1</v>
      </c>
      <c r="S84" s="28">
        <f>ROUND(P84*Q84/10000,0)</f>
        <v>89</v>
      </c>
      <c r="T84" s="28">
        <f>ROUND(P84*Q84*R84/10000,0)</f>
        <v>89</v>
      </c>
      <c r="U84" s="28">
        <f>S84-T84</f>
        <v>0</v>
      </c>
      <c r="V84" s="28">
        <f>ROUND((E84*H84+G84*I84)/10000,0)</f>
        <v>6</v>
      </c>
      <c r="W84" s="28">
        <f>ROUND((E84*H84+G84*I84)*J84/10000,0)</f>
        <v>6</v>
      </c>
      <c r="X84" s="28">
        <f>V84-W84</f>
        <v>0</v>
      </c>
      <c r="Y84" s="28">
        <f>L84+T84-W84</f>
        <v>3264</v>
      </c>
      <c r="Z84" s="55">
        <v>0</v>
      </c>
      <c r="AA84" s="43">
        <v>3264</v>
      </c>
      <c r="AB84" s="55">
        <v>1281</v>
      </c>
      <c r="AC84" s="55">
        <v>1983</v>
      </c>
      <c r="AD84" s="55"/>
      <c r="AE84" s="80"/>
      <c r="AG84" s="90" t="e">
        <f>#N/A</f>
        <v>#N/A</v>
      </c>
    </row>
    <row r="85" ht="14.25" customHeight="1" spans="1:33">
      <c r="A85" s="26" t="s">
        <v>158</v>
      </c>
      <c r="B85" s="33" t="s">
        <v>159</v>
      </c>
      <c r="C85" s="28">
        <v>21182</v>
      </c>
      <c r="D85" s="28">
        <v>15202</v>
      </c>
      <c r="E85" s="28">
        <v>28</v>
      </c>
      <c r="F85" s="28">
        <v>5980</v>
      </c>
      <c r="G85" s="28">
        <v>10</v>
      </c>
      <c r="H85" s="29">
        <v>1150</v>
      </c>
      <c r="I85" s="29">
        <v>1950</v>
      </c>
      <c r="J85" s="44">
        <v>1</v>
      </c>
      <c r="K85" s="28">
        <f t="shared" si="71"/>
        <v>2914</v>
      </c>
      <c r="L85" s="28">
        <f t="shared" si="72"/>
        <v>2914</v>
      </c>
      <c r="M85" s="28">
        <f t="shared" si="66"/>
        <v>0</v>
      </c>
      <c r="N85" s="28">
        <v>10</v>
      </c>
      <c r="O85" s="28">
        <v>539</v>
      </c>
      <c r="P85" s="28">
        <v>461</v>
      </c>
      <c r="Q85" s="28">
        <v>1150</v>
      </c>
      <c r="R85" s="56">
        <v>1</v>
      </c>
      <c r="S85" s="28">
        <f>ROUND(P85*Q85/10000,0)</f>
        <v>53</v>
      </c>
      <c r="T85" s="28">
        <f>ROUND(P85*Q85*R85/10000,0)</f>
        <v>53</v>
      </c>
      <c r="U85" s="28">
        <f>S85-T85</f>
        <v>0</v>
      </c>
      <c r="V85" s="28">
        <f>ROUND((E85*H85+G85*I85)/10000,0)</f>
        <v>5</v>
      </c>
      <c r="W85" s="28">
        <f>ROUND((E85*H85+G85*I85)*J85/10000,0)</f>
        <v>5</v>
      </c>
      <c r="X85" s="28">
        <f>V85-W85</f>
        <v>0</v>
      </c>
      <c r="Y85" s="28">
        <f>L85+T85-W85</f>
        <v>2962</v>
      </c>
      <c r="Z85" s="55">
        <v>0</v>
      </c>
      <c r="AA85" s="43">
        <v>2962</v>
      </c>
      <c r="AB85" s="55">
        <v>1162</v>
      </c>
      <c r="AC85" s="55">
        <v>1800</v>
      </c>
      <c r="AD85" s="55"/>
      <c r="AE85" s="80"/>
      <c r="AG85" s="90" t="e">
        <f>#N/A</f>
        <v>#N/A</v>
      </c>
    </row>
    <row r="86" s="4" customFormat="1" ht="14.25" customHeight="1" spans="1:251">
      <c r="A86" s="30" t="s">
        <v>160</v>
      </c>
      <c r="B86" s="30"/>
      <c r="C86" s="31">
        <v>45205</v>
      </c>
      <c r="D86" s="31">
        <v>30836</v>
      </c>
      <c r="E86" s="31">
        <v>159</v>
      </c>
      <c r="F86" s="31">
        <v>14369</v>
      </c>
      <c r="G86" s="31">
        <v>74</v>
      </c>
      <c r="H86" s="32">
        <v>1150</v>
      </c>
      <c r="I86" s="32">
        <v>1950</v>
      </c>
      <c r="J86" s="45">
        <v>1</v>
      </c>
      <c r="K86" s="31">
        <f>SUM(K87)</f>
        <v>6348</v>
      </c>
      <c r="L86" s="31">
        <f>SUM(L87)</f>
        <v>6348</v>
      </c>
      <c r="M86" s="31">
        <f>SUM(M87)</f>
        <v>0</v>
      </c>
      <c r="N86" s="31">
        <v>58</v>
      </c>
      <c r="O86" s="31">
        <v>1511</v>
      </c>
      <c r="P86" s="31">
        <v>4289</v>
      </c>
      <c r="Q86" s="31">
        <v>1150</v>
      </c>
      <c r="R86" s="45">
        <v>1</v>
      </c>
      <c r="S86" s="31">
        <f t="shared" ref="S86:Y86" si="73">SUM(S87)</f>
        <v>493</v>
      </c>
      <c r="T86" s="31">
        <f t="shared" si="73"/>
        <v>493</v>
      </c>
      <c r="U86" s="31">
        <f t="shared" si="73"/>
        <v>0</v>
      </c>
      <c r="V86" s="31">
        <f t="shared" si="73"/>
        <v>33</v>
      </c>
      <c r="W86" s="31">
        <f t="shared" si="73"/>
        <v>33</v>
      </c>
      <c r="X86" s="31">
        <f t="shared" si="73"/>
        <v>0</v>
      </c>
      <c r="Y86" s="31">
        <f t="shared" si="73"/>
        <v>6808</v>
      </c>
      <c r="Z86" s="81">
        <v>0</v>
      </c>
      <c r="AA86" s="81">
        <v>6808</v>
      </c>
      <c r="AB86" s="81">
        <v>2671</v>
      </c>
      <c r="AC86" s="81">
        <v>4137</v>
      </c>
      <c r="AD86" s="81">
        <v>0</v>
      </c>
      <c r="AE86" s="82"/>
      <c r="AF86" s="83">
        <v>1</v>
      </c>
      <c r="AG86" s="91" t="e">
        <f>SUM(AG87)</f>
        <v>#N/A</v>
      </c>
      <c r="AH86" s="83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3"/>
      <c r="AV86" s="83"/>
      <c r="AW86" s="83"/>
      <c r="AX86" s="83"/>
      <c r="AY86" s="83"/>
      <c r="AZ86" s="83"/>
      <c r="BA86" s="83"/>
      <c r="BB86" s="83"/>
      <c r="BC86" s="83"/>
      <c r="BD86" s="83"/>
      <c r="BE86" s="83"/>
      <c r="BF86" s="83"/>
      <c r="BG86" s="83"/>
      <c r="BH86" s="83"/>
      <c r="BI86" s="83"/>
      <c r="BJ86" s="83"/>
      <c r="BK86" s="83"/>
      <c r="BL86" s="83"/>
      <c r="BM86" s="83"/>
      <c r="BN86" s="83"/>
      <c r="BO86" s="83"/>
      <c r="BP86" s="83"/>
      <c r="BQ86" s="83"/>
      <c r="BR86" s="83"/>
      <c r="BS86" s="83"/>
      <c r="BT86" s="83"/>
      <c r="BU86" s="83"/>
      <c r="BV86" s="83"/>
      <c r="BW86" s="83"/>
      <c r="BX86" s="83"/>
      <c r="BY86" s="83"/>
      <c r="BZ86" s="83"/>
      <c r="CA86" s="83"/>
      <c r="CB86" s="83"/>
      <c r="CC86" s="83"/>
      <c r="CD86" s="83"/>
      <c r="CE86" s="83"/>
      <c r="CF86" s="83"/>
      <c r="CG86" s="83"/>
      <c r="CH86" s="83"/>
      <c r="CI86" s="83"/>
      <c r="CJ86" s="83"/>
      <c r="CK86" s="83"/>
      <c r="CL86" s="83"/>
      <c r="CM86" s="83"/>
      <c r="CN86" s="83"/>
      <c r="CO86" s="83"/>
      <c r="CP86" s="83"/>
      <c r="CQ86" s="83"/>
      <c r="CR86" s="83"/>
      <c r="CS86" s="83"/>
      <c r="CT86" s="83"/>
      <c r="CU86" s="83"/>
      <c r="CV86" s="83"/>
      <c r="CW86" s="83"/>
      <c r="CX86" s="83"/>
      <c r="CY86" s="83"/>
      <c r="CZ86" s="83"/>
      <c r="DA86" s="83"/>
      <c r="DB86" s="83"/>
      <c r="DC86" s="83"/>
      <c r="DD86" s="83"/>
      <c r="DE86" s="83"/>
      <c r="DF86" s="83"/>
      <c r="DG86" s="83"/>
      <c r="DH86" s="83"/>
      <c r="DI86" s="83"/>
      <c r="DJ86" s="83"/>
      <c r="DK86" s="83"/>
      <c r="DL86" s="83"/>
      <c r="DM86" s="83"/>
      <c r="DN86" s="83"/>
      <c r="DO86" s="83"/>
      <c r="DP86" s="83"/>
      <c r="DQ86" s="83"/>
      <c r="DR86" s="83"/>
      <c r="DS86" s="83"/>
      <c r="DT86" s="83"/>
      <c r="DU86" s="83"/>
      <c r="DV86" s="83"/>
      <c r="DW86" s="83"/>
      <c r="DX86" s="83"/>
      <c r="DY86" s="83"/>
      <c r="DZ86" s="83"/>
      <c r="EA86" s="83"/>
      <c r="EB86" s="83"/>
      <c r="EC86" s="83"/>
      <c r="ED86" s="83"/>
      <c r="EE86" s="83"/>
      <c r="EF86" s="83"/>
      <c r="EG86" s="83"/>
      <c r="EH86" s="83"/>
      <c r="EI86" s="83"/>
      <c r="EJ86" s="83"/>
      <c r="EK86" s="83"/>
      <c r="EL86" s="83"/>
      <c r="EM86" s="83"/>
      <c r="EN86" s="83"/>
      <c r="EO86" s="83"/>
      <c r="EP86" s="83"/>
      <c r="EQ86" s="83"/>
      <c r="ER86" s="83"/>
      <c r="ES86" s="83"/>
      <c r="ET86" s="83"/>
      <c r="EU86" s="83"/>
      <c r="EV86" s="83"/>
      <c r="EW86" s="83"/>
      <c r="EX86" s="83"/>
      <c r="EY86" s="83"/>
      <c r="EZ86" s="83"/>
      <c r="FA86" s="83"/>
      <c r="FB86" s="83"/>
      <c r="FC86" s="83"/>
      <c r="FD86" s="83"/>
      <c r="FE86" s="83"/>
      <c r="FF86" s="83"/>
      <c r="FG86" s="83"/>
      <c r="FH86" s="83"/>
      <c r="FI86" s="83"/>
      <c r="FJ86" s="83"/>
      <c r="FK86" s="83"/>
      <c r="FL86" s="83"/>
      <c r="FM86" s="83"/>
      <c r="FN86" s="83"/>
      <c r="FO86" s="83"/>
      <c r="FP86" s="83"/>
      <c r="FQ86" s="83"/>
      <c r="FR86" s="83"/>
      <c r="FS86" s="83"/>
      <c r="FT86" s="83"/>
      <c r="FU86" s="83"/>
      <c r="FV86" s="83"/>
      <c r="FW86" s="83"/>
      <c r="FX86" s="83"/>
      <c r="FY86" s="83"/>
      <c r="FZ86" s="83"/>
      <c r="GA86" s="83"/>
      <c r="GB86" s="83"/>
      <c r="GC86" s="83"/>
      <c r="GD86" s="83"/>
      <c r="GE86" s="83"/>
      <c r="GF86" s="83"/>
      <c r="GG86" s="83"/>
      <c r="GH86" s="83"/>
      <c r="GI86" s="83"/>
      <c r="GJ86" s="83"/>
      <c r="GK86" s="83"/>
      <c r="GL86" s="83"/>
      <c r="GM86" s="83"/>
      <c r="GN86" s="83"/>
      <c r="GO86" s="83"/>
      <c r="GP86" s="83"/>
      <c r="GQ86" s="83"/>
      <c r="GR86" s="83"/>
      <c r="GS86" s="83"/>
      <c r="GT86" s="83"/>
      <c r="GU86" s="83"/>
      <c r="GV86" s="83"/>
      <c r="GW86" s="83"/>
      <c r="GX86" s="83"/>
      <c r="GY86" s="83"/>
      <c r="GZ86" s="83"/>
      <c r="HA86" s="83"/>
      <c r="HB86" s="83"/>
      <c r="HC86" s="83"/>
      <c r="HD86" s="83"/>
      <c r="HE86" s="83"/>
      <c r="HF86" s="83"/>
      <c r="HG86" s="83"/>
      <c r="HH86" s="83"/>
      <c r="HI86" s="83"/>
      <c r="HJ86" s="83"/>
      <c r="HK86" s="83"/>
      <c r="HL86" s="83"/>
      <c r="HM86" s="83"/>
      <c r="HN86" s="83"/>
      <c r="HO86" s="83"/>
      <c r="HP86" s="83"/>
      <c r="HQ86" s="83"/>
      <c r="HR86" s="83"/>
      <c r="HS86" s="83"/>
      <c r="HT86" s="83"/>
      <c r="HU86" s="83"/>
      <c r="HV86" s="83"/>
      <c r="HW86" s="83"/>
      <c r="HX86" s="83"/>
      <c r="HY86" s="83"/>
      <c r="HZ86" s="83"/>
      <c r="IA86" s="83"/>
      <c r="IB86" s="83"/>
      <c r="IC86" s="83"/>
      <c r="ID86" s="83"/>
      <c r="IE86" s="83"/>
      <c r="IF86" s="83"/>
      <c r="IG86" s="83"/>
      <c r="IH86" s="83"/>
      <c r="II86" s="83"/>
      <c r="IJ86" s="83"/>
      <c r="IK86" s="83"/>
      <c r="IL86" s="83"/>
      <c r="IM86" s="83"/>
      <c r="IN86" s="83"/>
      <c r="IO86" s="83"/>
      <c r="IP86" s="83"/>
      <c r="IQ86" s="83"/>
    </row>
    <row r="87" ht="14.25" customHeight="1" spans="1:33">
      <c r="A87" s="26" t="s">
        <v>160</v>
      </c>
      <c r="B87" s="33" t="s">
        <v>161</v>
      </c>
      <c r="C87" s="28">
        <v>45205</v>
      </c>
      <c r="D87" s="28">
        <v>30836</v>
      </c>
      <c r="E87" s="28">
        <v>159</v>
      </c>
      <c r="F87" s="28">
        <v>14369</v>
      </c>
      <c r="G87" s="28">
        <v>74</v>
      </c>
      <c r="H87" s="29">
        <v>1150</v>
      </c>
      <c r="I87" s="29">
        <v>1950</v>
      </c>
      <c r="J87" s="44">
        <v>1</v>
      </c>
      <c r="K87" s="28">
        <f t="shared" si="71"/>
        <v>6348</v>
      </c>
      <c r="L87" s="28">
        <f t="shared" si="72"/>
        <v>6348</v>
      </c>
      <c r="M87" s="28">
        <f t="shared" si="66"/>
        <v>0</v>
      </c>
      <c r="N87" s="28">
        <v>58</v>
      </c>
      <c r="O87" s="28">
        <v>1511</v>
      </c>
      <c r="P87" s="28">
        <v>4289</v>
      </c>
      <c r="Q87" s="28">
        <v>1150</v>
      </c>
      <c r="R87" s="56">
        <v>1</v>
      </c>
      <c r="S87" s="28">
        <f>ROUND(P87*Q87/10000,0)</f>
        <v>493</v>
      </c>
      <c r="T87" s="28">
        <f>ROUND(P87*Q87*R87/10000,0)</f>
        <v>493</v>
      </c>
      <c r="U87" s="28">
        <f>S87-T87</f>
        <v>0</v>
      </c>
      <c r="V87" s="28">
        <f>ROUND((E87*H87+G87*I87)/10000,0)</f>
        <v>33</v>
      </c>
      <c r="W87" s="28">
        <f>ROUND((E87*H87+G87*I87)*J87/10000,0)</f>
        <v>33</v>
      </c>
      <c r="X87" s="28">
        <f>V87-W87</f>
        <v>0</v>
      </c>
      <c r="Y87" s="28">
        <f>L87+T87-W87</f>
        <v>6808</v>
      </c>
      <c r="Z87" s="55">
        <v>0</v>
      </c>
      <c r="AA87" s="43">
        <v>6808</v>
      </c>
      <c r="AB87" s="55">
        <v>2671</v>
      </c>
      <c r="AC87" s="55">
        <v>4137</v>
      </c>
      <c r="AD87" s="55"/>
      <c r="AE87" s="80"/>
      <c r="AG87" s="90" t="e">
        <f>#N/A</f>
        <v>#N/A</v>
      </c>
    </row>
    <row r="88" s="4" customFormat="1" ht="14.25" customHeight="1" spans="1:251">
      <c r="A88" s="30" t="s">
        <v>162</v>
      </c>
      <c r="B88" s="30"/>
      <c r="C88" s="31">
        <v>106322</v>
      </c>
      <c r="D88" s="31">
        <v>75028</v>
      </c>
      <c r="E88" s="31">
        <v>296</v>
      </c>
      <c r="F88" s="31">
        <v>31294</v>
      </c>
      <c r="G88" s="31">
        <v>144</v>
      </c>
      <c r="H88" s="32">
        <v>1150</v>
      </c>
      <c r="I88" s="32">
        <v>1950</v>
      </c>
      <c r="J88" s="45">
        <v>1</v>
      </c>
      <c r="K88" s="31">
        <f>SUM(K89)</f>
        <v>14731</v>
      </c>
      <c r="L88" s="31">
        <f>SUM(L89)</f>
        <v>14731</v>
      </c>
      <c r="M88" s="31">
        <f>SUM(M89)</f>
        <v>0</v>
      </c>
      <c r="N88" s="31">
        <v>72</v>
      </c>
      <c r="O88" s="31">
        <v>2161</v>
      </c>
      <c r="P88" s="31">
        <v>5039</v>
      </c>
      <c r="Q88" s="31">
        <v>1150</v>
      </c>
      <c r="R88" s="45">
        <v>1</v>
      </c>
      <c r="S88" s="31">
        <f t="shared" ref="S88:Y88" si="74">SUM(S89)</f>
        <v>579</v>
      </c>
      <c r="T88" s="31">
        <f t="shared" si="74"/>
        <v>579</v>
      </c>
      <c r="U88" s="31">
        <f t="shared" si="74"/>
        <v>0</v>
      </c>
      <c r="V88" s="31">
        <f t="shared" si="74"/>
        <v>62</v>
      </c>
      <c r="W88" s="31">
        <f t="shared" si="74"/>
        <v>62</v>
      </c>
      <c r="X88" s="31">
        <f t="shared" si="74"/>
        <v>0</v>
      </c>
      <c r="Y88" s="31">
        <f t="shared" si="74"/>
        <v>15248</v>
      </c>
      <c r="Z88" s="81">
        <v>0</v>
      </c>
      <c r="AA88" s="81">
        <v>15248</v>
      </c>
      <c r="AB88" s="81">
        <v>5983</v>
      </c>
      <c r="AC88" s="81">
        <v>9265</v>
      </c>
      <c r="AD88" s="81">
        <v>0</v>
      </c>
      <c r="AE88" s="82"/>
      <c r="AF88" s="83">
        <v>1</v>
      </c>
      <c r="AG88" s="91" t="e">
        <f>SUM(AG89)</f>
        <v>#N/A</v>
      </c>
      <c r="AH88" s="83"/>
      <c r="AI88" s="83"/>
      <c r="AJ88" s="83"/>
      <c r="AK88" s="83"/>
      <c r="AL88" s="83"/>
      <c r="AM88" s="83"/>
      <c r="AN88" s="83"/>
      <c r="AO88" s="83"/>
      <c r="AP88" s="83"/>
      <c r="AQ88" s="83"/>
      <c r="AR88" s="83"/>
      <c r="AS88" s="83"/>
      <c r="AT88" s="83"/>
      <c r="AU88" s="83"/>
      <c r="AV88" s="83"/>
      <c r="AW88" s="83"/>
      <c r="AX88" s="83"/>
      <c r="AY88" s="83"/>
      <c r="AZ88" s="83"/>
      <c r="BA88" s="83"/>
      <c r="BB88" s="83"/>
      <c r="BC88" s="83"/>
      <c r="BD88" s="83"/>
      <c r="BE88" s="83"/>
      <c r="BF88" s="83"/>
      <c r="BG88" s="83"/>
      <c r="BH88" s="83"/>
      <c r="BI88" s="83"/>
      <c r="BJ88" s="83"/>
      <c r="BK88" s="83"/>
      <c r="BL88" s="83"/>
      <c r="BM88" s="83"/>
      <c r="BN88" s="83"/>
      <c r="BO88" s="83"/>
      <c r="BP88" s="83"/>
      <c r="BQ88" s="83"/>
      <c r="BR88" s="83"/>
      <c r="BS88" s="83"/>
      <c r="BT88" s="83"/>
      <c r="BU88" s="83"/>
      <c r="BV88" s="83"/>
      <c r="BW88" s="83"/>
      <c r="BX88" s="83"/>
      <c r="BY88" s="83"/>
      <c r="BZ88" s="83"/>
      <c r="CA88" s="83"/>
      <c r="CB88" s="83"/>
      <c r="CC88" s="83"/>
      <c r="CD88" s="83"/>
      <c r="CE88" s="83"/>
      <c r="CF88" s="83"/>
      <c r="CG88" s="83"/>
      <c r="CH88" s="83"/>
      <c r="CI88" s="83"/>
      <c r="CJ88" s="83"/>
      <c r="CK88" s="83"/>
      <c r="CL88" s="83"/>
      <c r="CM88" s="83"/>
      <c r="CN88" s="83"/>
      <c r="CO88" s="83"/>
      <c r="CP88" s="83"/>
      <c r="CQ88" s="83"/>
      <c r="CR88" s="83"/>
      <c r="CS88" s="83"/>
      <c r="CT88" s="83"/>
      <c r="CU88" s="83"/>
      <c r="CV88" s="83"/>
      <c r="CW88" s="83"/>
      <c r="CX88" s="83"/>
      <c r="CY88" s="83"/>
      <c r="CZ88" s="83"/>
      <c r="DA88" s="83"/>
      <c r="DB88" s="83"/>
      <c r="DC88" s="83"/>
      <c r="DD88" s="83"/>
      <c r="DE88" s="83"/>
      <c r="DF88" s="83"/>
      <c r="DG88" s="83"/>
      <c r="DH88" s="83"/>
      <c r="DI88" s="83"/>
      <c r="DJ88" s="83"/>
      <c r="DK88" s="83"/>
      <c r="DL88" s="83"/>
      <c r="DM88" s="83"/>
      <c r="DN88" s="83"/>
      <c r="DO88" s="83"/>
      <c r="DP88" s="83"/>
      <c r="DQ88" s="83"/>
      <c r="DR88" s="83"/>
      <c r="DS88" s="83"/>
      <c r="DT88" s="83"/>
      <c r="DU88" s="83"/>
      <c r="DV88" s="83"/>
      <c r="DW88" s="83"/>
      <c r="DX88" s="83"/>
      <c r="DY88" s="83"/>
      <c r="DZ88" s="83"/>
      <c r="EA88" s="83"/>
      <c r="EB88" s="83"/>
      <c r="EC88" s="83"/>
      <c r="ED88" s="83"/>
      <c r="EE88" s="83"/>
      <c r="EF88" s="83"/>
      <c r="EG88" s="83"/>
      <c r="EH88" s="83"/>
      <c r="EI88" s="83"/>
      <c r="EJ88" s="83"/>
      <c r="EK88" s="83"/>
      <c r="EL88" s="83"/>
      <c r="EM88" s="83"/>
      <c r="EN88" s="83"/>
      <c r="EO88" s="83"/>
      <c r="EP88" s="83"/>
      <c r="EQ88" s="83"/>
      <c r="ER88" s="83"/>
      <c r="ES88" s="83"/>
      <c r="ET88" s="83"/>
      <c r="EU88" s="83"/>
      <c r="EV88" s="83"/>
      <c r="EW88" s="83"/>
      <c r="EX88" s="83"/>
      <c r="EY88" s="83"/>
      <c r="EZ88" s="83"/>
      <c r="FA88" s="83"/>
      <c r="FB88" s="83"/>
      <c r="FC88" s="83"/>
      <c r="FD88" s="83"/>
      <c r="FE88" s="83"/>
      <c r="FF88" s="83"/>
      <c r="FG88" s="83"/>
      <c r="FH88" s="83"/>
      <c r="FI88" s="83"/>
      <c r="FJ88" s="83"/>
      <c r="FK88" s="83"/>
      <c r="FL88" s="83"/>
      <c r="FM88" s="83"/>
      <c r="FN88" s="83"/>
      <c r="FO88" s="83"/>
      <c r="FP88" s="83"/>
      <c r="FQ88" s="83"/>
      <c r="FR88" s="83"/>
      <c r="FS88" s="83"/>
      <c r="FT88" s="83"/>
      <c r="FU88" s="83"/>
      <c r="FV88" s="83"/>
      <c r="FW88" s="83"/>
      <c r="FX88" s="83"/>
      <c r="FY88" s="83"/>
      <c r="FZ88" s="83"/>
      <c r="GA88" s="83"/>
      <c r="GB88" s="83"/>
      <c r="GC88" s="83"/>
      <c r="GD88" s="83"/>
      <c r="GE88" s="83"/>
      <c r="GF88" s="83"/>
      <c r="GG88" s="83"/>
      <c r="GH88" s="83"/>
      <c r="GI88" s="83"/>
      <c r="GJ88" s="83"/>
      <c r="GK88" s="83"/>
      <c r="GL88" s="83"/>
      <c r="GM88" s="83"/>
      <c r="GN88" s="83"/>
      <c r="GO88" s="83"/>
      <c r="GP88" s="83"/>
      <c r="GQ88" s="83"/>
      <c r="GR88" s="83"/>
      <c r="GS88" s="83"/>
      <c r="GT88" s="83"/>
      <c r="GU88" s="83"/>
      <c r="GV88" s="83"/>
      <c r="GW88" s="83"/>
      <c r="GX88" s="83"/>
      <c r="GY88" s="83"/>
      <c r="GZ88" s="83"/>
      <c r="HA88" s="83"/>
      <c r="HB88" s="83"/>
      <c r="HC88" s="83"/>
      <c r="HD88" s="83"/>
      <c r="HE88" s="83"/>
      <c r="HF88" s="83"/>
      <c r="HG88" s="83"/>
      <c r="HH88" s="83"/>
      <c r="HI88" s="83"/>
      <c r="HJ88" s="83"/>
      <c r="HK88" s="83"/>
      <c r="HL88" s="83"/>
      <c r="HM88" s="83"/>
      <c r="HN88" s="83"/>
      <c r="HO88" s="83"/>
      <c r="HP88" s="83"/>
      <c r="HQ88" s="83"/>
      <c r="HR88" s="83"/>
      <c r="HS88" s="83"/>
      <c r="HT88" s="83"/>
      <c r="HU88" s="83"/>
      <c r="HV88" s="83"/>
      <c r="HW88" s="83"/>
      <c r="HX88" s="83"/>
      <c r="HY88" s="83"/>
      <c r="HZ88" s="83"/>
      <c r="IA88" s="83"/>
      <c r="IB88" s="83"/>
      <c r="IC88" s="83"/>
      <c r="ID88" s="83"/>
      <c r="IE88" s="83"/>
      <c r="IF88" s="83"/>
      <c r="IG88" s="83"/>
      <c r="IH88" s="83"/>
      <c r="II88" s="83"/>
      <c r="IJ88" s="83"/>
      <c r="IK88" s="83"/>
      <c r="IL88" s="83"/>
      <c r="IM88" s="83"/>
      <c r="IN88" s="83"/>
      <c r="IO88" s="83"/>
      <c r="IP88" s="83"/>
      <c r="IQ88" s="83"/>
    </row>
    <row r="89" ht="14.25" customHeight="1" spans="1:33">
      <c r="A89" s="26" t="s">
        <v>162</v>
      </c>
      <c r="B89" s="33" t="s">
        <v>163</v>
      </c>
      <c r="C89" s="28">
        <v>106322</v>
      </c>
      <c r="D89" s="28">
        <v>75028</v>
      </c>
      <c r="E89" s="28">
        <v>296</v>
      </c>
      <c r="F89" s="28">
        <v>31294</v>
      </c>
      <c r="G89" s="28">
        <v>144</v>
      </c>
      <c r="H89" s="29">
        <v>1150</v>
      </c>
      <c r="I89" s="29">
        <v>1950</v>
      </c>
      <c r="J89" s="44">
        <v>1</v>
      </c>
      <c r="K89" s="28">
        <f t="shared" si="71"/>
        <v>14731</v>
      </c>
      <c r="L89" s="28">
        <f t="shared" si="72"/>
        <v>14731</v>
      </c>
      <c r="M89" s="28">
        <f t="shared" si="66"/>
        <v>0</v>
      </c>
      <c r="N89" s="28">
        <v>72</v>
      </c>
      <c r="O89" s="28">
        <v>2161</v>
      </c>
      <c r="P89" s="28">
        <v>5039</v>
      </c>
      <c r="Q89" s="28">
        <v>1150</v>
      </c>
      <c r="R89" s="56">
        <v>1</v>
      </c>
      <c r="S89" s="28">
        <f>ROUND(P89*Q89/10000,0)</f>
        <v>579</v>
      </c>
      <c r="T89" s="28">
        <f>ROUND(P89*Q89*R89/10000,0)</f>
        <v>579</v>
      </c>
      <c r="U89" s="28">
        <f>S89-T89</f>
        <v>0</v>
      </c>
      <c r="V89" s="28">
        <f>ROUND((E89*H89+G89*I89)/10000,0)</f>
        <v>62</v>
      </c>
      <c r="W89" s="28">
        <f>ROUND((E89*H89+G89*I89)*J89/10000,0)</f>
        <v>62</v>
      </c>
      <c r="X89" s="28">
        <f>V89-W89</f>
        <v>0</v>
      </c>
      <c r="Y89" s="28">
        <f>L89+T89-W89</f>
        <v>15248</v>
      </c>
      <c r="Z89" s="55">
        <v>0</v>
      </c>
      <c r="AA89" s="43">
        <v>15248</v>
      </c>
      <c r="AB89" s="55">
        <v>5983</v>
      </c>
      <c r="AC89" s="55">
        <v>9265</v>
      </c>
      <c r="AD89" s="55"/>
      <c r="AE89" s="80"/>
      <c r="AG89" s="90" t="e">
        <f>#N/A</f>
        <v>#N/A</v>
      </c>
    </row>
    <row r="90" s="4" customFormat="1" ht="14.25" customHeight="1" spans="1:251">
      <c r="A90" s="30" t="s">
        <v>164</v>
      </c>
      <c r="B90" s="30"/>
      <c r="C90" s="31">
        <v>65983</v>
      </c>
      <c r="D90" s="31">
        <v>45150</v>
      </c>
      <c r="E90" s="31">
        <v>140</v>
      </c>
      <c r="F90" s="31">
        <v>20833</v>
      </c>
      <c r="G90" s="31">
        <v>56</v>
      </c>
      <c r="H90" s="31">
        <f t="shared" ref="H90:P90" si="75">SUM(H91)</f>
        <v>1150</v>
      </c>
      <c r="I90" s="31">
        <f t="shared" si="75"/>
        <v>1950</v>
      </c>
      <c r="J90" s="92">
        <f t="shared" si="75"/>
        <v>1</v>
      </c>
      <c r="K90" s="31">
        <f t="shared" si="75"/>
        <v>9255</v>
      </c>
      <c r="L90" s="31">
        <f t="shared" si="75"/>
        <v>9255</v>
      </c>
      <c r="M90" s="31">
        <f t="shared" si="75"/>
        <v>0</v>
      </c>
      <c r="N90" s="31">
        <v>98</v>
      </c>
      <c r="O90" s="31">
        <v>3049</v>
      </c>
      <c r="P90" s="31">
        <v>6751</v>
      </c>
      <c r="Q90" s="31">
        <v>1150</v>
      </c>
      <c r="R90" s="45">
        <v>1</v>
      </c>
      <c r="S90" s="31">
        <f t="shared" ref="S90:Y90" si="76">SUM(S91)</f>
        <v>776</v>
      </c>
      <c r="T90" s="31">
        <f t="shared" si="76"/>
        <v>776</v>
      </c>
      <c r="U90" s="31">
        <f t="shared" si="76"/>
        <v>0</v>
      </c>
      <c r="V90" s="31">
        <f t="shared" si="76"/>
        <v>27</v>
      </c>
      <c r="W90" s="31">
        <f t="shared" si="76"/>
        <v>27</v>
      </c>
      <c r="X90" s="31">
        <f t="shared" si="76"/>
        <v>0</v>
      </c>
      <c r="Y90" s="31">
        <f t="shared" si="76"/>
        <v>10004</v>
      </c>
      <c r="Z90" s="81">
        <v>0</v>
      </c>
      <c r="AA90" s="81">
        <v>10004</v>
      </c>
      <c r="AB90" s="81">
        <v>3926</v>
      </c>
      <c r="AC90" s="81">
        <v>6078</v>
      </c>
      <c r="AD90" s="81">
        <v>0</v>
      </c>
      <c r="AE90" s="82"/>
      <c r="AF90" s="83">
        <v>1</v>
      </c>
      <c r="AG90" s="91" t="e">
        <f>SUM(AG91)</f>
        <v>#N/A</v>
      </c>
      <c r="AH90" s="83"/>
      <c r="AI90" s="83"/>
      <c r="AJ90" s="83"/>
      <c r="AK90" s="83"/>
      <c r="AL90" s="83"/>
      <c r="AM90" s="83"/>
      <c r="AN90" s="83"/>
      <c r="AO90" s="83"/>
      <c r="AP90" s="83"/>
      <c r="AQ90" s="83"/>
      <c r="AR90" s="83"/>
      <c r="AS90" s="83"/>
      <c r="AT90" s="83"/>
      <c r="AU90" s="83"/>
      <c r="AV90" s="83"/>
      <c r="AW90" s="83"/>
      <c r="AX90" s="83"/>
      <c r="AY90" s="83"/>
      <c r="AZ90" s="83"/>
      <c r="BA90" s="83"/>
      <c r="BB90" s="83"/>
      <c r="BC90" s="83"/>
      <c r="BD90" s="83"/>
      <c r="BE90" s="83"/>
      <c r="BF90" s="83"/>
      <c r="BG90" s="83"/>
      <c r="BH90" s="83"/>
      <c r="BI90" s="83"/>
      <c r="BJ90" s="83"/>
      <c r="BK90" s="83"/>
      <c r="BL90" s="83"/>
      <c r="BM90" s="83"/>
      <c r="BN90" s="83"/>
      <c r="BO90" s="83"/>
      <c r="BP90" s="83"/>
      <c r="BQ90" s="83"/>
      <c r="BR90" s="83"/>
      <c r="BS90" s="83"/>
      <c r="BT90" s="83"/>
      <c r="BU90" s="83"/>
      <c r="BV90" s="83"/>
      <c r="BW90" s="83"/>
      <c r="BX90" s="83"/>
      <c r="BY90" s="83"/>
      <c r="BZ90" s="83"/>
      <c r="CA90" s="83"/>
      <c r="CB90" s="83"/>
      <c r="CC90" s="83"/>
      <c r="CD90" s="83"/>
      <c r="CE90" s="83"/>
      <c r="CF90" s="83"/>
      <c r="CG90" s="83"/>
      <c r="CH90" s="83"/>
      <c r="CI90" s="83"/>
      <c r="CJ90" s="83"/>
      <c r="CK90" s="83"/>
      <c r="CL90" s="83"/>
      <c r="CM90" s="83"/>
      <c r="CN90" s="83"/>
      <c r="CO90" s="83"/>
      <c r="CP90" s="83"/>
      <c r="CQ90" s="83"/>
      <c r="CR90" s="83"/>
      <c r="CS90" s="83"/>
      <c r="CT90" s="83"/>
      <c r="CU90" s="83"/>
      <c r="CV90" s="83"/>
      <c r="CW90" s="83"/>
      <c r="CX90" s="83"/>
      <c r="CY90" s="83"/>
      <c r="CZ90" s="83"/>
      <c r="DA90" s="83"/>
      <c r="DB90" s="83"/>
      <c r="DC90" s="83"/>
      <c r="DD90" s="83"/>
      <c r="DE90" s="83"/>
      <c r="DF90" s="83"/>
      <c r="DG90" s="83"/>
      <c r="DH90" s="83"/>
      <c r="DI90" s="83"/>
      <c r="DJ90" s="83"/>
      <c r="DK90" s="83"/>
      <c r="DL90" s="83"/>
      <c r="DM90" s="83"/>
      <c r="DN90" s="83"/>
      <c r="DO90" s="83"/>
      <c r="DP90" s="83"/>
      <c r="DQ90" s="83"/>
      <c r="DR90" s="83"/>
      <c r="DS90" s="83"/>
      <c r="DT90" s="83"/>
      <c r="DU90" s="83"/>
      <c r="DV90" s="83"/>
      <c r="DW90" s="83"/>
      <c r="DX90" s="83"/>
      <c r="DY90" s="83"/>
      <c r="DZ90" s="83"/>
      <c r="EA90" s="83"/>
      <c r="EB90" s="83"/>
      <c r="EC90" s="83"/>
      <c r="ED90" s="83"/>
      <c r="EE90" s="83"/>
      <c r="EF90" s="83"/>
      <c r="EG90" s="83"/>
      <c r="EH90" s="83"/>
      <c r="EI90" s="83"/>
      <c r="EJ90" s="83"/>
      <c r="EK90" s="83"/>
      <c r="EL90" s="83"/>
      <c r="EM90" s="83"/>
      <c r="EN90" s="83"/>
      <c r="EO90" s="83"/>
      <c r="EP90" s="83"/>
      <c r="EQ90" s="83"/>
      <c r="ER90" s="83"/>
      <c r="ES90" s="83"/>
      <c r="ET90" s="83"/>
      <c r="EU90" s="83"/>
      <c r="EV90" s="83"/>
      <c r="EW90" s="83"/>
      <c r="EX90" s="83"/>
      <c r="EY90" s="83"/>
      <c r="EZ90" s="83"/>
      <c r="FA90" s="83"/>
      <c r="FB90" s="83"/>
      <c r="FC90" s="83"/>
      <c r="FD90" s="83"/>
      <c r="FE90" s="83"/>
      <c r="FF90" s="83"/>
      <c r="FG90" s="83"/>
      <c r="FH90" s="83"/>
      <c r="FI90" s="83"/>
      <c r="FJ90" s="83"/>
      <c r="FK90" s="83"/>
      <c r="FL90" s="83"/>
      <c r="FM90" s="83"/>
      <c r="FN90" s="83"/>
      <c r="FO90" s="83"/>
      <c r="FP90" s="83"/>
      <c r="FQ90" s="83"/>
      <c r="FR90" s="83"/>
      <c r="FS90" s="83"/>
      <c r="FT90" s="83"/>
      <c r="FU90" s="83"/>
      <c r="FV90" s="83"/>
      <c r="FW90" s="83"/>
      <c r="FX90" s="83"/>
      <c r="FY90" s="83"/>
      <c r="FZ90" s="83"/>
      <c r="GA90" s="83"/>
      <c r="GB90" s="83"/>
      <c r="GC90" s="83"/>
      <c r="GD90" s="83"/>
      <c r="GE90" s="83"/>
      <c r="GF90" s="83"/>
      <c r="GG90" s="83"/>
      <c r="GH90" s="83"/>
      <c r="GI90" s="83"/>
      <c r="GJ90" s="83"/>
      <c r="GK90" s="83"/>
      <c r="GL90" s="83"/>
      <c r="GM90" s="83"/>
      <c r="GN90" s="83"/>
      <c r="GO90" s="83"/>
      <c r="GP90" s="83"/>
      <c r="GQ90" s="83"/>
      <c r="GR90" s="83"/>
      <c r="GS90" s="83"/>
      <c r="GT90" s="83"/>
      <c r="GU90" s="83"/>
      <c r="GV90" s="83"/>
      <c r="GW90" s="83"/>
      <c r="GX90" s="83"/>
      <c r="GY90" s="83"/>
      <c r="GZ90" s="83"/>
      <c r="HA90" s="83"/>
      <c r="HB90" s="83"/>
      <c r="HC90" s="83"/>
      <c r="HD90" s="83"/>
      <c r="HE90" s="83"/>
      <c r="HF90" s="83"/>
      <c r="HG90" s="83"/>
      <c r="HH90" s="83"/>
      <c r="HI90" s="83"/>
      <c r="HJ90" s="83"/>
      <c r="HK90" s="83"/>
      <c r="HL90" s="83"/>
      <c r="HM90" s="83"/>
      <c r="HN90" s="83"/>
      <c r="HO90" s="83"/>
      <c r="HP90" s="83"/>
      <c r="HQ90" s="83"/>
      <c r="HR90" s="83"/>
      <c r="HS90" s="83"/>
      <c r="HT90" s="83"/>
      <c r="HU90" s="83"/>
      <c r="HV90" s="83"/>
      <c r="HW90" s="83"/>
      <c r="HX90" s="83"/>
      <c r="HY90" s="83"/>
      <c r="HZ90" s="83"/>
      <c r="IA90" s="83"/>
      <c r="IB90" s="83"/>
      <c r="IC90" s="83"/>
      <c r="ID90" s="83"/>
      <c r="IE90" s="83"/>
      <c r="IF90" s="83"/>
      <c r="IG90" s="83"/>
      <c r="IH90" s="83"/>
      <c r="II90" s="83"/>
      <c r="IJ90" s="83"/>
      <c r="IK90" s="83"/>
      <c r="IL90" s="83"/>
      <c r="IM90" s="83"/>
      <c r="IN90" s="83"/>
      <c r="IO90" s="83"/>
      <c r="IP90" s="83"/>
      <c r="IQ90" s="83"/>
    </row>
    <row r="91" ht="14.25" customHeight="1" spans="1:33">
      <c r="A91" s="26" t="s">
        <v>164</v>
      </c>
      <c r="B91" s="33" t="s">
        <v>165</v>
      </c>
      <c r="C91" s="28">
        <v>65983</v>
      </c>
      <c r="D91" s="28">
        <v>45150</v>
      </c>
      <c r="E91" s="28">
        <v>140</v>
      </c>
      <c r="F91" s="28">
        <v>20833</v>
      </c>
      <c r="G91" s="28">
        <v>56</v>
      </c>
      <c r="H91" s="29">
        <v>1150</v>
      </c>
      <c r="I91" s="29">
        <v>1950</v>
      </c>
      <c r="J91" s="44">
        <v>1</v>
      </c>
      <c r="K91" s="28">
        <f>ROUND((D91*H91+F91*I91)/10000,0)</f>
        <v>9255</v>
      </c>
      <c r="L91" s="28">
        <f>ROUND((H91*D91*J91+I91*F91*J91)/10000,0)</f>
        <v>9255</v>
      </c>
      <c r="M91" s="28">
        <f>K91-L91</f>
        <v>0</v>
      </c>
      <c r="N91" s="28">
        <v>98</v>
      </c>
      <c r="O91" s="28">
        <v>3049</v>
      </c>
      <c r="P91" s="28">
        <v>6751</v>
      </c>
      <c r="Q91" s="28">
        <v>1150</v>
      </c>
      <c r="R91" s="56">
        <v>1</v>
      </c>
      <c r="S91" s="28">
        <f>ROUND(P91*Q91/10000,0)</f>
        <v>776</v>
      </c>
      <c r="T91" s="28">
        <f>ROUND(P91*Q91*R91/10000,0)</f>
        <v>776</v>
      </c>
      <c r="U91" s="28">
        <f>S91-T91</f>
        <v>0</v>
      </c>
      <c r="V91" s="28">
        <f>ROUND((E91*H91+G91*I91)/10000,0)</f>
        <v>27</v>
      </c>
      <c r="W91" s="28">
        <f>ROUND((E91*H91+G91*I91)*J91/10000,0)</f>
        <v>27</v>
      </c>
      <c r="X91" s="28">
        <f>V91-W91</f>
        <v>0</v>
      </c>
      <c r="Y91" s="28">
        <f>L91+T91-W91</f>
        <v>10004</v>
      </c>
      <c r="Z91" s="55">
        <v>0</v>
      </c>
      <c r="AA91" s="43">
        <v>10004</v>
      </c>
      <c r="AB91" s="55">
        <v>3926</v>
      </c>
      <c r="AC91" s="55">
        <v>6078</v>
      </c>
      <c r="AD91" s="55"/>
      <c r="AE91" s="80"/>
      <c r="AG91" s="90" t="e">
        <f>#N/A</f>
        <v>#N/A</v>
      </c>
    </row>
    <row r="92" s="4" customFormat="1" ht="14.25" customHeight="1" spans="1:251">
      <c r="A92" s="30" t="s">
        <v>166</v>
      </c>
      <c r="B92" s="30"/>
      <c r="C92" s="31">
        <v>150069</v>
      </c>
      <c r="D92" s="31">
        <v>102747</v>
      </c>
      <c r="E92" s="31">
        <v>453</v>
      </c>
      <c r="F92" s="31">
        <v>47322</v>
      </c>
      <c r="G92" s="31">
        <v>141</v>
      </c>
      <c r="H92" s="32">
        <v>1150</v>
      </c>
      <c r="I92" s="32">
        <v>1950</v>
      </c>
      <c r="J92" s="45">
        <v>1</v>
      </c>
      <c r="K92" s="31">
        <f>SUM(K93)</f>
        <v>21044</v>
      </c>
      <c r="L92" s="31">
        <f>SUM(L93)</f>
        <v>21044</v>
      </c>
      <c r="M92" s="31">
        <f>SUM(M93)</f>
        <v>0</v>
      </c>
      <c r="N92" s="31">
        <v>209</v>
      </c>
      <c r="O92" s="31">
        <v>8131</v>
      </c>
      <c r="P92" s="31">
        <v>12769</v>
      </c>
      <c r="Q92" s="31">
        <v>1150</v>
      </c>
      <c r="R92" s="45">
        <v>1</v>
      </c>
      <c r="S92" s="31">
        <f t="shared" ref="S92:Y92" si="77">SUM(S93)</f>
        <v>1468</v>
      </c>
      <c r="T92" s="31">
        <f t="shared" si="77"/>
        <v>1468</v>
      </c>
      <c r="U92" s="31">
        <f t="shared" si="77"/>
        <v>0</v>
      </c>
      <c r="V92" s="31">
        <f t="shared" si="77"/>
        <v>80</v>
      </c>
      <c r="W92" s="31">
        <f t="shared" si="77"/>
        <v>80</v>
      </c>
      <c r="X92" s="31">
        <f t="shared" si="77"/>
        <v>0</v>
      </c>
      <c r="Y92" s="31">
        <f t="shared" si="77"/>
        <v>22432</v>
      </c>
      <c r="Z92" s="81">
        <v>0</v>
      </c>
      <c r="AA92" s="81">
        <v>22432</v>
      </c>
      <c r="AB92" s="81">
        <v>8802</v>
      </c>
      <c r="AC92" s="81">
        <v>13630</v>
      </c>
      <c r="AD92" s="81">
        <v>0</v>
      </c>
      <c r="AE92" s="82"/>
      <c r="AF92" s="83">
        <v>1</v>
      </c>
      <c r="AG92" s="91">
        <f>SUM(AG93)</f>
        <v>8498.8</v>
      </c>
      <c r="AH92" s="83"/>
      <c r="AI92" s="83"/>
      <c r="AJ92" s="83"/>
      <c r="AK92" s="83"/>
      <c r="AL92" s="83"/>
      <c r="AM92" s="83"/>
      <c r="AN92" s="83"/>
      <c r="AO92" s="83"/>
      <c r="AP92" s="83"/>
      <c r="AQ92" s="83"/>
      <c r="AR92" s="83"/>
      <c r="AS92" s="83"/>
      <c r="AT92" s="83"/>
      <c r="AU92" s="83"/>
      <c r="AV92" s="83"/>
      <c r="AW92" s="83"/>
      <c r="AX92" s="83"/>
      <c r="AY92" s="83"/>
      <c r="AZ92" s="83"/>
      <c r="BA92" s="83"/>
      <c r="BB92" s="83"/>
      <c r="BC92" s="83"/>
      <c r="BD92" s="83"/>
      <c r="BE92" s="83"/>
      <c r="BF92" s="83"/>
      <c r="BG92" s="83"/>
      <c r="BH92" s="83"/>
      <c r="BI92" s="83"/>
      <c r="BJ92" s="83"/>
      <c r="BK92" s="83"/>
      <c r="BL92" s="83"/>
      <c r="BM92" s="83"/>
      <c r="BN92" s="83"/>
      <c r="BO92" s="83"/>
      <c r="BP92" s="83"/>
      <c r="BQ92" s="83"/>
      <c r="BR92" s="83"/>
      <c r="BS92" s="83"/>
      <c r="BT92" s="83"/>
      <c r="BU92" s="83"/>
      <c r="BV92" s="83"/>
      <c r="BW92" s="83"/>
      <c r="BX92" s="83"/>
      <c r="BY92" s="83"/>
      <c r="BZ92" s="83"/>
      <c r="CA92" s="83"/>
      <c r="CB92" s="83"/>
      <c r="CC92" s="83"/>
      <c r="CD92" s="83"/>
      <c r="CE92" s="83"/>
      <c r="CF92" s="83"/>
      <c r="CG92" s="83"/>
      <c r="CH92" s="83"/>
      <c r="CI92" s="83"/>
      <c r="CJ92" s="83"/>
      <c r="CK92" s="83"/>
      <c r="CL92" s="83"/>
      <c r="CM92" s="83"/>
      <c r="CN92" s="83"/>
      <c r="CO92" s="83"/>
      <c r="CP92" s="83"/>
      <c r="CQ92" s="83"/>
      <c r="CR92" s="83"/>
      <c r="CS92" s="83"/>
      <c r="CT92" s="83"/>
      <c r="CU92" s="83"/>
      <c r="CV92" s="83"/>
      <c r="CW92" s="83"/>
      <c r="CX92" s="83"/>
      <c r="CY92" s="83"/>
      <c r="CZ92" s="83"/>
      <c r="DA92" s="83"/>
      <c r="DB92" s="83"/>
      <c r="DC92" s="83"/>
      <c r="DD92" s="83"/>
      <c r="DE92" s="83"/>
      <c r="DF92" s="83"/>
      <c r="DG92" s="83"/>
      <c r="DH92" s="83"/>
      <c r="DI92" s="83"/>
      <c r="DJ92" s="83"/>
      <c r="DK92" s="83"/>
      <c r="DL92" s="83"/>
      <c r="DM92" s="83"/>
      <c r="DN92" s="83"/>
      <c r="DO92" s="83"/>
      <c r="DP92" s="83"/>
      <c r="DQ92" s="83"/>
      <c r="DR92" s="83"/>
      <c r="DS92" s="83"/>
      <c r="DT92" s="83"/>
      <c r="DU92" s="83"/>
      <c r="DV92" s="83"/>
      <c r="DW92" s="83"/>
      <c r="DX92" s="83"/>
      <c r="DY92" s="83"/>
      <c r="DZ92" s="83"/>
      <c r="EA92" s="83"/>
      <c r="EB92" s="83"/>
      <c r="EC92" s="83"/>
      <c r="ED92" s="83"/>
      <c r="EE92" s="83"/>
      <c r="EF92" s="83"/>
      <c r="EG92" s="83"/>
      <c r="EH92" s="83"/>
      <c r="EI92" s="83"/>
      <c r="EJ92" s="83"/>
      <c r="EK92" s="83"/>
      <c r="EL92" s="83"/>
      <c r="EM92" s="83"/>
      <c r="EN92" s="83"/>
      <c r="EO92" s="83"/>
      <c r="EP92" s="83"/>
      <c r="EQ92" s="83"/>
      <c r="ER92" s="83"/>
      <c r="ES92" s="83"/>
      <c r="ET92" s="83"/>
      <c r="EU92" s="83"/>
      <c r="EV92" s="83"/>
      <c r="EW92" s="83"/>
      <c r="EX92" s="83"/>
      <c r="EY92" s="83"/>
      <c r="EZ92" s="83"/>
      <c r="FA92" s="83"/>
      <c r="FB92" s="83"/>
      <c r="FC92" s="83"/>
      <c r="FD92" s="83"/>
      <c r="FE92" s="83"/>
      <c r="FF92" s="83"/>
      <c r="FG92" s="83"/>
      <c r="FH92" s="83"/>
      <c r="FI92" s="83"/>
      <c r="FJ92" s="83"/>
      <c r="FK92" s="83"/>
      <c r="FL92" s="83"/>
      <c r="FM92" s="83"/>
      <c r="FN92" s="83"/>
      <c r="FO92" s="83"/>
      <c r="FP92" s="83"/>
      <c r="FQ92" s="83"/>
      <c r="FR92" s="83"/>
      <c r="FS92" s="83"/>
      <c r="FT92" s="83"/>
      <c r="FU92" s="83"/>
      <c r="FV92" s="83"/>
      <c r="FW92" s="83"/>
      <c r="FX92" s="83"/>
      <c r="FY92" s="83"/>
      <c r="FZ92" s="83"/>
      <c r="GA92" s="83"/>
      <c r="GB92" s="83"/>
      <c r="GC92" s="83"/>
      <c r="GD92" s="83"/>
      <c r="GE92" s="83"/>
      <c r="GF92" s="83"/>
      <c r="GG92" s="83"/>
      <c r="GH92" s="83"/>
      <c r="GI92" s="83"/>
      <c r="GJ92" s="83"/>
      <c r="GK92" s="83"/>
      <c r="GL92" s="83"/>
      <c r="GM92" s="83"/>
      <c r="GN92" s="83"/>
      <c r="GO92" s="83"/>
      <c r="GP92" s="83"/>
      <c r="GQ92" s="83"/>
      <c r="GR92" s="83"/>
      <c r="GS92" s="83"/>
      <c r="GT92" s="83"/>
      <c r="GU92" s="83"/>
      <c r="GV92" s="83"/>
      <c r="GW92" s="83"/>
      <c r="GX92" s="83"/>
      <c r="GY92" s="83"/>
      <c r="GZ92" s="83"/>
      <c r="HA92" s="83"/>
      <c r="HB92" s="83"/>
      <c r="HC92" s="83"/>
      <c r="HD92" s="83"/>
      <c r="HE92" s="83"/>
      <c r="HF92" s="83"/>
      <c r="HG92" s="83"/>
      <c r="HH92" s="83"/>
      <c r="HI92" s="83"/>
      <c r="HJ92" s="83"/>
      <c r="HK92" s="83"/>
      <c r="HL92" s="83"/>
      <c r="HM92" s="83"/>
      <c r="HN92" s="83"/>
      <c r="HO92" s="83"/>
      <c r="HP92" s="83"/>
      <c r="HQ92" s="83"/>
      <c r="HR92" s="83"/>
      <c r="HS92" s="83"/>
      <c r="HT92" s="83"/>
      <c r="HU92" s="83"/>
      <c r="HV92" s="83"/>
      <c r="HW92" s="83"/>
      <c r="HX92" s="83"/>
      <c r="HY92" s="83"/>
      <c r="HZ92" s="83"/>
      <c r="IA92" s="83"/>
      <c r="IB92" s="83"/>
      <c r="IC92" s="83"/>
      <c r="ID92" s="83"/>
      <c r="IE92" s="83"/>
      <c r="IF92" s="83"/>
      <c r="IG92" s="83"/>
      <c r="IH92" s="83"/>
      <c r="II92" s="83"/>
      <c r="IJ92" s="83"/>
      <c r="IK92" s="83"/>
      <c r="IL92" s="83"/>
      <c r="IM92" s="83"/>
      <c r="IN92" s="83"/>
      <c r="IO92" s="83"/>
      <c r="IP92" s="83"/>
      <c r="IQ92" s="83"/>
    </row>
    <row r="93" ht="14.25" customHeight="1" spans="1:33">
      <c r="A93" s="26" t="s">
        <v>166</v>
      </c>
      <c r="B93" s="33" t="s">
        <v>167</v>
      </c>
      <c r="C93" s="28">
        <v>150069</v>
      </c>
      <c r="D93" s="28">
        <v>102747</v>
      </c>
      <c r="E93" s="28">
        <v>453</v>
      </c>
      <c r="F93" s="28">
        <v>47322</v>
      </c>
      <c r="G93" s="28">
        <v>141</v>
      </c>
      <c r="H93" s="29">
        <v>1150</v>
      </c>
      <c r="I93" s="29">
        <v>1950</v>
      </c>
      <c r="J93" s="44">
        <v>1</v>
      </c>
      <c r="K93" s="28">
        <f>ROUND((D93*H93+F93*I93)/10000,0)</f>
        <v>21044</v>
      </c>
      <c r="L93" s="28">
        <f>ROUND((H93*D93*J93+I93*F93*J93)/10000,0)</f>
        <v>21044</v>
      </c>
      <c r="M93" s="28">
        <f>K93-L93</f>
        <v>0</v>
      </c>
      <c r="N93" s="28">
        <v>209</v>
      </c>
      <c r="O93" s="28">
        <v>8131</v>
      </c>
      <c r="P93" s="28">
        <v>12769</v>
      </c>
      <c r="Q93" s="28">
        <v>1150</v>
      </c>
      <c r="R93" s="56">
        <v>1</v>
      </c>
      <c r="S93" s="28">
        <f t="shared" ref="S93:S99" si="78">ROUND(P93*Q93/10000,0)</f>
        <v>1468</v>
      </c>
      <c r="T93" s="28">
        <f t="shared" ref="T93:T99" si="79">ROUND(P93*Q93*R93/10000,0)</f>
        <v>1468</v>
      </c>
      <c r="U93" s="28">
        <f t="shared" ref="U93:U99" si="80">S93-T93</f>
        <v>0</v>
      </c>
      <c r="V93" s="28">
        <f t="shared" ref="V93:V99" si="81">ROUND((E93*H93+G93*I93)/10000,0)</f>
        <v>80</v>
      </c>
      <c r="W93" s="28">
        <f t="shared" ref="W93:W99" si="82">ROUND((E93*H93+G93*I93)*J93/10000,0)</f>
        <v>80</v>
      </c>
      <c r="X93" s="28">
        <f t="shared" ref="X93:X99" si="83">V93-W93</f>
        <v>0</v>
      </c>
      <c r="Y93" s="28">
        <f t="shared" ref="Y93:Y99" si="84">L93+T93-W93</f>
        <v>22432</v>
      </c>
      <c r="Z93" s="55">
        <v>0</v>
      </c>
      <c r="AA93" s="43">
        <v>22432</v>
      </c>
      <c r="AB93" s="55">
        <v>8802</v>
      </c>
      <c r="AC93" s="55">
        <v>13630</v>
      </c>
      <c r="AD93" s="55"/>
      <c r="AE93" s="80"/>
      <c r="AG93" s="90">
        <f t="shared" ref="AG93:AG99" si="85">ROUND(498337/$AA$8*AA93,2)</f>
        <v>8498.8</v>
      </c>
    </row>
    <row r="94" s="4" customFormat="1" ht="14.25" customHeight="1" spans="1:251">
      <c r="A94" s="30" t="s">
        <v>168</v>
      </c>
      <c r="B94" s="30"/>
      <c r="C94" s="31">
        <v>683718</v>
      </c>
      <c r="D94" s="31">
        <v>494079</v>
      </c>
      <c r="E94" s="31">
        <v>525</v>
      </c>
      <c r="F94" s="31">
        <v>189639</v>
      </c>
      <c r="G94" s="31">
        <v>173</v>
      </c>
      <c r="H94" s="32">
        <v>1150</v>
      </c>
      <c r="I94" s="32">
        <v>1950</v>
      </c>
      <c r="J94" s="45" t="s">
        <v>33</v>
      </c>
      <c r="K94" s="31">
        <f>SUM(K95:K99)</f>
        <v>93799</v>
      </c>
      <c r="L94" s="31">
        <f>SUM(L95:L99)</f>
        <v>71502</v>
      </c>
      <c r="M94" s="31">
        <f>SUM(M95:M99)</f>
        <v>22297</v>
      </c>
      <c r="N94" s="31">
        <v>207</v>
      </c>
      <c r="O94" s="31">
        <v>7080</v>
      </c>
      <c r="P94" s="31">
        <v>13620</v>
      </c>
      <c r="Q94" s="31">
        <v>1150</v>
      </c>
      <c r="R94" s="45" t="s">
        <v>33</v>
      </c>
      <c r="S94" s="31">
        <f t="shared" ref="S94:Y94" si="86">SUM(S95:S99)</f>
        <v>1567</v>
      </c>
      <c r="T94" s="31">
        <f t="shared" si="86"/>
        <v>1317</v>
      </c>
      <c r="U94" s="31">
        <f t="shared" si="86"/>
        <v>250</v>
      </c>
      <c r="V94" s="31">
        <f t="shared" si="86"/>
        <v>94</v>
      </c>
      <c r="W94" s="31">
        <f t="shared" si="86"/>
        <v>77</v>
      </c>
      <c r="X94" s="31">
        <f t="shared" si="86"/>
        <v>17</v>
      </c>
      <c r="Y94" s="31">
        <f t="shared" si="86"/>
        <v>72742</v>
      </c>
      <c r="Z94" s="81">
        <v>-34</v>
      </c>
      <c r="AA94" s="81">
        <v>72708</v>
      </c>
      <c r="AB94" s="81">
        <v>28531</v>
      </c>
      <c r="AC94" s="81">
        <v>44177</v>
      </c>
      <c r="AD94" s="81">
        <v>0</v>
      </c>
      <c r="AE94" s="82"/>
      <c r="AF94" s="83">
        <v>1</v>
      </c>
      <c r="AG94" s="91">
        <f>SUM(AG95:AG99)</f>
        <v>27546.85</v>
      </c>
      <c r="AH94" s="83"/>
      <c r="AI94" s="83"/>
      <c r="AJ94" s="83"/>
      <c r="AK94" s="83"/>
      <c r="AL94" s="83"/>
      <c r="AM94" s="83"/>
      <c r="AN94" s="83"/>
      <c r="AO94" s="83"/>
      <c r="AP94" s="83"/>
      <c r="AQ94" s="83"/>
      <c r="AR94" s="83"/>
      <c r="AS94" s="83"/>
      <c r="AT94" s="83"/>
      <c r="AU94" s="83"/>
      <c r="AV94" s="83"/>
      <c r="AW94" s="83"/>
      <c r="AX94" s="83"/>
      <c r="AY94" s="83"/>
      <c r="AZ94" s="83"/>
      <c r="BA94" s="83"/>
      <c r="BB94" s="83"/>
      <c r="BC94" s="83"/>
      <c r="BD94" s="83"/>
      <c r="BE94" s="83"/>
      <c r="BF94" s="83"/>
      <c r="BG94" s="83"/>
      <c r="BH94" s="83"/>
      <c r="BI94" s="83"/>
      <c r="BJ94" s="83"/>
      <c r="BK94" s="83"/>
      <c r="BL94" s="83"/>
      <c r="BM94" s="83"/>
      <c r="BN94" s="83"/>
      <c r="BO94" s="83"/>
      <c r="BP94" s="83"/>
      <c r="BQ94" s="83"/>
      <c r="BR94" s="83"/>
      <c r="BS94" s="83"/>
      <c r="BT94" s="83"/>
      <c r="BU94" s="83"/>
      <c r="BV94" s="83"/>
      <c r="BW94" s="83"/>
      <c r="BX94" s="83"/>
      <c r="BY94" s="83"/>
      <c r="BZ94" s="83"/>
      <c r="CA94" s="83"/>
      <c r="CB94" s="83"/>
      <c r="CC94" s="83"/>
      <c r="CD94" s="83"/>
      <c r="CE94" s="83"/>
      <c r="CF94" s="83"/>
      <c r="CG94" s="83"/>
      <c r="CH94" s="83"/>
      <c r="CI94" s="83"/>
      <c r="CJ94" s="83"/>
      <c r="CK94" s="83"/>
      <c r="CL94" s="83"/>
      <c r="CM94" s="83"/>
      <c r="CN94" s="83"/>
      <c r="CO94" s="83"/>
      <c r="CP94" s="83"/>
      <c r="CQ94" s="83"/>
      <c r="CR94" s="83"/>
      <c r="CS94" s="83"/>
      <c r="CT94" s="83"/>
      <c r="CU94" s="83"/>
      <c r="CV94" s="83"/>
      <c r="CW94" s="83"/>
      <c r="CX94" s="83"/>
      <c r="CY94" s="83"/>
      <c r="CZ94" s="83"/>
      <c r="DA94" s="83"/>
      <c r="DB94" s="83"/>
      <c r="DC94" s="83"/>
      <c r="DD94" s="83"/>
      <c r="DE94" s="83"/>
      <c r="DF94" s="83"/>
      <c r="DG94" s="83"/>
      <c r="DH94" s="83"/>
      <c r="DI94" s="83"/>
      <c r="DJ94" s="83"/>
      <c r="DK94" s="83"/>
      <c r="DL94" s="83"/>
      <c r="DM94" s="83"/>
      <c r="DN94" s="83"/>
      <c r="DO94" s="83"/>
      <c r="DP94" s="83"/>
      <c r="DQ94" s="83"/>
      <c r="DR94" s="83"/>
      <c r="DS94" s="83"/>
      <c r="DT94" s="83"/>
      <c r="DU94" s="83"/>
      <c r="DV94" s="83"/>
      <c r="DW94" s="83"/>
      <c r="DX94" s="83"/>
      <c r="DY94" s="83"/>
      <c r="DZ94" s="83"/>
      <c r="EA94" s="83"/>
      <c r="EB94" s="83"/>
      <c r="EC94" s="83"/>
      <c r="ED94" s="83"/>
      <c r="EE94" s="83"/>
      <c r="EF94" s="83"/>
      <c r="EG94" s="83"/>
      <c r="EH94" s="83"/>
      <c r="EI94" s="83"/>
      <c r="EJ94" s="83"/>
      <c r="EK94" s="83"/>
      <c r="EL94" s="83"/>
      <c r="EM94" s="83"/>
      <c r="EN94" s="83"/>
      <c r="EO94" s="83"/>
      <c r="EP94" s="83"/>
      <c r="EQ94" s="83"/>
      <c r="ER94" s="83"/>
      <c r="ES94" s="83"/>
      <c r="ET94" s="83"/>
      <c r="EU94" s="83"/>
      <c r="EV94" s="83"/>
      <c r="EW94" s="83"/>
      <c r="EX94" s="83"/>
      <c r="EY94" s="83"/>
      <c r="EZ94" s="83"/>
      <c r="FA94" s="83"/>
      <c r="FB94" s="83"/>
      <c r="FC94" s="83"/>
      <c r="FD94" s="83"/>
      <c r="FE94" s="83"/>
      <c r="FF94" s="83"/>
      <c r="FG94" s="83"/>
      <c r="FH94" s="83"/>
      <c r="FI94" s="83"/>
      <c r="FJ94" s="83"/>
      <c r="FK94" s="83"/>
      <c r="FL94" s="83"/>
      <c r="FM94" s="83"/>
      <c r="FN94" s="83"/>
      <c r="FO94" s="83"/>
      <c r="FP94" s="83"/>
      <c r="FQ94" s="83"/>
      <c r="FR94" s="83"/>
      <c r="FS94" s="83"/>
      <c r="FT94" s="83"/>
      <c r="FU94" s="83"/>
      <c r="FV94" s="83"/>
      <c r="FW94" s="83"/>
      <c r="FX94" s="83"/>
      <c r="FY94" s="83"/>
      <c r="FZ94" s="83"/>
      <c r="GA94" s="83"/>
      <c r="GB94" s="83"/>
      <c r="GC94" s="83"/>
      <c r="GD94" s="83"/>
      <c r="GE94" s="83"/>
      <c r="GF94" s="83"/>
      <c r="GG94" s="83"/>
      <c r="GH94" s="83"/>
      <c r="GI94" s="83"/>
      <c r="GJ94" s="83"/>
      <c r="GK94" s="83"/>
      <c r="GL94" s="83"/>
      <c r="GM94" s="83"/>
      <c r="GN94" s="83"/>
      <c r="GO94" s="83"/>
      <c r="GP94" s="83"/>
      <c r="GQ94" s="83"/>
      <c r="GR94" s="83"/>
      <c r="GS94" s="83"/>
      <c r="GT94" s="83"/>
      <c r="GU94" s="83"/>
      <c r="GV94" s="83"/>
      <c r="GW94" s="83"/>
      <c r="GX94" s="83"/>
      <c r="GY94" s="83"/>
      <c r="GZ94" s="83"/>
      <c r="HA94" s="83"/>
      <c r="HB94" s="83"/>
      <c r="HC94" s="83"/>
      <c r="HD94" s="83"/>
      <c r="HE94" s="83"/>
      <c r="HF94" s="83"/>
      <c r="HG94" s="83"/>
      <c r="HH94" s="83"/>
      <c r="HI94" s="83"/>
      <c r="HJ94" s="83"/>
      <c r="HK94" s="83"/>
      <c r="HL94" s="83"/>
      <c r="HM94" s="83"/>
      <c r="HN94" s="83"/>
      <c r="HO94" s="83"/>
      <c r="HP94" s="83"/>
      <c r="HQ94" s="83"/>
      <c r="HR94" s="83"/>
      <c r="HS94" s="83"/>
      <c r="HT94" s="83"/>
      <c r="HU94" s="83"/>
      <c r="HV94" s="83"/>
      <c r="HW94" s="83"/>
      <c r="HX94" s="83"/>
      <c r="HY94" s="83"/>
      <c r="HZ94" s="83"/>
      <c r="IA94" s="83"/>
      <c r="IB94" s="83"/>
      <c r="IC94" s="83"/>
      <c r="ID94" s="83"/>
      <c r="IE94" s="83"/>
      <c r="IF94" s="83"/>
      <c r="IG94" s="83"/>
      <c r="IH94" s="83"/>
      <c r="II94" s="83"/>
      <c r="IJ94" s="83"/>
      <c r="IK94" s="83"/>
      <c r="IL94" s="83"/>
      <c r="IM94" s="83"/>
      <c r="IN94" s="83"/>
      <c r="IO94" s="83"/>
      <c r="IP94" s="83"/>
      <c r="IQ94" s="83"/>
    </row>
    <row r="95" ht="14.25" customHeight="1" spans="1:33">
      <c r="A95" s="33" t="s">
        <v>169</v>
      </c>
      <c r="B95" s="33" t="s">
        <v>170</v>
      </c>
      <c r="C95" s="28">
        <v>23071</v>
      </c>
      <c r="D95" s="28">
        <v>7810</v>
      </c>
      <c r="E95" s="28">
        <v>0</v>
      </c>
      <c r="F95" s="28">
        <v>15261</v>
      </c>
      <c r="G95" s="28">
        <v>0</v>
      </c>
      <c r="H95" s="29">
        <v>1150</v>
      </c>
      <c r="I95" s="29">
        <v>1950</v>
      </c>
      <c r="J95" s="44">
        <v>0.6</v>
      </c>
      <c r="K95" s="28">
        <f>ROUND((D95*H95+F95*I95)/10000,0)</f>
        <v>3874</v>
      </c>
      <c r="L95" s="28">
        <f>ROUND((H95*D95*J95+I95*F95*J95)/10000,0)</f>
        <v>2324</v>
      </c>
      <c r="M95" s="28">
        <f>K95-L95</f>
        <v>1550</v>
      </c>
      <c r="N95" s="28">
        <v>0</v>
      </c>
      <c r="O95" s="28">
        <v>0</v>
      </c>
      <c r="P95" s="28">
        <v>0</v>
      </c>
      <c r="Q95" s="28">
        <v>1150</v>
      </c>
      <c r="R95" s="56">
        <v>0.6</v>
      </c>
      <c r="S95" s="28">
        <f t="shared" si="78"/>
        <v>0</v>
      </c>
      <c r="T95" s="28">
        <f t="shared" si="79"/>
        <v>0</v>
      </c>
      <c r="U95" s="28">
        <f t="shared" si="80"/>
        <v>0</v>
      </c>
      <c r="V95" s="28">
        <f t="shared" si="81"/>
        <v>0</v>
      </c>
      <c r="W95" s="28">
        <f t="shared" si="82"/>
        <v>0</v>
      </c>
      <c r="X95" s="28">
        <f t="shared" si="83"/>
        <v>0</v>
      </c>
      <c r="Y95" s="28">
        <f t="shared" si="84"/>
        <v>2324</v>
      </c>
      <c r="Z95" s="55">
        <v>-34</v>
      </c>
      <c r="AA95" s="43">
        <v>2290</v>
      </c>
      <c r="AB95" s="55">
        <v>899</v>
      </c>
      <c r="AC95" s="55">
        <v>1391</v>
      </c>
      <c r="AD95" s="55"/>
      <c r="AE95" s="80"/>
      <c r="AG95" s="90">
        <f t="shared" si="85"/>
        <v>867.61</v>
      </c>
    </row>
    <row r="96" ht="14.25" customHeight="1" spans="1:33">
      <c r="A96" s="26" t="s">
        <v>171</v>
      </c>
      <c r="B96" s="33" t="s">
        <v>172</v>
      </c>
      <c r="C96" s="28">
        <v>266338</v>
      </c>
      <c r="D96" s="28">
        <v>203922</v>
      </c>
      <c r="E96" s="28">
        <v>202</v>
      </c>
      <c r="F96" s="28">
        <v>62416</v>
      </c>
      <c r="G96" s="28">
        <v>64</v>
      </c>
      <c r="H96" s="29">
        <v>1150</v>
      </c>
      <c r="I96" s="29">
        <v>1950</v>
      </c>
      <c r="J96" s="44">
        <v>0.6</v>
      </c>
      <c r="K96" s="28">
        <f>ROUND((D96*H96+F96*I96)/10000,0)</f>
        <v>35622</v>
      </c>
      <c r="L96" s="28">
        <f>ROUND((H96*D96*J96+I96*F96*J96)/10000,0)</f>
        <v>21373</v>
      </c>
      <c r="M96" s="28">
        <f>K96-L96</f>
        <v>14249</v>
      </c>
      <c r="N96" s="28">
        <v>53</v>
      </c>
      <c r="O96" s="28">
        <v>1484</v>
      </c>
      <c r="P96" s="28">
        <v>3816</v>
      </c>
      <c r="Q96" s="28">
        <v>1150</v>
      </c>
      <c r="R96" s="56">
        <v>0.6</v>
      </c>
      <c r="S96" s="28">
        <f t="shared" si="78"/>
        <v>439</v>
      </c>
      <c r="T96" s="28">
        <f t="shared" si="79"/>
        <v>263</v>
      </c>
      <c r="U96" s="28">
        <f t="shared" si="80"/>
        <v>176</v>
      </c>
      <c r="V96" s="28">
        <f t="shared" si="81"/>
        <v>36</v>
      </c>
      <c r="W96" s="28">
        <f t="shared" si="82"/>
        <v>21</v>
      </c>
      <c r="X96" s="28">
        <f t="shared" si="83"/>
        <v>15</v>
      </c>
      <c r="Y96" s="28">
        <f t="shared" si="84"/>
        <v>21615</v>
      </c>
      <c r="Z96" s="55">
        <v>0</v>
      </c>
      <c r="AA96" s="43">
        <v>21615</v>
      </c>
      <c r="AB96" s="55">
        <v>8482</v>
      </c>
      <c r="AC96" s="55">
        <v>13133</v>
      </c>
      <c r="AD96" s="55"/>
      <c r="AE96" s="80" t="s">
        <v>173</v>
      </c>
      <c r="AG96" s="90">
        <f t="shared" si="85"/>
        <v>8189.27</v>
      </c>
    </row>
    <row r="97" ht="14.25" customHeight="1" spans="1:33">
      <c r="A97" s="26" t="s">
        <v>174</v>
      </c>
      <c r="B97" s="33" t="s">
        <v>175</v>
      </c>
      <c r="C97" s="28">
        <v>190507</v>
      </c>
      <c r="D97" s="28">
        <v>136290</v>
      </c>
      <c r="E97" s="28">
        <v>34</v>
      </c>
      <c r="F97" s="28">
        <v>54217</v>
      </c>
      <c r="G97" s="28">
        <v>12</v>
      </c>
      <c r="H97" s="29">
        <v>1150</v>
      </c>
      <c r="I97" s="29">
        <v>1950</v>
      </c>
      <c r="J97" s="44">
        <v>0.8</v>
      </c>
      <c r="K97" s="28">
        <f>ROUND((D97*H97+F97*I97)/10000,0)</f>
        <v>26246</v>
      </c>
      <c r="L97" s="28">
        <f>ROUND((H97*D97*J97+I97*F97*J97)/10000,0)</f>
        <v>20997</v>
      </c>
      <c r="M97" s="28">
        <f>K97-L97</f>
        <v>5249</v>
      </c>
      <c r="N97" s="28">
        <v>14</v>
      </c>
      <c r="O97" s="28">
        <v>578</v>
      </c>
      <c r="P97" s="28">
        <v>822</v>
      </c>
      <c r="Q97" s="28">
        <v>1150</v>
      </c>
      <c r="R97" s="56">
        <v>0.8</v>
      </c>
      <c r="S97" s="28">
        <f t="shared" si="78"/>
        <v>95</v>
      </c>
      <c r="T97" s="28">
        <f t="shared" si="79"/>
        <v>76</v>
      </c>
      <c r="U97" s="28">
        <f t="shared" si="80"/>
        <v>19</v>
      </c>
      <c r="V97" s="28">
        <f t="shared" si="81"/>
        <v>6</v>
      </c>
      <c r="W97" s="28">
        <f t="shared" si="82"/>
        <v>5</v>
      </c>
      <c r="X97" s="28">
        <f t="shared" si="83"/>
        <v>1</v>
      </c>
      <c r="Y97" s="28">
        <f t="shared" si="84"/>
        <v>21068</v>
      </c>
      <c r="Z97" s="55">
        <v>0</v>
      </c>
      <c r="AA97" s="43">
        <v>21068</v>
      </c>
      <c r="AB97" s="55">
        <v>8267</v>
      </c>
      <c r="AC97" s="55">
        <v>12801</v>
      </c>
      <c r="AD97" s="55"/>
      <c r="AE97" s="80" t="s">
        <v>176</v>
      </c>
      <c r="AG97" s="90">
        <f t="shared" si="85"/>
        <v>7982.02</v>
      </c>
    </row>
    <row r="98" ht="14.25" customHeight="1" spans="1:33">
      <c r="A98" s="26" t="s">
        <v>177</v>
      </c>
      <c r="B98" s="33" t="s">
        <v>178</v>
      </c>
      <c r="C98" s="28">
        <v>158542</v>
      </c>
      <c r="D98" s="28">
        <v>113813</v>
      </c>
      <c r="E98" s="28">
        <v>253</v>
      </c>
      <c r="F98" s="28">
        <v>44729</v>
      </c>
      <c r="G98" s="28">
        <v>87</v>
      </c>
      <c r="H98" s="29">
        <v>1150</v>
      </c>
      <c r="I98" s="29">
        <v>1950</v>
      </c>
      <c r="J98" s="44">
        <v>1</v>
      </c>
      <c r="K98" s="28">
        <f>ROUND((D98*H98+F98*I98)/10000,0)</f>
        <v>21811</v>
      </c>
      <c r="L98" s="28">
        <f>ROUND((H98*D98*J98+I98*F98*J98)/10000,0)</f>
        <v>21811</v>
      </c>
      <c r="M98" s="28">
        <f>K98-L98</f>
        <v>0</v>
      </c>
      <c r="N98" s="28">
        <v>104</v>
      </c>
      <c r="O98" s="28">
        <v>3813</v>
      </c>
      <c r="P98" s="28">
        <v>6587</v>
      </c>
      <c r="Q98" s="28">
        <v>1150</v>
      </c>
      <c r="R98" s="56">
        <v>1</v>
      </c>
      <c r="S98" s="28">
        <f t="shared" si="78"/>
        <v>758</v>
      </c>
      <c r="T98" s="28">
        <f t="shared" si="79"/>
        <v>758</v>
      </c>
      <c r="U98" s="28">
        <f t="shared" si="80"/>
        <v>0</v>
      </c>
      <c r="V98" s="28">
        <f t="shared" si="81"/>
        <v>46</v>
      </c>
      <c r="W98" s="28">
        <f t="shared" si="82"/>
        <v>46</v>
      </c>
      <c r="X98" s="28">
        <f t="shared" si="83"/>
        <v>0</v>
      </c>
      <c r="Y98" s="28">
        <f t="shared" si="84"/>
        <v>22523</v>
      </c>
      <c r="Z98" s="55">
        <v>0</v>
      </c>
      <c r="AA98" s="43">
        <v>22523</v>
      </c>
      <c r="AB98" s="55">
        <v>8838</v>
      </c>
      <c r="AC98" s="55">
        <v>13685</v>
      </c>
      <c r="AD98" s="55"/>
      <c r="AE98" s="80"/>
      <c r="AG98" s="90">
        <f t="shared" si="85"/>
        <v>8533.28</v>
      </c>
    </row>
    <row r="99" ht="14.25" customHeight="1" spans="1:33">
      <c r="A99" s="26" t="s">
        <v>179</v>
      </c>
      <c r="B99" s="33" t="s">
        <v>180</v>
      </c>
      <c r="C99" s="28">
        <v>45260</v>
      </c>
      <c r="D99" s="28">
        <v>32244</v>
      </c>
      <c r="E99" s="28">
        <v>36</v>
      </c>
      <c r="F99" s="28">
        <v>13016</v>
      </c>
      <c r="G99" s="28">
        <v>10</v>
      </c>
      <c r="H99" s="29">
        <v>1150</v>
      </c>
      <c r="I99" s="29">
        <v>1950</v>
      </c>
      <c r="J99" s="44">
        <v>0.8</v>
      </c>
      <c r="K99" s="28">
        <f>ROUND((D99*H99+F99*I99)/10000,0)</f>
        <v>6246</v>
      </c>
      <c r="L99" s="28">
        <f>ROUND((H99*D99*J99+I99*F99*J99)/10000,0)</f>
        <v>4997</v>
      </c>
      <c r="M99" s="28">
        <f>K99-L99</f>
        <v>1249</v>
      </c>
      <c r="N99" s="28">
        <v>36</v>
      </c>
      <c r="O99" s="28">
        <v>1205</v>
      </c>
      <c r="P99" s="28">
        <v>2395</v>
      </c>
      <c r="Q99" s="28">
        <v>1150</v>
      </c>
      <c r="R99" s="56">
        <v>0.8</v>
      </c>
      <c r="S99" s="28">
        <f t="shared" si="78"/>
        <v>275</v>
      </c>
      <c r="T99" s="28">
        <f t="shared" si="79"/>
        <v>220</v>
      </c>
      <c r="U99" s="28">
        <f t="shared" si="80"/>
        <v>55</v>
      </c>
      <c r="V99" s="28">
        <f t="shared" si="81"/>
        <v>6</v>
      </c>
      <c r="W99" s="28">
        <f t="shared" si="82"/>
        <v>5</v>
      </c>
      <c r="X99" s="28">
        <f t="shared" si="83"/>
        <v>1</v>
      </c>
      <c r="Y99" s="28">
        <f t="shared" si="84"/>
        <v>5212</v>
      </c>
      <c r="Z99" s="55">
        <v>0</v>
      </c>
      <c r="AA99" s="43">
        <v>5212</v>
      </c>
      <c r="AB99" s="55">
        <v>2045</v>
      </c>
      <c r="AC99" s="55">
        <v>3167</v>
      </c>
      <c r="AD99" s="55"/>
      <c r="AE99" s="80"/>
      <c r="AG99" s="90">
        <f t="shared" si="85"/>
        <v>1974.67</v>
      </c>
    </row>
    <row r="100" s="4" customFormat="1" ht="14.25" customHeight="1" spans="1:251">
      <c r="A100" s="30" t="s">
        <v>181</v>
      </c>
      <c r="B100" s="30"/>
      <c r="C100" s="31">
        <v>181158</v>
      </c>
      <c r="D100" s="31">
        <v>127712</v>
      </c>
      <c r="E100" s="31">
        <v>104</v>
      </c>
      <c r="F100" s="31">
        <v>53446</v>
      </c>
      <c r="G100" s="31">
        <v>34</v>
      </c>
      <c r="H100" s="32">
        <f t="shared" ref="H100:P100" si="87">SUM(H101)</f>
        <v>1150</v>
      </c>
      <c r="I100" s="32">
        <f t="shared" si="87"/>
        <v>1950</v>
      </c>
      <c r="J100" s="45">
        <f t="shared" si="87"/>
        <v>0.8</v>
      </c>
      <c r="K100" s="31">
        <f t="shared" si="87"/>
        <v>25109</v>
      </c>
      <c r="L100" s="31">
        <f t="shared" si="87"/>
        <v>20087</v>
      </c>
      <c r="M100" s="31">
        <f t="shared" si="87"/>
        <v>5022</v>
      </c>
      <c r="N100" s="31">
        <v>48</v>
      </c>
      <c r="O100" s="31">
        <v>2092</v>
      </c>
      <c r="P100" s="31">
        <v>2708</v>
      </c>
      <c r="Q100" s="31">
        <v>1150</v>
      </c>
      <c r="R100" s="45">
        <v>0.8</v>
      </c>
      <c r="S100" s="31">
        <f t="shared" ref="S100:Y100" si="88">SUM(S101)</f>
        <v>311</v>
      </c>
      <c r="T100" s="31">
        <f t="shared" si="88"/>
        <v>249</v>
      </c>
      <c r="U100" s="31">
        <f t="shared" si="88"/>
        <v>62</v>
      </c>
      <c r="V100" s="31">
        <f t="shared" si="88"/>
        <v>19</v>
      </c>
      <c r="W100" s="31">
        <f t="shared" si="88"/>
        <v>15</v>
      </c>
      <c r="X100" s="31">
        <f t="shared" si="88"/>
        <v>4</v>
      </c>
      <c r="Y100" s="31">
        <f t="shared" si="88"/>
        <v>20321</v>
      </c>
      <c r="Z100" s="81">
        <v>0</v>
      </c>
      <c r="AA100" s="81">
        <v>20321</v>
      </c>
      <c r="AB100" s="81">
        <v>7974</v>
      </c>
      <c r="AC100" s="81">
        <v>12347</v>
      </c>
      <c r="AD100" s="81">
        <v>0</v>
      </c>
      <c r="AE100" s="82"/>
      <c r="AF100" s="83">
        <v>1</v>
      </c>
      <c r="AG100" s="91" t="e">
        <f>SUM(AG101)</f>
        <v>#N/A</v>
      </c>
      <c r="AH100" s="83"/>
      <c r="AI100" s="83"/>
      <c r="AJ100" s="83"/>
      <c r="AK100" s="83"/>
      <c r="AL100" s="83"/>
      <c r="AM100" s="83"/>
      <c r="AN100" s="83"/>
      <c r="AO100" s="83"/>
      <c r="AP100" s="83"/>
      <c r="AQ100" s="83"/>
      <c r="AR100" s="83"/>
      <c r="AS100" s="83"/>
      <c r="AT100" s="83"/>
      <c r="AU100" s="83"/>
      <c r="AV100" s="83"/>
      <c r="AW100" s="83"/>
      <c r="AX100" s="83"/>
      <c r="AY100" s="83"/>
      <c r="AZ100" s="83"/>
      <c r="BA100" s="83"/>
      <c r="BB100" s="83"/>
      <c r="BC100" s="83"/>
      <c r="BD100" s="83"/>
      <c r="BE100" s="83"/>
      <c r="BF100" s="83"/>
      <c r="BG100" s="83"/>
      <c r="BH100" s="83"/>
      <c r="BI100" s="83"/>
      <c r="BJ100" s="83"/>
      <c r="BK100" s="83"/>
      <c r="BL100" s="83"/>
      <c r="BM100" s="83"/>
      <c r="BN100" s="83"/>
      <c r="BO100" s="83"/>
      <c r="BP100" s="83"/>
      <c r="BQ100" s="83"/>
      <c r="BR100" s="83"/>
      <c r="BS100" s="83"/>
      <c r="BT100" s="83"/>
      <c r="BU100" s="83"/>
      <c r="BV100" s="83"/>
      <c r="BW100" s="83"/>
      <c r="BX100" s="83"/>
      <c r="BY100" s="83"/>
      <c r="BZ100" s="83"/>
      <c r="CA100" s="83"/>
      <c r="CB100" s="83"/>
      <c r="CC100" s="83"/>
      <c r="CD100" s="83"/>
      <c r="CE100" s="83"/>
      <c r="CF100" s="83"/>
      <c r="CG100" s="83"/>
      <c r="CH100" s="83"/>
      <c r="CI100" s="83"/>
      <c r="CJ100" s="83"/>
      <c r="CK100" s="83"/>
      <c r="CL100" s="83"/>
      <c r="CM100" s="83"/>
      <c r="CN100" s="83"/>
      <c r="CO100" s="83"/>
      <c r="CP100" s="83"/>
      <c r="CQ100" s="83"/>
      <c r="CR100" s="83"/>
      <c r="CS100" s="83"/>
      <c r="CT100" s="83"/>
      <c r="CU100" s="83"/>
      <c r="CV100" s="83"/>
      <c r="CW100" s="83"/>
      <c r="CX100" s="83"/>
      <c r="CY100" s="83"/>
      <c r="CZ100" s="83"/>
      <c r="DA100" s="83"/>
      <c r="DB100" s="83"/>
      <c r="DC100" s="83"/>
      <c r="DD100" s="83"/>
      <c r="DE100" s="83"/>
      <c r="DF100" s="83"/>
      <c r="DG100" s="83"/>
      <c r="DH100" s="83"/>
      <c r="DI100" s="83"/>
      <c r="DJ100" s="83"/>
      <c r="DK100" s="83"/>
      <c r="DL100" s="83"/>
      <c r="DM100" s="83"/>
      <c r="DN100" s="83"/>
      <c r="DO100" s="83"/>
      <c r="DP100" s="83"/>
      <c r="DQ100" s="83"/>
      <c r="DR100" s="83"/>
      <c r="DS100" s="83"/>
      <c r="DT100" s="83"/>
      <c r="DU100" s="83"/>
      <c r="DV100" s="83"/>
      <c r="DW100" s="83"/>
      <c r="DX100" s="83"/>
      <c r="DY100" s="83"/>
      <c r="DZ100" s="83"/>
      <c r="EA100" s="83"/>
      <c r="EB100" s="83"/>
      <c r="EC100" s="83"/>
      <c r="ED100" s="83"/>
      <c r="EE100" s="83"/>
      <c r="EF100" s="83"/>
      <c r="EG100" s="83"/>
      <c r="EH100" s="83"/>
      <c r="EI100" s="83"/>
      <c r="EJ100" s="83"/>
      <c r="EK100" s="83"/>
      <c r="EL100" s="83"/>
      <c r="EM100" s="83"/>
      <c r="EN100" s="83"/>
      <c r="EO100" s="83"/>
      <c r="EP100" s="83"/>
      <c r="EQ100" s="83"/>
      <c r="ER100" s="83"/>
      <c r="ES100" s="83"/>
      <c r="ET100" s="83"/>
      <c r="EU100" s="83"/>
      <c r="EV100" s="83"/>
      <c r="EW100" s="83"/>
      <c r="EX100" s="83"/>
      <c r="EY100" s="83"/>
      <c r="EZ100" s="83"/>
      <c r="FA100" s="83"/>
      <c r="FB100" s="83"/>
      <c r="FC100" s="83"/>
      <c r="FD100" s="83"/>
      <c r="FE100" s="83"/>
      <c r="FF100" s="83"/>
      <c r="FG100" s="83"/>
      <c r="FH100" s="83"/>
      <c r="FI100" s="83"/>
      <c r="FJ100" s="83"/>
      <c r="FK100" s="83"/>
      <c r="FL100" s="83"/>
      <c r="FM100" s="83"/>
      <c r="FN100" s="83"/>
      <c r="FO100" s="83"/>
      <c r="FP100" s="83"/>
      <c r="FQ100" s="83"/>
      <c r="FR100" s="83"/>
      <c r="FS100" s="83"/>
      <c r="FT100" s="83"/>
      <c r="FU100" s="83"/>
      <c r="FV100" s="83"/>
      <c r="FW100" s="83"/>
      <c r="FX100" s="83"/>
      <c r="FY100" s="83"/>
      <c r="FZ100" s="83"/>
      <c r="GA100" s="83"/>
      <c r="GB100" s="83"/>
      <c r="GC100" s="83"/>
      <c r="GD100" s="83"/>
      <c r="GE100" s="83"/>
      <c r="GF100" s="83"/>
      <c r="GG100" s="83"/>
      <c r="GH100" s="83"/>
      <c r="GI100" s="83"/>
      <c r="GJ100" s="83"/>
      <c r="GK100" s="83"/>
      <c r="GL100" s="83"/>
      <c r="GM100" s="83"/>
      <c r="GN100" s="83"/>
      <c r="GO100" s="83"/>
      <c r="GP100" s="83"/>
      <c r="GQ100" s="83"/>
      <c r="GR100" s="83"/>
      <c r="GS100" s="83"/>
      <c r="GT100" s="83"/>
      <c r="GU100" s="83"/>
      <c r="GV100" s="83"/>
      <c r="GW100" s="83"/>
      <c r="GX100" s="83"/>
      <c r="GY100" s="83"/>
      <c r="GZ100" s="83"/>
      <c r="HA100" s="83"/>
      <c r="HB100" s="83"/>
      <c r="HC100" s="83"/>
      <c r="HD100" s="83"/>
      <c r="HE100" s="83"/>
      <c r="HF100" s="83"/>
      <c r="HG100" s="83"/>
      <c r="HH100" s="83"/>
      <c r="HI100" s="83"/>
      <c r="HJ100" s="83"/>
      <c r="HK100" s="83"/>
      <c r="HL100" s="83"/>
      <c r="HM100" s="83"/>
      <c r="HN100" s="83"/>
      <c r="HO100" s="83"/>
      <c r="HP100" s="83"/>
      <c r="HQ100" s="83"/>
      <c r="HR100" s="83"/>
      <c r="HS100" s="83"/>
      <c r="HT100" s="83"/>
      <c r="HU100" s="83"/>
      <c r="HV100" s="83"/>
      <c r="HW100" s="83"/>
      <c r="HX100" s="83"/>
      <c r="HY100" s="83"/>
      <c r="HZ100" s="83"/>
      <c r="IA100" s="83"/>
      <c r="IB100" s="83"/>
      <c r="IC100" s="83"/>
      <c r="ID100" s="83"/>
      <c r="IE100" s="83"/>
      <c r="IF100" s="83"/>
      <c r="IG100" s="83"/>
      <c r="IH100" s="83"/>
      <c r="II100" s="83"/>
      <c r="IJ100" s="83"/>
      <c r="IK100" s="83"/>
      <c r="IL100" s="83"/>
      <c r="IM100" s="83"/>
      <c r="IN100" s="83"/>
      <c r="IO100" s="83"/>
      <c r="IP100" s="83"/>
      <c r="IQ100" s="83"/>
    </row>
    <row r="101" ht="14.25" customHeight="1" spans="1:33">
      <c r="A101" s="26" t="s">
        <v>181</v>
      </c>
      <c r="B101" s="33" t="s">
        <v>182</v>
      </c>
      <c r="C101" s="28">
        <v>181158</v>
      </c>
      <c r="D101" s="28">
        <v>127712</v>
      </c>
      <c r="E101" s="28">
        <v>104</v>
      </c>
      <c r="F101" s="28">
        <v>53446</v>
      </c>
      <c r="G101" s="28">
        <v>34</v>
      </c>
      <c r="H101" s="29">
        <v>1150</v>
      </c>
      <c r="I101" s="29">
        <v>1950</v>
      </c>
      <c r="J101" s="44">
        <v>0.8</v>
      </c>
      <c r="K101" s="28">
        <f>ROUND((D101*H101+F101*I101)/10000,0)</f>
        <v>25109</v>
      </c>
      <c r="L101" s="28">
        <f>ROUND((H101*D101*J101+I101*F101*J101)/10000,0)</f>
        <v>20087</v>
      </c>
      <c r="M101" s="28">
        <f>K101-L101</f>
        <v>5022</v>
      </c>
      <c r="N101" s="28">
        <v>48</v>
      </c>
      <c r="O101" s="28">
        <v>2092</v>
      </c>
      <c r="P101" s="28">
        <v>2708</v>
      </c>
      <c r="Q101" s="28">
        <v>1150</v>
      </c>
      <c r="R101" s="56">
        <v>0.8</v>
      </c>
      <c r="S101" s="28">
        <f>ROUND(P101*Q101/10000,0)</f>
        <v>311</v>
      </c>
      <c r="T101" s="28">
        <f>ROUND(P101*Q101*R101/10000,0)</f>
        <v>249</v>
      </c>
      <c r="U101" s="28">
        <f>S101-T101</f>
        <v>62</v>
      </c>
      <c r="V101" s="28">
        <f>ROUND((E101*H101+G101*I101)/10000,0)</f>
        <v>19</v>
      </c>
      <c r="W101" s="28">
        <f>ROUND((E101*H101+G101*I101)*J101/10000,0)</f>
        <v>15</v>
      </c>
      <c r="X101" s="28">
        <f>V101-W101</f>
        <v>4</v>
      </c>
      <c r="Y101" s="28">
        <f t="shared" ref="Y101:Y106" si="89">L101+T101-W101</f>
        <v>20321</v>
      </c>
      <c r="Z101" s="55">
        <v>0</v>
      </c>
      <c r="AA101" s="43">
        <v>20321</v>
      </c>
      <c r="AB101" s="55">
        <v>7974</v>
      </c>
      <c r="AC101" s="55">
        <v>12347</v>
      </c>
      <c r="AD101" s="55"/>
      <c r="AE101" s="80"/>
      <c r="AG101" s="90" t="e">
        <f>#N/A</f>
        <v>#N/A</v>
      </c>
    </row>
    <row r="102" s="4" customFormat="1" ht="14.25" customHeight="1" spans="1:251">
      <c r="A102" s="30" t="s">
        <v>183</v>
      </c>
      <c r="B102" s="30"/>
      <c r="C102" s="31">
        <v>53779</v>
      </c>
      <c r="D102" s="31">
        <v>37987</v>
      </c>
      <c r="E102" s="31">
        <v>34</v>
      </c>
      <c r="F102" s="31">
        <v>15792</v>
      </c>
      <c r="G102" s="31">
        <v>5</v>
      </c>
      <c r="H102" s="32">
        <f>SUM(H103)</f>
        <v>1150</v>
      </c>
      <c r="I102" s="32">
        <f>SUM(I103)</f>
        <v>1950</v>
      </c>
      <c r="J102" s="45">
        <f>SUM(J103)</f>
        <v>0.6</v>
      </c>
      <c r="K102" s="31">
        <f>SUM(K103:K104)</f>
        <v>7447</v>
      </c>
      <c r="L102" s="31">
        <f>SUM(L103:L104)</f>
        <v>6960</v>
      </c>
      <c r="M102" s="31">
        <f>SUM(M103:M104)</f>
        <v>487</v>
      </c>
      <c r="N102" s="31">
        <v>19</v>
      </c>
      <c r="O102" s="31">
        <v>993</v>
      </c>
      <c r="P102" s="31">
        <v>907</v>
      </c>
      <c r="Q102" s="31">
        <v>1150</v>
      </c>
      <c r="R102" s="45" t="s">
        <v>33</v>
      </c>
      <c r="S102" s="31">
        <f t="shared" ref="S102:Y102" si="90">SUM(S103:S104)</f>
        <v>104</v>
      </c>
      <c r="T102" s="31">
        <f t="shared" si="90"/>
        <v>104</v>
      </c>
      <c r="U102" s="31">
        <f t="shared" si="90"/>
        <v>0</v>
      </c>
      <c r="V102" s="31">
        <f t="shared" si="90"/>
        <v>5</v>
      </c>
      <c r="W102" s="31">
        <f t="shared" si="90"/>
        <v>5</v>
      </c>
      <c r="X102" s="31">
        <f t="shared" si="90"/>
        <v>0</v>
      </c>
      <c r="Y102" s="31">
        <f t="shared" si="90"/>
        <v>7059</v>
      </c>
      <c r="Z102" s="81">
        <v>0</v>
      </c>
      <c r="AA102" s="81">
        <v>7059</v>
      </c>
      <c r="AB102" s="81">
        <v>2769</v>
      </c>
      <c r="AC102" s="81">
        <v>4290</v>
      </c>
      <c r="AD102" s="81">
        <v>0</v>
      </c>
      <c r="AE102" s="82"/>
      <c r="AF102" s="83">
        <v>1</v>
      </c>
      <c r="AG102" s="91" t="e">
        <f>SUM(AG103:AG104)</f>
        <v>#N/A</v>
      </c>
      <c r="AH102" s="83"/>
      <c r="AI102" s="83"/>
      <c r="AJ102" s="83"/>
      <c r="AK102" s="83"/>
      <c r="AL102" s="83"/>
      <c r="AM102" s="83"/>
      <c r="AN102" s="83"/>
      <c r="AO102" s="83"/>
      <c r="AP102" s="83"/>
      <c r="AQ102" s="83"/>
      <c r="AR102" s="83"/>
      <c r="AS102" s="83"/>
      <c r="AT102" s="83"/>
      <c r="AU102" s="83"/>
      <c r="AV102" s="83"/>
      <c r="AW102" s="83"/>
      <c r="AX102" s="83"/>
      <c r="AY102" s="83"/>
      <c r="AZ102" s="83"/>
      <c r="BA102" s="83"/>
      <c r="BB102" s="83"/>
      <c r="BC102" s="83"/>
      <c r="BD102" s="83"/>
      <c r="BE102" s="83"/>
      <c r="BF102" s="83"/>
      <c r="BG102" s="83"/>
      <c r="BH102" s="83"/>
      <c r="BI102" s="83"/>
      <c r="BJ102" s="83"/>
      <c r="BK102" s="83"/>
      <c r="BL102" s="83"/>
      <c r="BM102" s="83"/>
      <c r="BN102" s="83"/>
      <c r="BO102" s="83"/>
      <c r="BP102" s="83"/>
      <c r="BQ102" s="83"/>
      <c r="BR102" s="83"/>
      <c r="BS102" s="83"/>
      <c r="BT102" s="83"/>
      <c r="BU102" s="83"/>
      <c r="BV102" s="83"/>
      <c r="BW102" s="83"/>
      <c r="BX102" s="83"/>
      <c r="BY102" s="83"/>
      <c r="BZ102" s="83"/>
      <c r="CA102" s="83"/>
      <c r="CB102" s="83"/>
      <c r="CC102" s="83"/>
      <c r="CD102" s="83"/>
      <c r="CE102" s="83"/>
      <c r="CF102" s="83"/>
      <c r="CG102" s="83"/>
      <c r="CH102" s="83"/>
      <c r="CI102" s="83"/>
      <c r="CJ102" s="83"/>
      <c r="CK102" s="83"/>
      <c r="CL102" s="83"/>
      <c r="CM102" s="83"/>
      <c r="CN102" s="83"/>
      <c r="CO102" s="83"/>
      <c r="CP102" s="83"/>
      <c r="CQ102" s="83"/>
      <c r="CR102" s="83"/>
      <c r="CS102" s="83"/>
      <c r="CT102" s="83"/>
      <c r="CU102" s="83"/>
      <c r="CV102" s="83"/>
      <c r="CW102" s="83"/>
      <c r="CX102" s="83"/>
      <c r="CY102" s="83"/>
      <c r="CZ102" s="83"/>
      <c r="DA102" s="83"/>
      <c r="DB102" s="83"/>
      <c r="DC102" s="83"/>
      <c r="DD102" s="83"/>
      <c r="DE102" s="83"/>
      <c r="DF102" s="83"/>
      <c r="DG102" s="83"/>
      <c r="DH102" s="83"/>
      <c r="DI102" s="83"/>
      <c r="DJ102" s="83"/>
      <c r="DK102" s="83"/>
      <c r="DL102" s="83"/>
      <c r="DM102" s="83"/>
      <c r="DN102" s="83"/>
      <c r="DO102" s="83"/>
      <c r="DP102" s="83"/>
      <c r="DQ102" s="83"/>
      <c r="DR102" s="83"/>
      <c r="DS102" s="83"/>
      <c r="DT102" s="83"/>
      <c r="DU102" s="83"/>
      <c r="DV102" s="83"/>
      <c r="DW102" s="83"/>
      <c r="DX102" s="83"/>
      <c r="DY102" s="83"/>
      <c r="DZ102" s="83"/>
      <c r="EA102" s="83"/>
      <c r="EB102" s="83"/>
      <c r="EC102" s="83"/>
      <c r="ED102" s="83"/>
      <c r="EE102" s="83"/>
      <c r="EF102" s="83"/>
      <c r="EG102" s="83"/>
      <c r="EH102" s="83"/>
      <c r="EI102" s="83"/>
      <c r="EJ102" s="83"/>
      <c r="EK102" s="83"/>
      <c r="EL102" s="83"/>
      <c r="EM102" s="83"/>
      <c r="EN102" s="83"/>
      <c r="EO102" s="83"/>
      <c r="EP102" s="83"/>
      <c r="EQ102" s="83"/>
      <c r="ER102" s="83"/>
      <c r="ES102" s="83"/>
      <c r="ET102" s="83"/>
      <c r="EU102" s="83"/>
      <c r="EV102" s="83"/>
      <c r="EW102" s="83"/>
      <c r="EX102" s="83"/>
      <c r="EY102" s="83"/>
      <c r="EZ102" s="83"/>
      <c r="FA102" s="83"/>
      <c r="FB102" s="83"/>
      <c r="FC102" s="83"/>
      <c r="FD102" s="83"/>
      <c r="FE102" s="83"/>
      <c r="FF102" s="83"/>
      <c r="FG102" s="83"/>
      <c r="FH102" s="83"/>
      <c r="FI102" s="83"/>
      <c r="FJ102" s="83"/>
      <c r="FK102" s="83"/>
      <c r="FL102" s="83"/>
      <c r="FM102" s="83"/>
      <c r="FN102" s="83"/>
      <c r="FO102" s="83"/>
      <c r="FP102" s="83"/>
      <c r="FQ102" s="83"/>
      <c r="FR102" s="83"/>
      <c r="FS102" s="83"/>
      <c r="FT102" s="83"/>
      <c r="FU102" s="83"/>
      <c r="FV102" s="83"/>
      <c r="FW102" s="83"/>
      <c r="FX102" s="83"/>
      <c r="FY102" s="83"/>
      <c r="FZ102" s="83"/>
      <c r="GA102" s="83"/>
      <c r="GB102" s="83"/>
      <c r="GC102" s="83"/>
      <c r="GD102" s="83"/>
      <c r="GE102" s="83"/>
      <c r="GF102" s="83"/>
      <c r="GG102" s="83"/>
      <c r="GH102" s="83"/>
      <c r="GI102" s="83"/>
      <c r="GJ102" s="83"/>
      <c r="GK102" s="83"/>
      <c r="GL102" s="83"/>
      <c r="GM102" s="83"/>
      <c r="GN102" s="83"/>
      <c r="GO102" s="83"/>
      <c r="GP102" s="83"/>
      <c r="GQ102" s="83"/>
      <c r="GR102" s="83"/>
      <c r="GS102" s="83"/>
      <c r="GT102" s="83"/>
      <c r="GU102" s="83"/>
      <c r="GV102" s="83"/>
      <c r="GW102" s="83"/>
      <c r="GX102" s="83"/>
      <c r="GY102" s="83"/>
      <c r="GZ102" s="83"/>
      <c r="HA102" s="83"/>
      <c r="HB102" s="83"/>
      <c r="HC102" s="83"/>
      <c r="HD102" s="83"/>
      <c r="HE102" s="83"/>
      <c r="HF102" s="83"/>
      <c r="HG102" s="83"/>
      <c r="HH102" s="83"/>
      <c r="HI102" s="83"/>
      <c r="HJ102" s="83"/>
      <c r="HK102" s="83"/>
      <c r="HL102" s="83"/>
      <c r="HM102" s="83"/>
      <c r="HN102" s="83"/>
      <c r="HO102" s="83"/>
      <c r="HP102" s="83"/>
      <c r="HQ102" s="83"/>
      <c r="HR102" s="83"/>
      <c r="HS102" s="83"/>
      <c r="HT102" s="83"/>
      <c r="HU102" s="83"/>
      <c r="HV102" s="83"/>
      <c r="HW102" s="83"/>
      <c r="HX102" s="83"/>
      <c r="HY102" s="83"/>
      <c r="HZ102" s="83"/>
      <c r="IA102" s="83"/>
      <c r="IB102" s="83"/>
      <c r="IC102" s="83"/>
      <c r="ID102" s="83"/>
      <c r="IE102" s="83"/>
      <c r="IF102" s="83"/>
      <c r="IG102" s="83"/>
      <c r="IH102" s="83"/>
      <c r="II102" s="83"/>
      <c r="IJ102" s="83"/>
      <c r="IK102" s="83"/>
      <c r="IL102" s="83"/>
      <c r="IM102" s="83"/>
      <c r="IN102" s="83"/>
      <c r="IO102" s="83"/>
      <c r="IP102" s="83"/>
      <c r="IQ102" s="83"/>
    </row>
    <row r="103" spans="1:33">
      <c r="A103" s="33" t="s">
        <v>184</v>
      </c>
      <c r="B103" s="33" t="s">
        <v>185</v>
      </c>
      <c r="C103" s="28">
        <v>8065</v>
      </c>
      <c r="D103" s="28">
        <v>4440</v>
      </c>
      <c r="E103" s="28">
        <v>0</v>
      </c>
      <c r="F103" s="28">
        <v>3625</v>
      </c>
      <c r="G103" s="28">
        <v>0</v>
      </c>
      <c r="H103" s="29">
        <v>1150</v>
      </c>
      <c r="I103" s="29">
        <v>1950</v>
      </c>
      <c r="J103" s="44">
        <v>0.6</v>
      </c>
      <c r="K103" s="28">
        <f>ROUND((D103*H103+F103*I103)/10000,0)</f>
        <v>1217</v>
      </c>
      <c r="L103" s="28">
        <f>ROUND((H103*D103*J103+I103*F103*J103)/10000,0)</f>
        <v>730</v>
      </c>
      <c r="M103" s="28">
        <f>K103-L103</f>
        <v>487</v>
      </c>
      <c r="N103" s="28">
        <v>0</v>
      </c>
      <c r="O103" s="28">
        <v>0</v>
      </c>
      <c r="P103" s="28">
        <v>0</v>
      </c>
      <c r="Q103" s="28">
        <v>1150</v>
      </c>
      <c r="R103" s="56">
        <v>0.6</v>
      </c>
      <c r="S103" s="28">
        <f>ROUND(P103*Q103/10000,0)</f>
        <v>0</v>
      </c>
      <c r="T103" s="28">
        <f>ROUND(P103*Q103*R103/10000,0)</f>
        <v>0</v>
      </c>
      <c r="U103" s="28">
        <f>S103-T103</f>
        <v>0</v>
      </c>
      <c r="V103" s="28">
        <f>ROUND((E103*H103+G103*I103)/10000,0)</f>
        <v>0</v>
      </c>
      <c r="W103" s="28">
        <f>ROUND((E103*H103+G103*I103)*J103/10000,0)</f>
        <v>0</v>
      </c>
      <c r="X103" s="28">
        <f>V103-W103</f>
        <v>0</v>
      </c>
      <c r="Y103" s="28">
        <f t="shared" si="89"/>
        <v>730</v>
      </c>
      <c r="Z103" s="55">
        <v>0</v>
      </c>
      <c r="AA103" s="43">
        <v>730</v>
      </c>
      <c r="AB103" s="55">
        <v>286</v>
      </c>
      <c r="AC103" s="55">
        <v>444</v>
      </c>
      <c r="AD103" s="55"/>
      <c r="AE103" s="80"/>
      <c r="AG103" s="90" t="e">
        <f>#N/A</f>
        <v>#N/A</v>
      </c>
    </row>
    <row r="104" ht="14.25" customHeight="1" spans="1:33">
      <c r="A104" s="26" t="s">
        <v>186</v>
      </c>
      <c r="B104" s="33" t="s">
        <v>187</v>
      </c>
      <c r="C104" s="28">
        <v>45714</v>
      </c>
      <c r="D104" s="28">
        <v>33547</v>
      </c>
      <c r="E104" s="28">
        <v>34</v>
      </c>
      <c r="F104" s="28">
        <v>12167</v>
      </c>
      <c r="G104" s="28">
        <v>5</v>
      </c>
      <c r="H104" s="29">
        <v>1150</v>
      </c>
      <c r="I104" s="29">
        <v>1950</v>
      </c>
      <c r="J104" s="44">
        <v>1</v>
      </c>
      <c r="K104" s="28">
        <f>ROUND((D104*H104+F104*I104)/10000,0)</f>
        <v>6230</v>
      </c>
      <c r="L104" s="28">
        <f>ROUND((H104*D104*J104+I104*F104*J104)/10000,0)</f>
        <v>6230</v>
      </c>
      <c r="M104" s="28">
        <f>K104-L104</f>
        <v>0</v>
      </c>
      <c r="N104" s="28">
        <v>19</v>
      </c>
      <c r="O104" s="28">
        <v>993</v>
      </c>
      <c r="P104" s="28">
        <v>907</v>
      </c>
      <c r="Q104" s="28">
        <v>1150</v>
      </c>
      <c r="R104" s="56">
        <v>1</v>
      </c>
      <c r="S104" s="28">
        <f>ROUND(P104*Q104/10000,0)</f>
        <v>104</v>
      </c>
      <c r="T104" s="28">
        <f>ROUND(P104*Q104*R104/10000,0)</f>
        <v>104</v>
      </c>
      <c r="U104" s="28">
        <f>S104-T104</f>
        <v>0</v>
      </c>
      <c r="V104" s="28">
        <f>ROUND((E104*H104+G104*I104)/10000,0)</f>
        <v>5</v>
      </c>
      <c r="W104" s="28">
        <f>ROUND((E104*H104+G104*I104)*J104/10000,0)</f>
        <v>5</v>
      </c>
      <c r="X104" s="28">
        <f>V104-W104</f>
        <v>0</v>
      </c>
      <c r="Y104" s="28">
        <f t="shared" si="89"/>
        <v>6329</v>
      </c>
      <c r="Z104" s="55">
        <v>0</v>
      </c>
      <c r="AA104" s="43">
        <v>6329</v>
      </c>
      <c r="AB104" s="55">
        <v>2483</v>
      </c>
      <c r="AC104" s="55">
        <v>3846</v>
      </c>
      <c r="AD104" s="55"/>
      <c r="AE104" s="80"/>
      <c r="AG104" s="90" t="e">
        <f>#N/A</f>
        <v>#N/A</v>
      </c>
    </row>
    <row r="105" s="4" customFormat="1" ht="14.25" customHeight="1" spans="1:251">
      <c r="A105" s="30" t="s">
        <v>188</v>
      </c>
      <c r="B105" s="30"/>
      <c r="C105" s="31">
        <v>128504</v>
      </c>
      <c r="D105" s="31">
        <v>91478</v>
      </c>
      <c r="E105" s="31">
        <v>163</v>
      </c>
      <c r="F105" s="31">
        <v>37026</v>
      </c>
      <c r="G105" s="31">
        <v>49</v>
      </c>
      <c r="H105" s="32">
        <f t="shared" ref="H105:P105" si="91">SUM(H106)</f>
        <v>1150</v>
      </c>
      <c r="I105" s="32">
        <f t="shared" si="91"/>
        <v>1950</v>
      </c>
      <c r="J105" s="45">
        <f t="shared" si="91"/>
        <v>1</v>
      </c>
      <c r="K105" s="31">
        <f t="shared" si="91"/>
        <v>17740</v>
      </c>
      <c r="L105" s="31">
        <f t="shared" si="91"/>
        <v>17740</v>
      </c>
      <c r="M105" s="31">
        <f t="shared" si="91"/>
        <v>0</v>
      </c>
      <c r="N105" s="31">
        <v>33</v>
      </c>
      <c r="O105" s="31">
        <v>1982</v>
      </c>
      <c r="P105" s="31">
        <v>1318</v>
      </c>
      <c r="Q105" s="31">
        <v>1150</v>
      </c>
      <c r="R105" s="45">
        <v>1</v>
      </c>
      <c r="S105" s="31">
        <f t="shared" ref="S105:Y105" si="92">SUM(S106)</f>
        <v>152</v>
      </c>
      <c r="T105" s="31">
        <f t="shared" si="92"/>
        <v>152</v>
      </c>
      <c r="U105" s="31">
        <f t="shared" si="92"/>
        <v>0</v>
      </c>
      <c r="V105" s="31">
        <f t="shared" si="92"/>
        <v>28</v>
      </c>
      <c r="W105" s="31">
        <f t="shared" si="92"/>
        <v>28</v>
      </c>
      <c r="X105" s="31">
        <f t="shared" si="92"/>
        <v>0</v>
      </c>
      <c r="Y105" s="31">
        <f t="shared" si="92"/>
        <v>17864</v>
      </c>
      <c r="Z105" s="81">
        <v>0</v>
      </c>
      <c r="AA105" s="81">
        <v>17864</v>
      </c>
      <c r="AB105" s="81">
        <v>7010</v>
      </c>
      <c r="AC105" s="81">
        <v>10854</v>
      </c>
      <c r="AD105" s="81">
        <v>0</v>
      </c>
      <c r="AE105" s="82"/>
      <c r="AF105" s="83">
        <v>1</v>
      </c>
      <c r="AG105" s="91" t="e">
        <f>SUM(AG106)</f>
        <v>#N/A</v>
      </c>
      <c r="AH105" s="83"/>
      <c r="AI105" s="83"/>
      <c r="AJ105" s="83"/>
      <c r="AK105" s="83"/>
      <c r="AL105" s="83"/>
      <c r="AM105" s="83"/>
      <c r="AN105" s="83"/>
      <c r="AO105" s="83"/>
      <c r="AP105" s="83"/>
      <c r="AQ105" s="83"/>
      <c r="AR105" s="83"/>
      <c r="AS105" s="83"/>
      <c r="AT105" s="83"/>
      <c r="AU105" s="83"/>
      <c r="AV105" s="83"/>
      <c r="AW105" s="83"/>
      <c r="AX105" s="83"/>
      <c r="AY105" s="83"/>
      <c r="AZ105" s="83"/>
      <c r="BA105" s="83"/>
      <c r="BB105" s="83"/>
      <c r="BC105" s="83"/>
      <c r="BD105" s="83"/>
      <c r="BE105" s="83"/>
      <c r="BF105" s="83"/>
      <c r="BG105" s="83"/>
      <c r="BH105" s="83"/>
      <c r="BI105" s="83"/>
      <c r="BJ105" s="83"/>
      <c r="BK105" s="83"/>
      <c r="BL105" s="83"/>
      <c r="BM105" s="83"/>
      <c r="BN105" s="83"/>
      <c r="BO105" s="83"/>
      <c r="BP105" s="83"/>
      <c r="BQ105" s="83"/>
      <c r="BR105" s="83"/>
      <c r="BS105" s="83"/>
      <c r="BT105" s="83"/>
      <c r="BU105" s="83"/>
      <c r="BV105" s="83"/>
      <c r="BW105" s="83"/>
      <c r="BX105" s="83"/>
      <c r="BY105" s="83"/>
      <c r="BZ105" s="83"/>
      <c r="CA105" s="83"/>
      <c r="CB105" s="83"/>
      <c r="CC105" s="83"/>
      <c r="CD105" s="83"/>
      <c r="CE105" s="83"/>
      <c r="CF105" s="83"/>
      <c r="CG105" s="83"/>
      <c r="CH105" s="83"/>
      <c r="CI105" s="83"/>
      <c r="CJ105" s="83"/>
      <c r="CK105" s="83"/>
      <c r="CL105" s="83"/>
      <c r="CM105" s="83"/>
      <c r="CN105" s="83"/>
      <c r="CO105" s="83"/>
      <c r="CP105" s="83"/>
      <c r="CQ105" s="83"/>
      <c r="CR105" s="83"/>
      <c r="CS105" s="83"/>
      <c r="CT105" s="83"/>
      <c r="CU105" s="83"/>
      <c r="CV105" s="83"/>
      <c r="CW105" s="83"/>
      <c r="CX105" s="83"/>
      <c r="CY105" s="83"/>
      <c r="CZ105" s="83"/>
      <c r="DA105" s="83"/>
      <c r="DB105" s="83"/>
      <c r="DC105" s="83"/>
      <c r="DD105" s="83"/>
      <c r="DE105" s="83"/>
      <c r="DF105" s="83"/>
      <c r="DG105" s="83"/>
      <c r="DH105" s="83"/>
      <c r="DI105" s="83"/>
      <c r="DJ105" s="83"/>
      <c r="DK105" s="83"/>
      <c r="DL105" s="83"/>
      <c r="DM105" s="83"/>
      <c r="DN105" s="83"/>
      <c r="DO105" s="83"/>
      <c r="DP105" s="83"/>
      <c r="DQ105" s="83"/>
      <c r="DR105" s="83"/>
      <c r="DS105" s="83"/>
      <c r="DT105" s="83"/>
      <c r="DU105" s="83"/>
      <c r="DV105" s="83"/>
      <c r="DW105" s="83"/>
      <c r="DX105" s="83"/>
      <c r="DY105" s="83"/>
      <c r="DZ105" s="83"/>
      <c r="EA105" s="83"/>
      <c r="EB105" s="83"/>
      <c r="EC105" s="83"/>
      <c r="ED105" s="83"/>
      <c r="EE105" s="83"/>
      <c r="EF105" s="83"/>
      <c r="EG105" s="83"/>
      <c r="EH105" s="83"/>
      <c r="EI105" s="83"/>
      <c r="EJ105" s="83"/>
      <c r="EK105" s="83"/>
      <c r="EL105" s="83"/>
      <c r="EM105" s="83"/>
      <c r="EN105" s="83"/>
      <c r="EO105" s="83"/>
      <c r="EP105" s="83"/>
      <c r="EQ105" s="83"/>
      <c r="ER105" s="83"/>
      <c r="ES105" s="83"/>
      <c r="ET105" s="83"/>
      <c r="EU105" s="83"/>
      <c r="EV105" s="83"/>
      <c r="EW105" s="83"/>
      <c r="EX105" s="83"/>
      <c r="EY105" s="83"/>
      <c r="EZ105" s="83"/>
      <c r="FA105" s="83"/>
      <c r="FB105" s="83"/>
      <c r="FC105" s="83"/>
      <c r="FD105" s="83"/>
      <c r="FE105" s="83"/>
      <c r="FF105" s="83"/>
      <c r="FG105" s="83"/>
      <c r="FH105" s="83"/>
      <c r="FI105" s="83"/>
      <c r="FJ105" s="83"/>
      <c r="FK105" s="83"/>
      <c r="FL105" s="83"/>
      <c r="FM105" s="83"/>
      <c r="FN105" s="83"/>
      <c r="FO105" s="83"/>
      <c r="FP105" s="83"/>
      <c r="FQ105" s="83"/>
      <c r="FR105" s="83"/>
      <c r="FS105" s="83"/>
      <c r="FT105" s="83"/>
      <c r="FU105" s="83"/>
      <c r="FV105" s="83"/>
      <c r="FW105" s="83"/>
      <c r="FX105" s="83"/>
      <c r="FY105" s="83"/>
      <c r="FZ105" s="83"/>
      <c r="GA105" s="83"/>
      <c r="GB105" s="83"/>
      <c r="GC105" s="83"/>
      <c r="GD105" s="83"/>
      <c r="GE105" s="83"/>
      <c r="GF105" s="83"/>
      <c r="GG105" s="83"/>
      <c r="GH105" s="83"/>
      <c r="GI105" s="83"/>
      <c r="GJ105" s="83"/>
      <c r="GK105" s="83"/>
      <c r="GL105" s="83"/>
      <c r="GM105" s="83"/>
      <c r="GN105" s="83"/>
      <c r="GO105" s="83"/>
      <c r="GP105" s="83"/>
      <c r="GQ105" s="83"/>
      <c r="GR105" s="83"/>
      <c r="GS105" s="83"/>
      <c r="GT105" s="83"/>
      <c r="GU105" s="83"/>
      <c r="GV105" s="83"/>
      <c r="GW105" s="83"/>
      <c r="GX105" s="83"/>
      <c r="GY105" s="83"/>
      <c r="GZ105" s="83"/>
      <c r="HA105" s="83"/>
      <c r="HB105" s="83"/>
      <c r="HC105" s="83"/>
      <c r="HD105" s="83"/>
      <c r="HE105" s="83"/>
      <c r="HF105" s="83"/>
      <c r="HG105" s="83"/>
      <c r="HH105" s="83"/>
      <c r="HI105" s="83"/>
      <c r="HJ105" s="83"/>
      <c r="HK105" s="83"/>
      <c r="HL105" s="83"/>
      <c r="HM105" s="83"/>
      <c r="HN105" s="83"/>
      <c r="HO105" s="83"/>
      <c r="HP105" s="83"/>
      <c r="HQ105" s="83"/>
      <c r="HR105" s="83"/>
      <c r="HS105" s="83"/>
      <c r="HT105" s="83"/>
      <c r="HU105" s="83"/>
      <c r="HV105" s="83"/>
      <c r="HW105" s="83"/>
      <c r="HX105" s="83"/>
      <c r="HY105" s="83"/>
      <c r="HZ105" s="83"/>
      <c r="IA105" s="83"/>
      <c r="IB105" s="83"/>
      <c r="IC105" s="83"/>
      <c r="ID105" s="83"/>
      <c r="IE105" s="83"/>
      <c r="IF105" s="83"/>
      <c r="IG105" s="83"/>
      <c r="IH105" s="83"/>
      <c r="II105" s="83"/>
      <c r="IJ105" s="83"/>
      <c r="IK105" s="83"/>
      <c r="IL105" s="83"/>
      <c r="IM105" s="83"/>
      <c r="IN105" s="83"/>
      <c r="IO105" s="83"/>
      <c r="IP105" s="83"/>
      <c r="IQ105" s="83"/>
    </row>
    <row r="106" ht="14.25" customHeight="1" spans="1:33">
      <c r="A106" s="26" t="s">
        <v>188</v>
      </c>
      <c r="B106" s="33" t="s">
        <v>189</v>
      </c>
      <c r="C106" s="28">
        <v>128504</v>
      </c>
      <c r="D106" s="28">
        <v>91478</v>
      </c>
      <c r="E106" s="28">
        <v>163</v>
      </c>
      <c r="F106" s="28">
        <v>37026</v>
      </c>
      <c r="G106" s="28">
        <v>49</v>
      </c>
      <c r="H106" s="29">
        <v>1150</v>
      </c>
      <c r="I106" s="29">
        <v>1950</v>
      </c>
      <c r="J106" s="44">
        <v>1</v>
      </c>
      <c r="K106" s="28">
        <f>ROUND((D106*H106+F106*I106)/10000,0)</f>
        <v>17740</v>
      </c>
      <c r="L106" s="28">
        <f>ROUND((H106*D106*J106+I106*F106*J106)/10000,0)</f>
        <v>17740</v>
      </c>
      <c r="M106" s="28">
        <f>K106-L106</f>
        <v>0</v>
      </c>
      <c r="N106" s="28">
        <v>33</v>
      </c>
      <c r="O106" s="28">
        <v>1982</v>
      </c>
      <c r="P106" s="28">
        <v>1318</v>
      </c>
      <c r="Q106" s="28">
        <v>1150</v>
      </c>
      <c r="R106" s="56">
        <v>1</v>
      </c>
      <c r="S106" s="28">
        <f>ROUND(P106*Q106/10000,0)</f>
        <v>152</v>
      </c>
      <c r="T106" s="28">
        <f>ROUND(P106*Q106*R106/10000,0)</f>
        <v>152</v>
      </c>
      <c r="U106" s="28">
        <f>S106-T106</f>
        <v>0</v>
      </c>
      <c r="V106" s="28">
        <f>ROUND((E106*H106+G106*I106)/10000,0)</f>
        <v>28</v>
      </c>
      <c r="W106" s="28">
        <f>ROUND((E106*H106+G106*I106)*J106/10000,0)</f>
        <v>28</v>
      </c>
      <c r="X106" s="28">
        <f>V106-W106</f>
        <v>0</v>
      </c>
      <c r="Y106" s="28">
        <f t="shared" si="89"/>
        <v>17864</v>
      </c>
      <c r="Z106" s="55">
        <v>0</v>
      </c>
      <c r="AA106" s="43">
        <v>17864</v>
      </c>
      <c r="AB106" s="55">
        <v>7010</v>
      </c>
      <c r="AC106" s="55">
        <v>10854</v>
      </c>
      <c r="AD106" s="55"/>
      <c r="AE106" s="80" t="s">
        <v>190</v>
      </c>
      <c r="AG106" s="90" t="e">
        <f>#N/A</f>
        <v>#N/A</v>
      </c>
    </row>
    <row r="107" s="4" customFormat="1" ht="14.25" customHeight="1" spans="1:251">
      <c r="A107" s="30" t="s">
        <v>191</v>
      </c>
      <c r="B107" s="30"/>
      <c r="C107" s="31">
        <v>186343</v>
      </c>
      <c r="D107" s="31">
        <v>130151</v>
      </c>
      <c r="E107" s="31">
        <v>316</v>
      </c>
      <c r="F107" s="31">
        <v>56192</v>
      </c>
      <c r="G107" s="31">
        <v>77</v>
      </c>
      <c r="H107" s="32">
        <f t="shared" ref="H107:P107" si="93">SUM(H108)</f>
        <v>1150</v>
      </c>
      <c r="I107" s="32">
        <f t="shared" si="93"/>
        <v>1950</v>
      </c>
      <c r="J107" s="45">
        <f t="shared" si="93"/>
        <v>1</v>
      </c>
      <c r="K107" s="31">
        <f t="shared" si="93"/>
        <v>25925</v>
      </c>
      <c r="L107" s="31">
        <f t="shared" si="93"/>
        <v>25925</v>
      </c>
      <c r="M107" s="31">
        <f t="shared" si="93"/>
        <v>0</v>
      </c>
      <c r="N107" s="31">
        <v>86</v>
      </c>
      <c r="O107" s="31">
        <v>5915</v>
      </c>
      <c r="P107" s="31">
        <v>2685</v>
      </c>
      <c r="Q107" s="31">
        <v>1150</v>
      </c>
      <c r="R107" s="45">
        <v>1</v>
      </c>
      <c r="S107" s="31">
        <f t="shared" ref="S107:Y107" si="94">SUM(S108)</f>
        <v>309</v>
      </c>
      <c r="T107" s="31">
        <f t="shared" si="94"/>
        <v>309</v>
      </c>
      <c r="U107" s="31">
        <f t="shared" si="94"/>
        <v>0</v>
      </c>
      <c r="V107" s="31">
        <f t="shared" si="94"/>
        <v>51</v>
      </c>
      <c r="W107" s="31">
        <f t="shared" si="94"/>
        <v>51</v>
      </c>
      <c r="X107" s="31">
        <f t="shared" si="94"/>
        <v>0</v>
      </c>
      <c r="Y107" s="31">
        <f t="shared" si="94"/>
        <v>26183</v>
      </c>
      <c r="Z107" s="81">
        <v>0</v>
      </c>
      <c r="AA107" s="81">
        <v>26183</v>
      </c>
      <c r="AB107" s="81">
        <v>10274</v>
      </c>
      <c r="AC107" s="81">
        <v>15909</v>
      </c>
      <c r="AD107" s="81">
        <v>0</v>
      </c>
      <c r="AE107" s="82"/>
      <c r="AF107" s="83">
        <v>1</v>
      </c>
      <c r="AG107" s="91" t="e">
        <f>SUM(AG108)</f>
        <v>#N/A</v>
      </c>
      <c r="AH107" s="83"/>
      <c r="AI107" s="83"/>
      <c r="AJ107" s="83"/>
      <c r="AK107" s="83"/>
      <c r="AL107" s="83"/>
      <c r="AM107" s="83"/>
      <c r="AN107" s="83"/>
      <c r="AO107" s="83"/>
      <c r="AP107" s="83"/>
      <c r="AQ107" s="83"/>
      <c r="AR107" s="83"/>
      <c r="AS107" s="83"/>
      <c r="AT107" s="83"/>
      <c r="AU107" s="83"/>
      <c r="AV107" s="83"/>
      <c r="AW107" s="83"/>
      <c r="AX107" s="83"/>
      <c r="AY107" s="83"/>
      <c r="AZ107" s="83"/>
      <c r="BA107" s="83"/>
      <c r="BB107" s="83"/>
      <c r="BC107" s="83"/>
      <c r="BD107" s="83"/>
      <c r="BE107" s="83"/>
      <c r="BF107" s="83"/>
      <c r="BG107" s="83"/>
      <c r="BH107" s="83"/>
      <c r="BI107" s="83"/>
      <c r="BJ107" s="83"/>
      <c r="BK107" s="83"/>
      <c r="BL107" s="83"/>
      <c r="BM107" s="83"/>
      <c r="BN107" s="83"/>
      <c r="BO107" s="83"/>
      <c r="BP107" s="83"/>
      <c r="BQ107" s="83"/>
      <c r="BR107" s="83"/>
      <c r="BS107" s="83"/>
      <c r="BT107" s="83"/>
      <c r="BU107" s="83"/>
      <c r="BV107" s="83"/>
      <c r="BW107" s="83"/>
      <c r="BX107" s="83"/>
      <c r="BY107" s="83"/>
      <c r="BZ107" s="83"/>
      <c r="CA107" s="83"/>
      <c r="CB107" s="83"/>
      <c r="CC107" s="83"/>
      <c r="CD107" s="83"/>
      <c r="CE107" s="83"/>
      <c r="CF107" s="83"/>
      <c r="CG107" s="83"/>
      <c r="CH107" s="83"/>
      <c r="CI107" s="83"/>
      <c r="CJ107" s="83"/>
      <c r="CK107" s="83"/>
      <c r="CL107" s="83"/>
      <c r="CM107" s="83"/>
      <c r="CN107" s="83"/>
      <c r="CO107" s="83"/>
      <c r="CP107" s="83"/>
      <c r="CQ107" s="83"/>
      <c r="CR107" s="83"/>
      <c r="CS107" s="83"/>
      <c r="CT107" s="83"/>
      <c r="CU107" s="83"/>
      <c r="CV107" s="83"/>
      <c r="CW107" s="83"/>
      <c r="CX107" s="83"/>
      <c r="CY107" s="83"/>
      <c r="CZ107" s="83"/>
      <c r="DA107" s="83"/>
      <c r="DB107" s="83"/>
      <c r="DC107" s="83"/>
      <c r="DD107" s="83"/>
      <c r="DE107" s="83"/>
      <c r="DF107" s="83"/>
      <c r="DG107" s="83"/>
      <c r="DH107" s="83"/>
      <c r="DI107" s="83"/>
      <c r="DJ107" s="83"/>
      <c r="DK107" s="83"/>
      <c r="DL107" s="83"/>
      <c r="DM107" s="83"/>
      <c r="DN107" s="83"/>
      <c r="DO107" s="83"/>
      <c r="DP107" s="83"/>
      <c r="DQ107" s="83"/>
      <c r="DR107" s="83"/>
      <c r="DS107" s="83"/>
      <c r="DT107" s="83"/>
      <c r="DU107" s="83"/>
      <c r="DV107" s="83"/>
      <c r="DW107" s="83"/>
      <c r="DX107" s="83"/>
      <c r="DY107" s="83"/>
      <c r="DZ107" s="83"/>
      <c r="EA107" s="83"/>
      <c r="EB107" s="83"/>
      <c r="EC107" s="83"/>
      <c r="ED107" s="83"/>
      <c r="EE107" s="83"/>
      <c r="EF107" s="83"/>
      <c r="EG107" s="83"/>
      <c r="EH107" s="83"/>
      <c r="EI107" s="83"/>
      <c r="EJ107" s="83"/>
      <c r="EK107" s="83"/>
      <c r="EL107" s="83"/>
      <c r="EM107" s="83"/>
      <c r="EN107" s="83"/>
      <c r="EO107" s="83"/>
      <c r="EP107" s="83"/>
      <c r="EQ107" s="83"/>
      <c r="ER107" s="83"/>
      <c r="ES107" s="83"/>
      <c r="ET107" s="83"/>
      <c r="EU107" s="83"/>
      <c r="EV107" s="83"/>
      <c r="EW107" s="83"/>
      <c r="EX107" s="83"/>
      <c r="EY107" s="83"/>
      <c r="EZ107" s="83"/>
      <c r="FA107" s="83"/>
      <c r="FB107" s="83"/>
      <c r="FC107" s="83"/>
      <c r="FD107" s="83"/>
      <c r="FE107" s="83"/>
      <c r="FF107" s="83"/>
      <c r="FG107" s="83"/>
      <c r="FH107" s="83"/>
      <c r="FI107" s="83"/>
      <c r="FJ107" s="83"/>
      <c r="FK107" s="83"/>
      <c r="FL107" s="83"/>
      <c r="FM107" s="83"/>
      <c r="FN107" s="83"/>
      <c r="FO107" s="83"/>
      <c r="FP107" s="83"/>
      <c r="FQ107" s="83"/>
      <c r="FR107" s="83"/>
      <c r="FS107" s="83"/>
      <c r="FT107" s="83"/>
      <c r="FU107" s="83"/>
      <c r="FV107" s="83"/>
      <c r="FW107" s="83"/>
      <c r="FX107" s="83"/>
      <c r="FY107" s="83"/>
      <c r="FZ107" s="83"/>
      <c r="GA107" s="83"/>
      <c r="GB107" s="83"/>
      <c r="GC107" s="83"/>
      <c r="GD107" s="83"/>
      <c r="GE107" s="83"/>
      <c r="GF107" s="83"/>
      <c r="GG107" s="83"/>
      <c r="GH107" s="83"/>
      <c r="GI107" s="83"/>
      <c r="GJ107" s="83"/>
      <c r="GK107" s="83"/>
      <c r="GL107" s="83"/>
      <c r="GM107" s="83"/>
      <c r="GN107" s="83"/>
      <c r="GO107" s="83"/>
      <c r="GP107" s="83"/>
      <c r="GQ107" s="83"/>
      <c r="GR107" s="83"/>
      <c r="GS107" s="83"/>
      <c r="GT107" s="83"/>
      <c r="GU107" s="83"/>
      <c r="GV107" s="83"/>
      <c r="GW107" s="83"/>
      <c r="GX107" s="83"/>
      <c r="GY107" s="83"/>
      <c r="GZ107" s="83"/>
      <c r="HA107" s="83"/>
      <c r="HB107" s="83"/>
      <c r="HC107" s="83"/>
      <c r="HD107" s="83"/>
      <c r="HE107" s="83"/>
      <c r="HF107" s="83"/>
      <c r="HG107" s="83"/>
      <c r="HH107" s="83"/>
      <c r="HI107" s="83"/>
      <c r="HJ107" s="83"/>
      <c r="HK107" s="83"/>
      <c r="HL107" s="83"/>
      <c r="HM107" s="83"/>
      <c r="HN107" s="83"/>
      <c r="HO107" s="83"/>
      <c r="HP107" s="83"/>
      <c r="HQ107" s="83"/>
      <c r="HR107" s="83"/>
      <c r="HS107" s="83"/>
      <c r="HT107" s="83"/>
      <c r="HU107" s="83"/>
      <c r="HV107" s="83"/>
      <c r="HW107" s="83"/>
      <c r="HX107" s="83"/>
      <c r="HY107" s="83"/>
      <c r="HZ107" s="83"/>
      <c r="IA107" s="83"/>
      <c r="IB107" s="83"/>
      <c r="IC107" s="83"/>
      <c r="ID107" s="83"/>
      <c r="IE107" s="83"/>
      <c r="IF107" s="83"/>
      <c r="IG107" s="83"/>
      <c r="IH107" s="83"/>
      <c r="II107" s="83"/>
      <c r="IJ107" s="83"/>
      <c r="IK107" s="83"/>
      <c r="IL107" s="83"/>
      <c r="IM107" s="83"/>
      <c r="IN107" s="83"/>
      <c r="IO107" s="83"/>
      <c r="IP107" s="83"/>
      <c r="IQ107" s="83"/>
    </row>
    <row r="108" ht="14.25" customHeight="1" spans="1:33">
      <c r="A108" s="26" t="s">
        <v>191</v>
      </c>
      <c r="B108" s="33" t="s">
        <v>192</v>
      </c>
      <c r="C108" s="28">
        <v>186343</v>
      </c>
      <c r="D108" s="28">
        <v>130151</v>
      </c>
      <c r="E108" s="28">
        <v>316</v>
      </c>
      <c r="F108" s="28">
        <v>56192</v>
      </c>
      <c r="G108" s="28">
        <v>77</v>
      </c>
      <c r="H108" s="29">
        <v>1150</v>
      </c>
      <c r="I108" s="29">
        <v>1950</v>
      </c>
      <c r="J108" s="44">
        <v>1</v>
      </c>
      <c r="K108" s="28">
        <f>ROUND((D108*H108+F108*I108)/10000,0)</f>
        <v>25925</v>
      </c>
      <c r="L108" s="28">
        <f>ROUND((H108*D108*J108+I108*F108*J108)/10000,0)</f>
        <v>25925</v>
      </c>
      <c r="M108" s="28">
        <f>K108-L108</f>
        <v>0</v>
      </c>
      <c r="N108" s="28">
        <v>86</v>
      </c>
      <c r="O108" s="28">
        <v>5915</v>
      </c>
      <c r="P108" s="28">
        <v>2685</v>
      </c>
      <c r="Q108" s="28">
        <v>1150</v>
      </c>
      <c r="R108" s="56">
        <v>1</v>
      </c>
      <c r="S108" s="28">
        <f>ROUND(P108*Q108/10000,0)</f>
        <v>309</v>
      </c>
      <c r="T108" s="28">
        <f>ROUND(P108*Q108*R108/10000,0)</f>
        <v>309</v>
      </c>
      <c r="U108" s="28">
        <f>S108-T108</f>
        <v>0</v>
      </c>
      <c r="V108" s="28">
        <f>ROUND((E108*H108+G108*I108)/10000,0)</f>
        <v>51</v>
      </c>
      <c r="W108" s="28">
        <f>ROUND((E108*H108+G108*I108)*J108/10000,0)</f>
        <v>51</v>
      </c>
      <c r="X108" s="28">
        <f>V108-W108</f>
        <v>0</v>
      </c>
      <c r="Y108" s="28">
        <f>L108+T108-W108</f>
        <v>26183</v>
      </c>
      <c r="Z108" s="55">
        <v>0</v>
      </c>
      <c r="AA108" s="43">
        <v>26183</v>
      </c>
      <c r="AB108" s="55">
        <v>10274</v>
      </c>
      <c r="AC108" s="55">
        <v>15909</v>
      </c>
      <c r="AD108" s="55"/>
      <c r="AE108" s="80" t="s">
        <v>193</v>
      </c>
      <c r="AG108" s="90" t="e">
        <f>#N/A</f>
        <v>#N/A</v>
      </c>
    </row>
    <row r="109" s="4" customFormat="1" ht="14.25" customHeight="1" spans="1:251">
      <c r="A109" s="30" t="s">
        <v>194</v>
      </c>
      <c r="B109" s="30"/>
      <c r="C109" s="31">
        <v>37388</v>
      </c>
      <c r="D109" s="31">
        <v>25940</v>
      </c>
      <c r="E109" s="31">
        <v>48</v>
      </c>
      <c r="F109" s="31">
        <v>11448</v>
      </c>
      <c r="G109" s="31">
        <v>16</v>
      </c>
      <c r="H109" s="32">
        <f t="shared" ref="H109:P109" si="95">SUM(H110)</f>
        <v>1150</v>
      </c>
      <c r="I109" s="32">
        <f t="shared" si="95"/>
        <v>1950</v>
      </c>
      <c r="J109" s="45">
        <f t="shared" si="95"/>
        <v>1</v>
      </c>
      <c r="K109" s="31">
        <f t="shared" si="95"/>
        <v>5215</v>
      </c>
      <c r="L109" s="31">
        <f t="shared" si="95"/>
        <v>5215</v>
      </c>
      <c r="M109" s="31">
        <f t="shared" si="95"/>
        <v>0</v>
      </c>
      <c r="N109" s="31">
        <v>21</v>
      </c>
      <c r="O109" s="31">
        <v>1478</v>
      </c>
      <c r="P109" s="31">
        <v>622</v>
      </c>
      <c r="Q109" s="31">
        <v>1150</v>
      </c>
      <c r="R109" s="45">
        <v>1</v>
      </c>
      <c r="S109" s="31">
        <f t="shared" ref="S109:Y109" si="96">SUM(S110)</f>
        <v>72</v>
      </c>
      <c r="T109" s="31">
        <f t="shared" si="96"/>
        <v>72</v>
      </c>
      <c r="U109" s="31">
        <f t="shared" si="96"/>
        <v>0</v>
      </c>
      <c r="V109" s="31">
        <f t="shared" si="96"/>
        <v>9</v>
      </c>
      <c r="W109" s="31">
        <f t="shared" si="96"/>
        <v>9</v>
      </c>
      <c r="X109" s="31">
        <f t="shared" si="96"/>
        <v>0</v>
      </c>
      <c r="Y109" s="31">
        <f t="shared" si="96"/>
        <v>5278</v>
      </c>
      <c r="Z109" s="81">
        <v>0</v>
      </c>
      <c r="AA109" s="81">
        <v>5278</v>
      </c>
      <c r="AB109" s="81">
        <v>2071</v>
      </c>
      <c r="AC109" s="81">
        <v>3207</v>
      </c>
      <c r="AD109" s="81">
        <v>0</v>
      </c>
      <c r="AE109" s="82"/>
      <c r="AF109" s="83">
        <v>1</v>
      </c>
      <c r="AG109" s="91" t="e">
        <f>SUM(AG110)</f>
        <v>#N/A</v>
      </c>
      <c r="AH109" s="83"/>
      <c r="AI109" s="83"/>
      <c r="AJ109" s="83"/>
      <c r="AK109" s="83"/>
      <c r="AL109" s="83"/>
      <c r="AM109" s="83"/>
      <c r="AN109" s="83"/>
      <c r="AO109" s="83"/>
      <c r="AP109" s="83"/>
      <c r="AQ109" s="83"/>
      <c r="AR109" s="83"/>
      <c r="AS109" s="83"/>
      <c r="AT109" s="83"/>
      <c r="AU109" s="83"/>
      <c r="AV109" s="83"/>
      <c r="AW109" s="83"/>
      <c r="AX109" s="83"/>
      <c r="AY109" s="83"/>
      <c r="AZ109" s="83"/>
      <c r="BA109" s="83"/>
      <c r="BB109" s="83"/>
      <c r="BC109" s="83"/>
      <c r="BD109" s="83"/>
      <c r="BE109" s="83"/>
      <c r="BF109" s="83"/>
      <c r="BG109" s="83"/>
      <c r="BH109" s="83"/>
      <c r="BI109" s="83"/>
      <c r="BJ109" s="83"/>
      <c r="BK109" s="83"/>
      <c r="BL109" s="83"/>
      <c r="BM109" s="83"/>
      <c r="BN109" s="83"/>
      <c r="BO109" s="83"/>
      <c r="BP109" s="83"/>
      <c r="BQ109" s="83"/>
      <c r="BR109" s="83"/>
      <c r="BS109" s="83"/>
      <c r="BT109" s="83"/>
      <c r="BU109" s="83"/>
      <c r="BV109" s="83"/>
      <c r="BW109" s="83"/>
      <c r="BX109" s="83"/>
      <c r="BY109" s="83"/>
      <c r="BZ109" s="83"/>
      <c r="CA109" s="83"/>
      <c r="CB109" s="83"/>
      <c r="CC109" s="83"/>
      <c r="CD109" s="83"/>
      <c r="CE109" s="83"/>
      <c r="CF109" s="83"/>
      <c r="CG109" s="83"/>
      <c r="CH109" s="83"/>
      <c r="CI109" s="83"/>
      <c r="CJ109" s="83"/>
      <c r="CK109" s="83"/>
      <c r="CL109" s="83"/>
      <c r="CM109" s="83"/>
      <c r="CN109" s="83"/>
      <c r="CO109" s="83"/>
      <c r="CP109" s="83"/>
      <c r="CQ109" s="83"/>
      <c r="CR109" s="83"/>
      <c r="CS109" s="83"/>
      <c r="CT109" s="83"/>
      <c r="CU109" s="83"/>
      <c r="CV109" s="83"/>
      <c r="CW109" s="83"/>
      <c r="CX109" s="83"/>
      <c r="CY109" s="83"/>
      <c r="CZ109" s="83"/>
      <c r="DA109" s="83"/>
      <c r="DB109" s="83"/>
      <c r="DC109" s="83"/>
      <c r="DD109" s="83"/>
      <c r="DE109" s="83"/>
      <c r="DF109" s="83"/>
      <c r="DG109" s="83"/>
      <c r="DH109" s="83"/>
      <c r="DI109" s="83"/>
      <c r="DJ109" s="83"/>
      <c r="DK109" s="83"/>
      <c r="DL109" s="83"/>
      <c r="DM109" s="83"/>
      <c r="DN109" s="83"/>
      <c r="DO109" s="83"/>
      <c r="DP109" s="83"/>
      <c r="DQ109" s="83"/>
      <c r="DR109" s="83"/>
      <c r="DS109" s="83"/>
      <c r="DT109" s="83"/>
      <c r="DU109" s="83"/>
      <c r="DV109" s="83"/>
      <c r="DW109" s="83"/>
      <c r="DX109" s="83"/>
      <c r="DY109" s="83"/>
      <c r="DZ109" s="83"/>
      <c r="EA109" s="83"/>
      <c r="EB109" s="83"/>
      <c r="EC109" s="83"/>
      <c r="ED109" s="83"/>
      <c r="EE109" s="83"/>
      <c r="EF109" s="83"/>
      <c r="EG109" s="83"/>
      <c r="EH109" s="83"/>
      <c r="EI109" s="83"/>
      <c r="EJ109" s="83"/>
      <c r="EK109" s="83"/>
      <c r="EL109" s="83"/>
      <c r="EM109" s="83"/>
      <c r="EN109" s="83"/>
      <c r="EO109" s="83"/>
      <c r="EP109" s="83"/>
      <c r="EQ109" s="83"/>
      <c r="ER109" s="83"/>
      <c r="ES109" s="83"/>
      <c r="ET109" s="83"/>
      <c r="EU109" s="83"/>
      <c r="EV109" s="83"/>
      <c r="EW109" s="83"/>
      <c r="EX109" s="83"/>
      <c r="EY109" s="83"/>
      <c r="EZ109" s="83"/>
      <c r="FA109" s="83"/>
      <c r="FB109" s="83"/>
      <c r="FC109" s="83"/>
      <c r="FD109" s="83"/>
      <c r="FE109" s="83"/>
      <c r="FF109" s="83"/>
      <c r="FG109" s="83"/>
      <c r="FH109" s="83"/>
      <c r="FI109" s="83"/>
      <c r="FJ109" s="83"/>
      <c r="FK109" s="83"/>
      <c r="FL109" s="83"/>
      <c r="FM109" s="83"/>
      <c r="FN109" s="83"/>
      <c r="FO109" s="83"/>
      <c r="FP109" s="83"/>
      <c r="FQ109" s="83"/>
      <c r="FR109" s="83"/>
      <c r="FS109" s="83"/>
      <c r="FT109" s="83"/>
      <c r="FU109" s="83"/>
      <c r="FV109" s="83"/>
      <c r="FW109" s="83"/>
      <c r="FX109" s="83"/>
      <c r="FY109" s="83"/>
      <c r="FZ109" s="83"/>
      <c r="GA109" s="83"/>
      <c r="GB109" s="83"/>
      <c r="GC109" s="83"/>
      <c r="GD109" s="83"/>
      <c r="GE109" s="83"/>
      <c r="GF109" s="83"/>
      <c r="GG109" s="83"/>
      <c r="GH109" s="83"/>
      <c r="GI109" s="83"/>
      <c r="GJ109" s="83"/>
      <c r="GK109" s="83"/>
      <c r="GL109" s="83"/>
      <c r="GM109" s="83"/>
      <c r="GN109" s="83"/>
      <c r="GO109" s="83"/>
      <c r="GP109" s="83"/>
      <c r="GQ109" s="83"/>
      <c r="GR109" s="83"/>
      <c r="GS109" s="83"/>
      <c r="GT109" s="83"/>
      <c r="GU109" s="83"/>
      <c r="GV109" s="83"/>
      <c r="GW109" s="83"/>
      <c r="GX109" s="83"/>
      <c r="GY109" s="83"/>
      <c r="GZ109" s="83"/>
      <c r="HA109" s="83"/>
      <c r="HB109" s="83"/>
      <c r="HC109" s="83"/>
      <c r="HD109" s="83"/>
      <c r="HE109" s="83"/>
      <c r="HF109" s="83"/>
      <c r="HG109" s="83"/>
      <c r="HH109" s="83"/>
      <c r="HI109" s="83"/>
      <c r="HJ109" s="83"/>
      <c r="HK109" s="83"/>
      <c r="HL109" s="83"/>
      <c r="HM109" s="83"/>
      <c r="HN109" s="83"/>
      <c r="HO109" s="83"/>
      <c r="HP109" s="83"/>
      <c r="HQ109" s="83"/>
      <c r="HR109" s="83"/>
      <c r="HS109" s="83"/>
      <c r="HT109" s="83"/>
      <c r="HU109" s="83"/>
      <c r="HV109" s="83"/>
      <c r="HW109" s="83"/>
      <c r="HX109" s="83"/>
      <c r="HY109" s="83"/>
      <c r="HZ109" s="83"/>
      <c r="IA109" s="83"/>
      <c r="IB109" s="83"/>
      <c r="IC109" s="83"/>
      <c r="ID109" s="83"/>
      <c r="IE109" s="83"/>
      <c r="IF109" s="83"/>
      <c r="IG109" s="83"/>
      <c r="IH109" s="83"/>
      <c r="II109" s="83"/>
      <c r="IJ109" s="83"/>
      <c r="IK109" s="83"/>
      <c r="IL109" s="83"/>
      <c r="IM109" s="83"/>
      <c r="IN109" s="83"/>
      <c r="IO109" s="83"/>
      <c r="IP109" s="83"/>
      <c r="IQ109" s="83"/>
    </row>
    <row r="110" ht="14.25" customHeight="1" spans="1:33">
      <c r="A110" s="26" t="s">
        <v>194</v>
      </c>
      <c r="B110" s="33" t="s">
        <v>195</v>
      </c>
      <c r="C110" s="28">
        <v>37388</v>
      </c>
      <c r="D110" s="28">
        <v>25940</v>
      </c>
      <c r="E110" s="28">
        <v>48</v>
      </c>
      <c r="F110" s="28">
        <v>11448</v>
      </c>
      <c r="G110" s="28">
        <v>16</v>
      </c>
      <c r="H110" s="29">
        <v>1150</v>
      </c>
      <c r="I110" s="29">
        <v>1950</v>
      </c>
      <c r="J110" s="44">
        <v>1</v>
      </c>
      <c r="K110" s="28">
        <f>ROUND((D110*H110+F110*I110)/10000,0)</f>
        <v>5215</v>
      </c>
      <c r="L110" s="28">
        <f>ROUND((H110*D110*J110+I110*F110*J110)/10000,0)</f>
        <v>5215</v>
      </c>
      <c r="M110" s="28">
        <f>K110-L110</f>
        <v>0</v>
      </c>
      <c r="N110" s="28">
        <v>21</v>
      </c>
      <c r="O110" s="28">
        <v>1478</v>
      </c>
      <c r="P110" s="28">
        <v>622</v>
      </c>
      <c r="Q110" s="28">
        <v>1150</v>
      </c>
      <c r="R110" s="56">
        <v>1</v>
      </c>
      <c r="S110" s="28">
        <f>ROUND(P110*Q110/10000,0)</f>
        <v>72</v>
      </c>
      <c r="T110" s="28">
        <f>ROUND(P110*Q110*R110/10000,0)</f>
        <v>72</v>
      </c>
      <c r="U110" s="28">
        <f>S110-T110</f>
        <v>0</v>
      </c>
      <c r="V110" s="28">
        <f>ROUND((E110*H110+G110*I110)/10000,0)</f>
        <v>9</v>
      </c>
      <c r="W110" s="28">
        <f>ROUND((E110*H110+G110*I110)*J110/10000,0)</f>
        <v>9</v>
      </c>
      <c r="X110" s="28">
        <f>V110-W110</f>
        <v>0</v>
      </c>
      <c r="Y110" s="28">
        <f>L110+T110-W110</f>
        <v>5278</v>
      </c>
      <c r="Z110" s="55">
        <v>0</v>
      </c>
      <c r="AA110" s="43">
        <v>5278</v>
      </c>
      <c r="AB110" s="55">
        <v>2071</v>
      </c>
      <c r="AC110" s="55">
        <v>3207</v>
      </c>
      <c r="AD110" s="55"/>
      <c r="AE110" s="80"/>
      <c r="AG110" s="90" t="e">
        <f>#N/A</f>
        <v>#N/A</v>
      </c>
    </row>
    <row r="111" s="4" customFormat="1" ht="14.25" customHeight="1" spans="1:251">
      <c r="A111" s="30" t="s">
        <v>196</v>
      </c>
      <c r="B111" s="30"/>
      <c r="C111" s="31">
        <v>1107967</v>
      </c>
      <c r="D111" s="31">
        <v>842240</v>
      </c>
      <c r="E111" s="31">
        <v>422</v>
      </c>
      <c r="F111" s="31">
        <v>265727</v>
      </c>
      <c r="G111" s="31">
        <v>162</v>
      </c>
      <c r="H111" s="32">
        <f t="shared" ref="H111:P111" si="97">SUM(H112)</f>
        <v>1150</v>
      </c>
      <c r="I111" s="32">
        <f t="shared" si="97"/>
        <v>1950</v>
      </c>
      <c r="J111" s="45">
        <f t="shared" si="97"/>
        <v>0.5</v>
      </c>
      <c r="K111" s="31">
        <f t="shared" si="97"/>
        <v>148674</v>
      </c>
      <c r="L111" s="31">
        <f t="shared" si="97"/>
        <v>74337</v>
      </c>
      <c r="M111" s="31">
        <f t="shared" si="97"/>
        <v>74337</v>
      </c>
      <c r="N111" s="31">
        <v>5</v>
      </c>
      <c r="O111" s="31">
        <v>68</v>
      </c>
      <c r="P111" s="31">
        <v>432</v>
      </c>
      <c r="Q111" s="31">
        <v>1150</v>
      </c>
      <c r="R111" s="45">
        <v>0.5</v>
      </c>
      <c r="S111" s="31">
        <f t="shared" ref="S111:Y111" si="98">SUM(S112)</f>
        <v>50</v>
      </c>
      <c r="T111" s="31">
        <f t="shared" si="98"/>
        <v>25</v>
      </c>
      <c r="U111" s="31">
        <f t="shared" si="98"/>
        <v>25</v>
      </c>
      <c r="V111" s="31">
        <f t="shared" si="98"/>
        <v>80</v>
      </c>
      <c r="W111" s="31">
        <f t="shared" si="98"/>
        <v>40</v>
      </c>
      <c r="X111" s="31">
        <f t="shared" si="98"/>
        <v>40</v>
      </c>
      <c r="Y111" s="31">
        <f t="shared" si="98"/>
        <v>74322</v>
      </c>
      <c r="Z111" s="81">
        <v>0</v>
      </c>
      <c r="AA111" s="81">
        <v>74322</v>
      </c>
      <c r="AB111" s="81">
        <v>29164</v>
      </c>
      <c r="AC111" s="81">
        <v>45158</v>
      </c>
      <c r="AD111" s="81">
        <v>0</v>
      </c>
      <c r="AE111" s="82"/>
      <c r="AF111" s="83">
        <v>1</v>
      </c>
      <c r="AG111" s="91">
        <f>SUM(AG112)</f>
        <v>28158.34</v>
      </c>
      <c r="AH111" s="83"/>
      <c r="AI111" s="83"/>
      <c r="AJ111" s="83"/>
      <c r="AK111" s="83"/>
      <c r="AL111" s="83"/>
      <c r="AM111" s="83"/>
      <c r="AN111" s="83"/>
      <c r="AO111" s="83"/>
      <c r="AP111" s="83"/>
      <c r="AQ111" s="83"/>
      <c r="AR111" s="83"/>
      <c r="AS111" s="83"/>
      <c r="AT111" s="83"/>
      <c r="AU111" s="83"/>
      <c r="AV111" s="83"/>
      <c r="AW111" s="83"/>
      <c r="AX111" s="83"/>
      <c r="AY111" s="83"/>
      <c r="AZ111" s="83"/>
      <c r="BA111" s="83"/>
      <c r="BB111" s="83"/>
      <c r="BC111" s="83"/>
      <c r="BD111" s="83"/>
      <c r="BE111" s="83"/>
      <c r="BF111" s="83"/>
      <c r="BG111" s="83"/>
      <c r="BH111" s="83"/>
      <c r="BI111" s="83"/>
      <c r="BJ111" s="83"/>
      <c r="BK111" s="83"/>
      <c r="BL111" s="83"/>
      <c r="BM111" s="83"/>
      <c r="BN111" s="83"/>
      <c r="BO111" s="83"/>
      <c r="BP111" s="83"/>
      <c r="BQ111" s="83"/>
      <c r="BR111" s="83"/>
      <c r="BS111" s="83"/>
      <c r="BT111" s="83"/>
      <c r="BU111" s="83"/>
      <c r="BV111" s="83"/>
      <c r="BW111" s="83"/>
      <c r="BX111" s="83"/>
      <c r="BY111" s="83"/>
      <c r="BZ111" s="83"/>
      <c r="CA111" s="83"/>
      <c r="CB111" s="83"/>
      <c r="CC111" s="83"/>
      <c r="CD111" s="83"/>
      <c r="CE111" s="83"/>
      <c r="CF111" s="83"/>
      <c r="CG111" s="83"/>
      <c r="CH111" s="83"/>
      <c r="CI111" s="83"/>
      <c r="CJ111" s="83"/>
      <c r="CK111" s="83"/>
      <c r="CL111" s="83"/>
      <c r="CM111" s="83"/>
      <c r="CN111" s="83"/>
      <c r="CO111" s="83"/>
      <c r="CP111" s="83"/>
      <c r="CQ111" s="83"/>
      <c r="CR111" s="83"/>
      <c r="CS111" s="83"/>
      <c r="CT111" s="83"/>
      <c r="CU111" s="83"/>
      <c r="CV111" s="83"/>
      <c r="CW111" s="83"/>
      <c r="CX111" s="83"/>
      <c r="CY111" s="83"/>
      <c r="CZ111" s="83"/>
      <c r="DA111" s="83"/>
      <c r="DB111" s="83"/>
      <c r="DC111" s="83"/>
      <c r="DD111" s="83"/>
      <c r="DE111" s="83"/>
      <c r="DF111" s="83"/>
      <c r="DG111" s="83"/>
      <c r="DH111" s="83"/>
      <c r="DI111" s="83"/>
      <c r="DJ111" s="83"/>
      <c r="DK111" s="83"/>
      <c r="DL111" s="83"/>
      <c r="DM111" s="83"/>
      <c r="DN111" s="83"/>
      <c r="DO111" s="83"/>
      <c r="DP111" s="83"/>
      <c r="DQ111" s="83"/>
      <c r="DR111" s="83"/>
      <c r="DS111" s="83"/>
      <c r="DT111" s="83"/>
      <c r="DU111" s="83"/>
      <c r="DV111" s="83"/>
      <c r="DW111" s="83"/>
      <c r="DX111" s="83"/>
      <c r="DY111" s="83"/>
      <c r="DZ111" s="83"/>
      <c r="EA111" s="83"/>
      <c r="EB111" s="83"/>
      <c r="EC111" s="83"/>
      <c r="ED111" s="83"/>
      <c r="EE111" s="83"/>
      <c r="EF111" s="83"/>
      <c r="EG111" s="83"/>
      <c r="EH111" s="83"/>
      <c r="EI111" s="83"/>
      <c r="EJ111" s="83"/>
      <c r="EK111" s="83"/>
      <c r="EL111" s="83"/>
      <c r="EM111" s="83"/>
      <c r="EN111" s="83"/>
      <c r="EO111" s="83"/>
      <c r="EP111" s="83"/>
      <c r="EQ111" s="83"/>
      <c r="ER111" s="83"/>
      <c r="ES111" s="83"/>
      <c r="ET111" s="83"/>
      <c r="EU111" s="83"/>
      <c r="EV111" s="83"/>
      <c r="EW111" s="83"/>
      <c r="EX111" s="83"/>
      <c r="EY111" s="83"/>
      <c r="EZ111" s="83"/>
      <c r="FA111" s="83"/>
      <c r="FB111" s="83"/>
      <c r="FC111" s="83"/>
      <c r="FD111" s="83"/>
      <c r="FE111" s="83"/>
      <c r="FF111" s="83"/>
      <c r="FG111" s="83"/>
      <c r="FH111" s="83"/>
      <c r="FI111" s="83"/>
      <c r="FJ111" s="83"/>
      <c r="FK111" s="83"/>
      <c r="FL111" s="83"/>
      <c r="FM111" s="83"/>
      <c r="FN111" s="83"/>
      <c r="FO111" s="83"/>
      <c r="FP111" s="83"/>
      <c r="FQ111" s="83"/>
      <c r="FR111" s="83"/>
      <c r="FS111" s="83"/>
      <c r="FT111" s="83"/>
      <c r="FU111" s="83"/>
      <c r="FV111" s="83"/>
      <c r="FW111" s="83"/>
      <c r="FX111" s="83"/>
      <c r="FY111" s="83"/>
      <c r="FZ111" s="83"/>
      <c r="GA111" s="83"/>
      <c r="GB111" s="83"/>
      <c r="GC111" s="83"/>
      <c r="GD111" s="83"/>
      <c r="GE111" s="83"/>
      <c r="GF111" s="83"/>
      <c r="GG111" s="83"/>
      <c r="GH111" s="83"/>
      <c r="GI111" s="83"/>
      <c r="GJ111" s="83"/>
      <c r="GK111" s="83"/>
      <c r="GL111" s="83"/>
      <c r="GM111" s="83"/>
      <c r="GN111" s="83"/>
      <c r="GO111" s="83"/>
      <c r="GP111" s="83"/>
      <c r="GQ111" s="83"/>
      <c r="GR111" s="83"/>
      <c r="GS111" s="83"/>
      <c r="GT111" s="83"/>
      <c r="GU111" s="83"/>
      <c r="GV111" s="83"/>
      <c r="GW111" s="83"/>
      <c r="GX111" s="83"/>
      <c r="GY111" s="83"/>
      <c r="GZ111" s="83"/>
      <c r="HA111" s="83"/>
      <c r="HB111" s="83"/>
      <c r="HC111" s="83"/>
      <c r="HD111" s="83"/>
      <c r="HE111" s="83"/>
      <c r="HF111" s="83"/>
      <c r="HG111" s="83"/>
      <c r="HH111" s="83"/>
      <c r="HI111" s="83"/>
      <c r="HJ111" s="83"/>
      <c r="HK111" s="83"/>
      <c r="HL111" s="83"/>
      <c r="HM111" s="83"/>
      <c r="HN111" s="83"/>
      <c r="HO111" s="83"/>
      <c r="HP111" s="83"/>
      <c r="HQ111" s="83"/>
      <c r="HR111" s="83"/>
      <c r="HS111" s="83"/>
      <c r="HT111" s="83"/>
      <c r="HU111" s="83"/>
      <c r="HV111" s="83"/>
      <c r="HW111" s="83"/>
      <c r="HX111" s="83"/>
      <c r="HY111" s="83"/>
      <c r="HZ111" s="83"/>
      <c r="IA111" s="83"/>
      <c r="IB111" s="83"/>
      <c r="IC111" s="83"/>
      <c r="ID111" s="83"/>
      <c r="IE111" s="83"/>
      <c r="IF111" s="83"/>
      <c r="IG111" s="83"/>
      <c r="IH111" s="83"/>
      <c r="II111" s="83"/>
      <c r="IJ111" s="83"/>
      <c r="IK111" s="83"/>
      <c r="IL111" s="83"/>
      <c r="IM111" s="83"/>
      <c r="IN111" s="83"/>
      <c r="IO111" s="83"/>
      <c r="IP111" s="83"/>
      <c r="IQ111" s="83"/>
    </row>
    <row r="112" ht="14.25" customHeight="1" spans="1:33">
      <c r="A112" s="26" t="s">
        <v>196</v>
      </c>
      <c r="B112" s="33" t="s">
        <v>197</v>
      </c>
      <c r="C112" s="28">
        <v>1107967</v>
      </c>
      <c r="D112" s="28">
        <v>842240</v>
      </c>
      <c r="E112" s="28">
        <v>422</v>
      </c>
      <c r="F112" s="28">
        <v>265727</v>
      </c>
      <c r="G112" s="28">
        <v>162</v>
      </c>
      <c r="H112" s="29">
        <v>1150</v>
      </c>
      <c r="I112" s="29">
        <v>1950</v>
      </c>
      <c r="J112" s="44">
        <v>0.5</v>
      </c>
      <c r="K112" s="28">
        <f t="shared" ref="K112:K130" si="99">ROUND((D112*H112+F112*I112)/10000,0)</f>
        <v>148674</v>
      </c>
      <c r="L112" s="28">
        <f t="shared" ref="L112:L123" si="100">ROUND((H112*D112*J112+I112*F112*J112)/10000,0)</f>
        <v>74337</v>
      </c>
      <c r="M112" s="28">
        <f t="shared" ref="M112:M130" si="101">K112-L112</f>
        <v>74337</v>
      </c>
      <c r="N112" s="28">
        <v>5</v>
      </c>
      <c r="O112" s="28">
        <v>68</v>
      </c>
      <c r="P112" s="28">
        <v>432</v>
      </c>
      <c r="Q112" s="28">
        <v>1150</v>
      </c>
      <c r="R112" s="56">
        <v>0.5</v>
      </c>
      <c r="S112" s="28">
        <f t="shared" ref="S112:S123" si="102">ROUND(P112*Q112/10000,0)</f>
        <v>50</v>
      </c>
      <c r="T112" s="28">
        <f t="shared" ref="T112:T123" si="103">ROUND(P112*Q112*R112/10000,0)</f>
        <v>25</v>
      </c>
      <c r="U112" s="28">
        <f t="shared" ref="U112:U123" si="104">S112-T112</f>
        <v>25</v>
      </c>
      <c r="V112" s="28">
        <f t="shared" ref="V112:V123" si="105">ROUND((E112*H112+G112*I112)/10000,0)</f>
        <v>80</v>
      </c>
      <c r="W112" s="28">
        <f t="shared" ref="W112:W123" si="106">ROUND((E112*H112+G112*I112)*J112/10000,0)</f>
        <v>40</v>
      </c>
      <c r="X112" s="28">
        <f t="shared" ref="X112:X123" si="107">V112-W112</f>
        <v>40</v>
      </c>
      <c r="Y112" s="28">
        <f>L112+T112-W112</f>
        <v>74322</v>
      </c>
      <c r="Z112" s="55">
        <v>0</v>
      </c>
      <c r="AA112" s="43">
        <v>74322</v>
      </c>
      <c r="AB112" s="55">
        <v>29164</v>
      </c>
      <c r="AC112" s="55">
        <v>45158</v>
      </c>
      <c r="AD112" s="55"/>
      <c r="AE112" s="80"/>
      <c r="AG112" s="90">
        <f t="shared" ref="AG112:AG123" si="108">ROUND(498337/$AA$8*AA112,2)</f>
        <v>28158.34</v>
      </c>
    </row>
    <row r="113" s="4" customFormat="1" ht="14.25" customHeight="1" spans="1:251">
      <c r="A113" s="30" t="s">
        <v>198</v>
      </c>
      <c r="B113" s="30"/>
      <c r="C113" s="31">
        <v>458180</v>
      </c>
      <c r="D113" s="31">
        <v>335628</v>
      </c>
      <c r="E113" s="31">
        <v>273</v>
      </c>
      <c r="F113" s="31">
        <v>122552</v>
      </c>
      <c r="G113" s="31">
        <v>85</v>
      </c>
      <c r="H113" s="32">
        <f t="shared" ref="H113:O113" si="109">SUM(H114)</f>
        <v>1150</v>
      </c>
      <c r="I113" s="32">
        <f t="shared" si="109"/>
        <v>1950</v>
      </c>
      <c r="J113" s="45">
        <f t="shared" si="109"/>
        <v>0.5</v>
      </c>
      <c r="K113" s="31">
        <f t="shared" si="109"/>
        <v>62495</v>
      </c>
      <c r="L113" s="31">
        <f t="shared" si="109"/>
        <v>31247</v>
      </c>
      <c r="M113" s="31">
        <f t="shared" si="109"/>
        <v>31248</v>
      </c>
      <c r="N113" s="31">
        <v>2</v>
      </c>
      <c r="O113" s="31">
        <v>0</v>
      </c>
      <c r="P113" s="31">
        <v>0</v>
      </c>
      <c r="Q113" s="31">
        <v>1150</v>
      </c>
      <c r="R113" s="45">
        <v>0.5</v>
      </c>
      <c r="S113" s="31">
        <f t="shared" ref="S113:Y113" si="110">SUM(S114)</f>
        <v>0</v>
      </c>
      <c r="T113" s="31">
        <f t="shared" si="110"/>
        <v>0</v>
      </c>
      <c r="U113" s="31">
        <f t="shared" si="110"/>
        <v>0</v>
      </c>
      <c r="V113" s="31">
        <f t="shared" si="110"/>
        <v>48</v>
      </c>
      <c r="W113" s="31">
        <f t="shared" si="110"/>
        <v>24</v>
      </c>
      <c r="X113" s="31">
        <f t="shared" si="110"/>
        <v>24</v>
      </c>
      <c r="Y113" s="31">
        <f t="shared" si="110"/>
        <v>31223</v>
      </c>
      <c r="Z113" s="81">
        <v>0</v>
      </c>
      <c r="AA113" s="81">
        <v>31223</v>
      </c>
      <c r="AB113" s="81">
        <v>12252</v>
      </c>
      <c r="AC113" s="81">
        <v>18971</v>
      </c>
      <c r="AD113" s="81">
        <v>0</v>
      </c>
      <c r="AE113" s="82"/>
      <c r="AF113" s="83">
        <v>1</v>
      </c>
      <c r="AG113" s="91">
        <f>SUM(AG114)</f>
        <v>11829.44</v>
      </c>
      <c r="AH113" s="83"/>
      <c r="AI113" s="83"/>
      <c r="AJ113" s="83"/>
      <c r="AK113" s="83"/>
      <c r="AL113" s="83"/>
      <c r="AM113" s="83"/>
      <c r="AN113" s="83"/>
      <c r="AO113" s="83"/>
      <c r="AP113" s="83"/>
      <c r="AQ113" s="83"/>
      <c r="AR113" s="83"/>
      <c r="AS113" s="83"/>
      <c r="AT113" s="83"/>
      <c r="AU113" s="83"/>
      <c r="AV113" s="83"/>
      <c r="AW113" s="83"/>
      <c r="AX113" s="83"/>
      <c r="AY113" s="83"/>
      <c r="AZ113" s="83"/>
      <c r="BA113" s="83"/>
      <c r="BB113" s="83"/>
      <c r="BC113" s="83"/>
      <c r="BD113" s="83"/>
      <c r="BE113" s="83"/>
      <c r="BF113" s="83"/>
      <c r="BG113" s="83"/>
      <c r="BH113" s="83"/>
      <c r="BI113" s="83"/>
      <c r="BJ113" s="83"/>
      <c r="BK113" s="83"/>
      <c r="BL113" s="83"/>
      <c r="BM113" s="83"/>
      <c r="BN113" s="83"/>
      <c r="BO113" s="83"/>
      <c r="BP113" s="83"/>
      <c r="BQ113" s="83"/>
      <c r="BR113" s="83"/>
      <c r="BS113" s="83"/>
      <c r="BT113" s="83"/>
      <c r="BU113" s="83"/>
      <c r="BV113" s="83"/>
      <c r="BW113" s="83"/>
      <c r="BX113" s="83"/>
      <c r="BY113" s="83"/>
      <c r="BZ113" s="83"/>
      <c r="CA113" s="83"/>
      <c r="CB113" s="83"/>
      <c r="CC113" s="83"/>
      <c r="CD113" s="83"/>
      <c r="CE113" s="83"/>
      <c r="CF113" s="83"/>
      <c r="CG113" s="83"/>
      <c r="CH113" s="83"/>
      <c r="CI113" s="83"/>
      <c r="CJ113" s="83"/>
      <c r="CK113" s="83"/>
      <c r="CL113" s="83"/>
      <c r="CM113" s="83"/>
      <c r="CN113" s="83"/>
      <c r="CO113" s="83"/>
      <c r="CP113" s="83"/>
      <c r="CQ113" s="83"/>
      <c r="CR113" s="83"/>
      <c r="CS113" s="83"/>
      <c r="CT113" s="83"/>
      <c r="CU113" s="83"/>
      <c r="CV113" s="83"/>
      <c r="CW113" s="83"/>
      <c r="CX113" s="83"/>
      <c r="CY113" s="83"/>
      <c r="CZ113" s="83"/>
      <c r="DA113" s="83"/>
      <c r="DB113" s="83"/>
      <c r="DC113" s="83"/>
      <c r="DD113" s="83"/>
      <c r="DE113" s="83"/>
      <c r="DF113" s="83"/>
      <c r="DG113" s="83"/>
      <c r="DH113" s="83"/>
      <c r="DI113" s="83"/>
      <c r="DJ113" s="83"/>
      <c r="DK113" s="83"/>
      <c r="DL113" s="83"/>
      <c r="DM113" s="83"/>
      <c r="DN113" s="83"/>
      <c r="DO113" s="83"/>
      <c r="DP113" s="83"/>
      <c r="DQ113" s="83"/>
      <c r="DR113" s="83"/>
      <c r="DS113" s="83"/>
      <c r="DT113" s="83"/>
      <c r="DU113" s="83"/>
      <c r="DV113" s="83"/>
      <c r="DW113" s="83"/>
      <c r="DX113" s="83"/>
      <c r="DY113" s="83"/>
      <c r="DZ113" s="83"/>
      <c r="EA113" s="83"/>
      <c r="EB113" s="83"/>
      <c r="EC113" s="83"/>
      <c r="ED113" s="83"/>
      <c r="EE113" s="83"/>
      <c r="EF113" s="83"/>
      <c r="EG113" s="83"/>
      <c r="EH113" s="83"/>
      <c r="EI113" s="83"/>
      <c r="EJ113" s="83"/>
      <c r="EK113" s="83"/>
      <c r="EL113" s="83"/>
      <c r="EM113" s="83"/>
      <c r="EN113" s="83"/>
      <c r="EO113" s="83"/>
      <c r="EP113" s="83"/>
      <c r="EQ113" s="83"/>
      <c r="ER113" s="83"/>
      <c r="ES113" s="83"/>
      <c r="ET113" s="83"/>
      <c r="EU113" s="83"/>
      <c r="EV113" s="83"/>
      <c r="EW113" s="83"/>
      <c r="EX113" s="83"/>
      <c r="EY113" s="83"/>
      <c r="EZ113" s="83"/>
      <c r="FA113" s="83"/>
      <c r="FB113" s="83"/>
      <c r="FC113" s="83"/>
      <c r="FD113" s="83"/>
      <c r="FE113" s="83"/>
      <c r="FF113" s="83"/>
      <c r="FG113" s="83"/>
      <c r="FH113" s="83"/>
      <c r="FI113" s="83"/>
      <c r="FJ113" s="83"/>
      <c r="FK113" s="83"/>
      <c r="FL113" s="83"/>
      <c r="FM113" s="83"/>
      <c r="FN113" s="83"/>
      <c r="FO113" s="83"/>
      <c r="FP113" s="83"/>
      <c r="FQ113" s="83"/>
      <c r="FR113" s="83"/>
      <c r="FS113" s="83"/>
      <c r="FT113" s="83"/>
      <c r="FU113" s="83"/>
      <c r="FV113" s="83"/>
      <c r="FW113" s="83"/>
      <c r="FX113" s="83"/>
      <c r="FY113" s="83"/>
      <c r="FZ113" s="83"/>
      <c r="GA113" s="83"/>
      <c r="GB113" s="83"/>
      <c r="GC113" s="83"/>
      <c r="GD113" s="83"/>
      <c r="GE113" s="83"/>
      <c r="GF113" s="83"/>
      <c r="GG113" s="83"/>
      <c r="GH113" s="83"/>
      <c r="GI113" s="83"/>
      <c r="GJ113" s="83"/>
      <c r="GK113" s="83"/>
      <c r="GL113" s="83"/>
      <c r="GM113" s="83"/>
      <c r="GN113" s="83"/>
      <c r="GO113" s="83"/>
      <c r="GP113" s="83"/>
      <c r="GQ113" s="83"/>
      <c r="GR113" s="83"/>
      <c r="GS113" s="83"/>
      <c r="GT113" s="83"/>
      <c r="GU113" s="83"/>
      <c r="GV113" s="83"/>
      <c r="GW113" s="83"/>
      <c r="GX113" s="83"/>
      <c r="GY113" s="83"/>
      <c r="GZ113" s="83"/>
      <c r="HA113" s="83"/>
      <c r="HB113" s="83"/>
      <c r="HC113" s="83"/>
      <c r="HD113" s="83"/>
      <c r="HE113" s="83"/>
      <c r="HF113" s="83"/>
      <c r="HG113" s="83"/>
      <c r="HH113" s="83"/>
      <c r="HI113" s="83"/>
      <c r="HJ113" s="83"/>
      <c r="HK113" s="83"/>
      <c r="HL113" s="83"/>
      <c r="HM113" s="83"/>
      <c r="HN113" s="83"/>
      <c r="HO113" s="83"/>
      <c r="HP113" s="83"/>
      <c r="HQ113" s="83"/>
      <c r="HR113" s="83"/>
      <c r="HS113" s="83"/>
      <c r="HT113" s="83"/>
      <c r="HU113" s="83"/>
      <c r="HV113" s="83"/>
      <c r="HW113" s="83"/>
      <c r="HX113" s="83"/>
      <c r="HY113" s="83"/>
      <c r="HZ113" s="83"/>
      <c r="IA113" s="83"/>
      <c r="IB113" s="83"/>
      <c r="IC113" s="83"/>
      <c r="ID113" s="83"/>
      <c r="IE113" s="83"/>
      <c r="IF113" s="83"/>
      <c r="IG113" s="83"/>
      <c r="IH113" s="83"/>
      <c r="II113" s="83"/>
      <c r="IJ113" s="83"/>
      <c r="IK113" s="83"/>
      <c r="IL113" s="83"/>
      <c r="IM113" s="83"/>
      <c r="IN113" s="83"/>
      <c r="IO113" s="83"/>
      <c r="IP113" s="83"/>
      <c r="IQ113" s="83"/>
    </row>
    <row r="114" ht="14.25" customHeight="1" spans="1:33">
      <c r="A114" s="26" t="s">
        <v>198</v>
      </c>
      <c r="B114" s="33" t="s">
        <v>199</v>
      </c>
      <c r="C114" s="28">
        <v>458180</v>
      </c>
      <c r="D114" s="28">
        <v>335628</v>
      </c>
      <c r="E114" s="28">
        <v>273</v>
      </c>
      <c r="F114" s="28">
        <v>122552</v>
      </c>
      <c r="G114" s="28">
        <v>85</v>
      </c>
      <c r="H114" s="29">
        <v>1150</v>
      </c>
      <c r="I114" s="29">
        <v>1950</v>
      </c>
      <c r="J114" s="44">
        <v>0.5</v>
      </c>
      <c r="K114" s="28">
        <f t="shared" si="99"/>
        <v>62495</v>
      </c>
      <c r="L114" s="28">
        <f t="shared" si="100"/>
        <v>31247</v>
      </c>
      <c r="M114" s="28">
        <f t="shared" si="101"/>
        <v>31248</v>
      </c>
      <c r="N114" s="28">
        <v>2</v>
      </c>
      <c r="O114" s="28">
        <v>0</v>
      </c>
      <c r="P114" s="28">
        <v>0</v>
      </c>
      <c r="Q114" s="28">
        <v>1150</v>
      </c>
      <c r="R114" s="56">
        <v>0.5</v>
      </c>
      <c r="S114" s="28">
        <f t="shared" si="102"/>
        <v>0</v>
      </c>
      <c r="T114" s="28">
        <f t="shared" si="103"/>
        <v>0</v>
      </c>
      <c r="U114" s="28">
        <f t="shared" si="104"/>
        <v>0</v>
      </c>
      <c r="V114" s="28">
        <f t="shared" si="105"/>
        <v>48</v>
      </c>
      <c r="W114" s="28">
        <f t="shared" si="106"/>
        <v>24</v>
      </c>
      <c r="X114" s="28">
        <f t="shared" si="107"/>
        <v>24</v>
      </c>
      <c r="Y114" s="28">
        <f t="shared" ref="Y114:Y123" si="111">L114+T114-W114</f>
        <v>31223</v>
      </c>
      <c r="Z114" s="55">
        <v>0</v>
      </c>
      <c r="AA114" s="43">
        <v>31223</v>
      </c>
      <c r="AB114" s="55">
        <v>12252</v>
      </c>
      <c r="AC114" s="55">
        <v>18971</v>
      </c>
      <c r="AD114" s="55"/>
      <c r="AE114" s="80"/>
      <c r="AG114" s="90">
        <f t="shared" si="108"/>
        <v>11829.44</v>
      </c>
    </row>
    <row r="115" s="4" customFormat="1" ht="14.25" customHeight="1" spans="1:251">
      <c r="A115" s="30" t="s">
        <v>200</v>
      </c>
      <c r="B115" s="30"/>
      <c r="C115" s="31">
        <v>500541</v>
      </c>
      <c r="D115" s="31">
        <v>354628</v>
      </c>
      <c r="E115" s="31">
        <v>625</v>
      </c>
      <c r="F115" s="31">
        <v>145913</v>
      </c>
      <c r="G115" s="31">
        <v>225</v>
      </c>
      <c r="H115" s="32">
        <v>1150</v>
      </c>
      <c r="I115" s="32">
        <v>1950</v>
      </c>
      <c r="J115" s="45" t="s">
        <v>33</v>
      </c>
      <c r="K115" s="31">
        <f>SUM(K116:K123)</f>
        <v>69235</v>
      </c>
      <c r="L115" s="31">
        <f>SUM(L116:L123)</f>
        <v>38986</v>
      </c>
      <c r="M115" s="31">
        <f>SUM(M116:M123)</f>
        <v>30249</v>
      </c>
      <c r="N115" s="31">
        <v>28</v>
      </c>
      <c r="O115" s="31">
        <v>1797</v>
      </c>
      <c r="P115" s="31">
        <v>1003</v>
      </c>
      <c r="Q115" s="31">
        <v>1150</v>
      </c>
      <c r="R115" s="45" t="s">
        <v>33</v>
      </c>
      <c r="S115" s="31">
        <f t="shared" ref="S115:Y115" si="112">SUM(S116:S123)</f>
        <v>114</v>
      </c>
      <c r="T115" s="31">
        <f t="shared" si="112"/>
        <v>75</v>
      </c>
      <c r="U115" s="31">
        <f t="shared" si="112"/>
        <v>39</v>
      </c>
      <c r="V115" s="31">
        <f t="shared" si="112"/>
        <v>115</v>
      </c>
      <c r="W115" s="31">
        <f t="shared" si="112"/>
        <v>67</v>
      </c>
      <c r="X115" s="31">
        <f t="shared" si="112"/>
        <v>48</v>
      </c>
      <c r="Y115" s="31">
        <f t="shared" si="112"/>
        <v>38994</v>
      </c>
      <c r="Z115" s="81">
        <v>0</v>
      </c>
      <c r="AA115" s="81">
        <v>38994</v>
      </c>
      <c r="AB115" s="81">
        <v>15302</v>
      </c>
      <c r="AC115" s="81">
        <v>23692</v>
      </c>
      <c r="AD115" s="81">
        <v>0</v>
      </c>
      <c r="AE115" s="82"/>
      <c r="AF115" s="83">
        <v>1</v>
      </c>
      <c r="AG115" s="91">
        <f>SUM(AG116:AG123)</f>
        <v>14773.63</v>
      </c>
      <c r="AH115" s="83"/>
      <c r="AI115" s="83"/>
      <c r="AJ115" s="83"/>
      <c r="AK115" s="83"/>
      <c r="AL115" s="83"/>
      <c r="AM115" s="83"/>
      <c r="AN115" s="83"/>
      <c r="AO115" s="83"/>
      <c r="AP115" s="83"/>
      <c r="AQ115" s="83"/>
      <c r="AR115" s="83"/>
      <c r="AS115" s="83"/>
      <c r="AT115" s="83"/>
      <c r="AU115" s="83"/>
      <c r="AV115" s="83"/>
      <c r="AW115" s="83"/>
      <c r="AX115" s="83"/>
      <c r="AY115" s="83"/>
      <c r="AZ115" s="83"/>
      <c r="BA115" s="83"/>
      <c r="BB115" s="83"/>
      <c r="BC115" s="83"/>
      <c r="BD115" s="83"/>
      <c r="BE115" s="83"/>
      <c r="BF115" s="83"/>
      <c r="BG115" s="83"/>
      <c r="BH115" s="83"/>
      <c r="BI115" s="83"/>
      <c r="BJ115" s="83"/>
      <c r="BK115" s="83"/>
      <c r="BL115" s="83"/>
      <c r="BM115" s="83"/>
      <c r="BN115" s="83"/>
      <c r="BO115" s="83"/>
      <c r="BP115" s="83"/>
      <c r="BQ115" s="83"/>
      <c r="BR115" s="83"/>
      <c r="BS115" s="83"/>
      <c r="BT115" s="83"/>
      <c r="BU115" s="83"/>
      <c r="BV115" s="83"/>
      <c r="BW115" s="83"/>
      <c r="BX115" s="83"/>
      <c r="BY115" s="83"/>
      <c r="BZ115" s="83"/>
      <c r="CA115" s="83"/>
      <c r="CB115" s="83"/>
      <c r="CC115" s="83"/>
      <c r="CD115" s="83"/>
      <c r="CE115" s="83"/>
      <c r="CF115" s="83"/>
      <c r="CG115" s="83"/>
      <c r="CH115" s="83"/>
      <c r="CI115" s="83"/>
      <c r="CJ115" s="83"/>
      <c r="CK115" s="83"/>
      <c r="CL115" s="83"/>
      <c r="CM115" s="83"/>
      <c r="CN115" s="83"/>
      <c r="CO115" s="83"/>
      <c r="CP115" s="83"/>
      <c r="CQ115" s="83"/>
      <c r="CR115" s="83"/>
      <c r="CS115" s="83"/>
      <c r="CT115" s="83"/>
      <c r="CU115" s="83"/>
      <c r="CV115" s="83"/>
      <c r="CW115" s="83"/>
      <c r="CX115" s="83"/>
      <c r="CY115" s="83"/>
      <c r="CZ115" s="83"/>
      <c r="DA115" s="83"/>
      <c r="DB115" s="83"/>
      <c r="DC115" s="83"/>
      <c r="DD115" s="83"/>
      <c r="DE115" s="83"/>
      <c r="DF115" s="83"/>
      <c r="DG115" s="83"/>
      <c r="DH115" s="83"/>
      <c r="DI115" s="83"/>
      <c r="DJ115" s="83"/>
      <c r="DK115" s="83"/>
      <c r="DL115" s="83"/>
      <c r="DM115" s="83"/>
      <c r="DN115" s="83"/>
      <c r="DO115" s="83"/>
      <c r="DP115" s="83"/>
      <c r="DQ115" s="83"/>
      <c r="DR115" s="83"/>
      <c r="DS115" s="83"/>
      <c r="DT115" s="83"/>
      <c r="DU115" s="83"/>
      <c r="DV115" s="83"/>
      <c r="DW115" s="83"/>
      <c r="DX115" s="83"/>
      <c r="DY115" s="83"/>
      <c r="DZ115" s="83"/>
      <c r="EA115" s="83"/>
      <c r="EB115" s="83"/>
      <c r="EC115" s="83"/>
      <c r="ED115" s="83"/>
      <c r="EE115" s="83"/>
      <c r="EF115" s="83"/>
      <c r="EG115" s="83"/>
      <c r="EH115" s="83"/>
      <c r="EI115" s="83"/>
      <c r="EJ115" s="83"/>
      <c r="EK115" s="83"/>
      <c r="EL115" s="83"/>
      <c r="EM115" s="83"/>
      <c r="EN115" s="83"/>
      <c r="EO115" s="83"/>
      <c r="EP115" s="83"/>
      <c r="EQ115" s="83"/>
      <c r="ER115" s="83"/>
      <c r="ES115" s="83"/>
      <c r="ET115" s="83"/>
      <c r="EU115" s="83"/>
      <c r="EV115" s="83"/>
      <c r="EW115" s="83"/>
      <c r="EX115" s="83"/>
      <c r="EY115" s="83"/>
      <c r="EZ115" s="83"/>
      <c r="FA115" s="83"/>
      <c r="FB115" s="83"/>
      <c r="FC115" s="83"/>
      <c r="FD115" s="83"/>
      <c r="FE115" s="83"/>
      <c r="FF115" s="83"/>
      <c r="FG115" s="83"/>
      <c r="FH115" s="83"/>
      <c r="FI115" s="83"/>
      <c r="FJ115" s="83"/>
      <c r="FK115" s="83"/>
      <c r="FL115" s="83"/>
      <c r="FM115" s="83"/>
      <c r="FN115" s="83"/>
      <c r="FO115" s="83"/>
      <c r="FP115" s="83"/>
      <c r="FQ115" s="83"/>
      <c r="FR115" s="83"/>
      <c r="FS115" s="83"/>
      <c r="FT115" s="83"/>
      <c r="FU115" s="83"/>
      <c r="FV115" s="83"/>
      <c r="FW115" s="83"/>
      <c r="FX115" s="83"/>
      <c r="FY115" s="83"/>
      <c r="FZ115" s="83"/>
      <c r="GA115" s="83"/>
      <c r="GB115" s="83"/>
      <c r="GC115" s="83"/>
      <c r="GD115" s="83"/>
      <c r="GE115" s="83"/>
      <c r="GF115" s="83"/>
      <c r="GG115" s="83"/>
      <c r="GH115" s="83"/>
      <c r="GI115" s="83"/>
      <c r="GJ115" s="83"/>
      <c r="GK115" s="83"/>
      <c r="GL115" s="83"/>
      <c r="GM115" s="83"/>
      <c r="GN115" s="83"/>
      <c r="GO115" s="83"/>
      <c r="GP115" s="83"/>
      <c r="GQ115" s="83"/>
      <c r="GR115" s="83"/>
      <c r="GS115" s="83"/>
      <c r="GT115" s="83"/>
      <c r="GU115" s="83"/>
      <c r="GV115" s="83"/>
      <c r="GW115" s="83"/>
      <c r="GX115" s="83"/>
      <c r="GY115" s="83"/>
      <c r="GZ115" s="83"/>
      <c r="HA115" s="83"/>
      <c r="HB115" s="83"/>
      <c r="HC115" s="83"/>
      <c r="HD115" s="83"/>
      <c r="HE115" s="83"/>
      <c r="HF115" s="83"/>
      <c r="HG115" s="83"/>
      <c r="HH115" s="83"/>
      <c r="HI115" s="83"/>
      <c r="HJ115" s="83"/>
      <c r="HK115" s="83"/>
      <c r="HL115" s="83"/>
      <c r="HM115" s="83"/>
      <c r="HN115" s="83"/>
      <c r="HO115" s="83"/>
      <c r="HP115" s="83"/>
      <c r="HQ115" s="83"/>
      <c r="HR115" s="83"/>
      <c r="HS115" s="83"/>
      <c r="HT115" s="83"/>
      <c r="HU115" s="83"/>
      <c r="HV115" s="83"/>
      <c r="HW115" s="83"/>
      <c r="HX115" s="83"/>
      <c r="HY115" s="83"/>
      <c r="HZ115" s="83"/>
      <c r="IA115" s="83"/>
      <c r="IB115" s="83"/>
      <c r="IC115" s="83"/>
      <c r="ID115" s="83"/>
      <c r="IE115" s="83"/>
      <c r="IF115" s="83"/>
      <c r="IG115" s="83"/>
      <c r="IH115" s="83"/>
      <c r="II115" s="83"/>
      <c r="IJ115" s="83"/>
      <c r="IK115" s="83"/>
      <c r="IL115" s="83"/>
      <c r="IM115" s="83"/>
      <c r="IN115" s="83"/>
      <c r="IO115" s="83"/>
      <c r="IP115" s="83"/>
      <c r="IQ115" s="83"/>
    </row>
    <row r="116" spans="1:33">
      <c r="A116" s="33" t="s">
        <v>201</v>
      </c>
      <c r="B116" s="33" t="s">
        <v>202</v>
      </c>
      <c r="C116" s="28">
        <v>9222</v>
      </c>
      <c r="D116" s="28">
        <v>3675</v>
      </c>
      <c r="E116" s="28">
        <v>0</v>
      </c>
      <c r="F116" s="28">
        <v>5547</v>
      </c>
      <c r="G116" s="28">
        <v>0</v>
      </c>
      <c r="H116" s="29">
        <v>1150</v>
      </c>
      <c r="I116" s="29">
        <v>1950</v>
      </c>
      <c r="J116" s="44">
        <v>0.5</v>
      </c>
      <c r="K116" s="28">
        <f t="shared" si="99"/>
        <v>1504</v>
      </c>
      <c r="L116" s="28">
        <f t="shared" si="100"/>
        <v>752</v>
      </c>
      <c r="M116" s="28">
        <f t="shared" si="101"/>
        <v>752</v>
      </c>
      <c r="N116" s="28">
        <v>0</v>
      </c>
      <c r="O116" s="28">
        <v>0</v>
      </c>
      <c r="P116" s="28">
        <v>0</v>
      </c>
      <c r="Q116" s="28">
        <v>1150</v>
      </c>
      <c r="R116" s="56">
        <v>0.5</v>
      </c>
      <c r="S116" s="28">
        <f t="shared" si="102"/>
        <v>0</v>
      </c>
      <c r="T116" s="28">
        <f t="shared" si="103"/>
        <v>0</v>
      </c>
      <c r="U116" s="28">
        <f t="shared" si="104"/>
        <v>0</v>
      </c>
      <c r="V116" s="28">
        <f t="shared" si="105"/>
        <v>0</v>
      </c>
      <c r="W116" s="28">
        <f t="shared" si="106"/>
        <v>0</v>
      </c>
      <c r="X116" s="28">
        <f t="shared" si="107"/>
        <v>0</v>
      </c>
      <c r="Y116" s="28">
        <f t="shared" si="111"/>
        <v>752</v>
      </c>
      <c r="Z116" s="55">
        <v>0</v>
      </c>
      <c r="AA116" s="43">
        <v>752</v>
      </c>
      <c r="AB116" s="55">
        <v>295</v>
      </c>
      <c r="AC116" s="55">
        <v>457</v>
      </c>
      <c r="AD116" s="55"/>
      <c r="AE116" s="80"/>
      <c r="AG116" s="90">
        <f t="shared" si="108"/>
        <v>284.91</v>
      </c>
    </row>
    <row r="117" ht="14.25" customHeight="1" spans="1:33">
      <c r="A117" s="26" t="s">
        <v>203</v>
      </c>
      <c r="B117" s="33" t="s">
        <v>204</v>
      </c>
      <c r="C117" s="28">
        <v>88038</v>
      </c>
      <c r="D117" s="28">
        <v>63918</v>
      </c>
      <c r="E117" s="28">
        <v>110</v>
      </c>
      <c r="F117" s="28">
        <v>24120</v>
      </c>
      <c r="G117" s="28">
        <v>43</v>
      </c>
      <c r="H117" s="29">
        <v>1150</v>
      </c>
      <c r="I117" s="29">
        <v>1950</v>
      </c>
      <c r="J117" s="44">
        <v>0.5</v>
      </c>
      <c r="K117" s="28">
        <f t="shared" si="99"/>
        <v>12054</v>
      </c>
      <c r="L117" s="28">
        <f t="shared" si="100"/>
        <v>6027</v>
      </c>
      <c r="M117" s="28">
        <f t="shared" si="101"/>
        <v>6027</v>
      </c>
      <c r="N117" s="28">
        <v>0</v>
      </c>
      <c r="O117" s="28">
        <v>0</v>
      </c>
      <c r="P117" s="28">
        <v>0</v>
      </c>
      <c r="Q117" s="28">
        <v>1150</v>
      </c>
      <c r="R117" s="56">
        <v>0.5</v>
      </c>
      <c r="S117" s="28">
        <f t="shared" si="102"/>
        <v>0</v>
      </c>
      <c r="T117" s="28">
        <f t="shared" si="103"/>
        <v>0</v>
      </c>
      <c r="U117" s="28">
        <f t="shared" si="104"/>
        <v>0</v>
      </c>
      <c r="V117" s="28">
        <f t="shared" si="105"/>
        <v>21</v>
      </c>
      <c r="W117" s="28">
        <f t="shared" si="106"/>
        <v>11</v>
      </c>
      <c r="X117" s="28">
        <f t="shared" si="107"/>
        <v>10</v>
      </c>
      <c r="Y117" s="28">
        <f t="shared" si="111"/>
        <v>6016</v>
      </c>
      <c r="Z117" s="55">
        <v>0</v>
      </c>
      <c r="AA117" s="43">
        <v>6016</v>
      </c>
      <c r="AB117" s="55">
        <v>2361</v>
      </c>
      <c r="AC117" s="55">
        <v>3655</v>
      </c>
      <c r="AD117" s="55"/>
      <c r="AE117" s="80"/>
      <c r="AG117" s="90">
        <f t="shared" si="108"/>
        <v>2279.28</v>
      </c>
    </row>
    <row r="118" ht="14.25" customHeight="1" spans="1:33">
      <c r="A118" s="26" t="s">
        <v>205</v>
      </c>
      <c r="B118" s="33" t="s">
        <v>206</v>
      </c>
      <c r="C118" s="28">
        <v>35682</v>
      </c>
      <c r="D118" s="28">
        <v>26971</v>
      </c>
      <c r="E118" s="28">
        <v>20</v>
      </c>
      <c r="F118" s="28">
        <v>8711</v>
      </c>
      <c r="G118" s="28">
        <v>7</v>
      </c>
      <c r="H118" s="29">
        <v>1150</v>
      </c>
      <c r="I118" s="29">
        <v>1950</v>
      </c>
      <c r="J118" s="44">
        <v>0.5</v>
      </c>
      <c r="K118" s="28">
        <f t="shared" si="99"/>
        <v>4800</v>
      </c>
      <c r="L118" s="28">
        <f t="shared" si="100"/>
        <v>2400</v>
      </c>
      <c r="M118" s="28">
        <f t="shared" si="101"/>
        <v>2400</v>
      </c>
      <c r="N118" s="28">
        <v>0</v>
      </c>
      <c r="O118" s="28">
        <v>0</v>
      </c>
      <c r="P118" s="28">
        <v>0</v>
      </c>
      <c r="Q118" s="28">
        <v>1150</v>
      </c>
      <c r="R118" s="56">
        <v>0.5</v>
      </c>
      <c r="S118" s="28">
        <f t="shared" si="102"/>
        <v>0</v>
      </c>
      <c r="T118" s="28">
        <f t="shared" si="103"/>
        <v>0</v>
      </c>
      <c r="U118" s="28">
        <f t="shared" si="104"/>
        <v>0</v>
      </c>
      <c r="V118" s="28">
        <f t="shared" si="105"/>
        <v>4</v>
      </c>
      <c r="W118" s="28">
        <f t="shared" si="106"/>
        <v>2</v>
      </c>
      <c r="X118" s="28">
        <f t="shared" si="107"/>
        <v>2</v>
      </c>
      <c r="Y118" s="28">
        <f t="shared" si="111"/>
        <v>2398</v>
      </c>
      <c r="Z118" s="55">
        <v>0</v>
      </c>
      <c r="AA118" s="43">
        <v>2398</v>
      </c>
      <c r="AB118" s="55">
        <v>941</v>
      </c>
      <c r="AC118" s="55">
        <v>1457</v>
      </c>
      <c r="AD118" s="55"/>
      <c r="AE118" s="80"/>
      <c r="AG118" s="90">
        <f t="shared" si="108"/>
        <v>908.53</v>
      </c>
    </row>
    <row r="119" ht="14.25" customHeight="1" spans="1:33">
      <c r="A119" s="26" t="s">
        <v>207</v>
      </c>
      <c r="B119" s="33" t="s">
        <v>208</v>
      </c>
      <c r="C119" s="28">
        <v>98995</v>
      </c>
      <c r="D119" s="28">
        <v>69565</v>
      </c>
      <c r="E119" s="28">
        <v>102</v>
      </c>
      <c r="F119" s="28">
        <v>29430</v>
      </c>
      <c r="G119" s="28">
        <v>47</v>
      </c>
      <c r="H119" s="29">
        <v>1150</v>
      </c>
      <c r="I119" s="29">
        <v>1950</v>
      </c>
      <c r="J119" s="44">
        <v>0.5</v>
      </c>
      <c r="K119" s="28">
        <f t="shared" si="99"/>
        <v>13739</v>
      </c>
      <c r="L119" s="28">
        <f t="shared" si="100"/>
        <v>6869</v>
      </c>
      <c r="M119" s="28">
        <f t="shared" si="101"/>
        <v>6870</v>
      </c>
      <c r="N119" s="28">
        <v>2</v>
      </c>
      <c r="O119" s="28">
        <v>162</v>
      </c>
      <c r="P119" s="28">
        <v>38</v>
      </c>
      <c r="Q119" s="28">
        <v>1150</v>
      </c>
      <c r="R119" s="56">
        <v>0.5</v>
      </c>
      <c r="S119" s="28">
        <f t="shared" si="102"/>
        <v>4</v>
      </c>
      <c r="T119" s="28">
        <f t="shared" si="103"/>
        <v>2</v>
      </c>
      <c r="U119" s="28">
        <f t="shared" si="104"/>
        <v>2</v>
      </c>
      <c r="V119" s="28">
        <f t="shared" si="105"/>
        <v>21</v>
      </c>
      <c r="W119" s="28">
        <f t="shared" si="106"/>
        <v>10</v>
      </c>
      <c r="X119" s="28">
        <f t="shared" si="107"/>
        <v>11</v>
      </c>
      <c r="Y119" s="28">
        <f t="shared" si="111"/>
        <v>6861</v>
      </c>
      <c r="Z119" s="55">
        <v>0</v>
      </c>
      <c r="AA119" s="43">
        <v>6861</v>
      </c>
      <c r="AB119" s="55">
        <v>2692</v>
      </c>
      <c r="AC119" s="55">
        <v>4169</v>
      </c>
      <c r="AD119" s="55"/>
      <c r="AE119" s="80"/>
      <c r="AG119" s="90">
        <f t="shared" si="108"/>
        <v>2599.42</v>
      </c>
    </row>
    <row r="120" ht="14.25" customHeight="1" spans="1:33">
      <c r="A120" s="26" t="s">
        <v>209</v>
      </c>
      <c r="B120" s="33" t="s">
        <v>210</v>
      </c>
      <c r="C120" s="28">
        <v>77620</v>
      </c>
      <c r="D120" s="28">
        <v>53868</v>
      </c>
      <c r="E120" s="28">
        <v>161</v>
      </c>
      <c r="F120" s="28">
        <v>23752</v>
      </c>
      <c r="G120" s="28">
        <v>38</v>
      </c>
      <c r="H120" s="29">
        <v>1150</v>
      </c>
      <c r="I120" s="29">
        <v>1950</v>
      </c>
      <c r="J120" s="44">
        <v>0.6</v>
      </c>
      <c r="K120" s="28">
        <f t="shared" si="99"/>
        <v>10826</v>
      </c>
      <c r="L120" s="28">
        <f t="shared" si="100"/>
        <v>6496</v>
      </c>
      <c r="M120" s="28">
        <f t="shared" si="101"/>
        <v>4330</v>
      </c>
      <c r="N120" s="28">
        <v>10</v>
      </c>
      <c r="O120" s="28">
        <v>693</v>
      </c>
      <c r="P120" s="28">
        <v>307</v>
      </c>
      <c r="Q120" s="28">
        <v>1150</v>
      </c>
      <c r="R120" s="56">
        <v>0.6</v>
      </c>
      <c r="S120" s="28">
        <f t="shared" si="102"/>
        <v>35</v>
      </c>
      <c r="T120" s="28">
        <f t="shared" si="103"/>
        <v>21</v>
      </c>
      <c r="U120" s="28">
        <f t="shared" si="104"/>
        <v>14</v>
      </c>
      <c r="V120" s="28">
        <f t="shared" si="105"/>
        <v>26</v>
      </c>
      <c r="W120" s="28">
        <f t="shared" si="106"/>
        <v>16</v>
      </c>
      <c r="X120" s="28">
        <f t="shared" si="107"/>
        <v>10</v>
      </c>
      <c r="Y120" s="28">
        <f t="shared" si="111"/>
        <v>6501</v>
      </c>
      <c r="Z120" s="55">
        <v>0</v>
      </c>
      <c r="AA120" s="43">
        <v>6501</v>
      </c>
      <c r="AB120" s="55">
        <v>2551</v>
      </c>
      <c r="AC120" s="55">
        <v>3950</v>
      </c>
      <c r="AD120" s="55"/>
      <c r="AE120" s="80"/>
      <c r="AG120" s="90">
        <f t="shared" si="108"/>
        <v>2463.03</v>
      </c>
    </row>
    <row r="121" ht="14.25" customHeight="1" spans="1:33">
      <c r="A121" s="26" t="s">
        <v>211</v>
      </c>
      <c r="B121" s="33" t="s">
        <v>212</v>
      </c>
      <c r="C121" s="28">
        <v>78746</v>
      </c>
      <c r="D121" s="28">
        <v>55210</v>
      </c>
      <c r="E121" s="28">
        <v>72</v>
      </c>
      <c r="F121" s="28">
        <v>23536</v>
      </c>
      <c r="G121" s="28">
        <v>21</v>
      </c>
      <c r="H121" s="29">
        <v>1150</v>
      </c>
      <c r="I121" s="29">
        <v>1950</v>
      </c>
      <c r="J121" s="44">
        <v>0.6</v>
      </c>
      <c r="K121" s="28">
        <f t="shared" si="99"/>
        <v>10939</v>
      </c>
      <c r="L121" s="28">
        <f t="shared" si="100"/>
        <v>6563</v>
      </c>
      <c r="M121" s="28">
        <f t="shared" si="101"/>
        <v>4376</v>
      </c>
      <c r="N121" s="28">
        <v>7</v>
      </c>
      <c r="O121" s="28">
        <v>350</v>
      </c>
      <c r="P121" s="28">
        <v>350</v>
      </c>
      <c r="Q121" s="28">
        <v>1150</v>
      </c>
      <c r="R121" s="56">
        <v>0.6</v>
      </c>
      <c r="S121" s="28">
        <f t="shared" si="102"/>
        <v>40</v>
      </c>
      <c r="T121" s="28">
        <f t="shared" si="103"/>
        <v>24</v>
      </c>
      <c r="U121" s="28">
        <f t="shared" si="104"/>
        <v>16</v>
      </c>
      <c r="V121" s="28">
        <f t="shared" si="105"/>
        <v>12</v>
      </c>
      <c r="W121" s="28">
        <f t="shared" si="106"/>
        <v>7</v>
      </c>
      <c r="X121" s="28">
        <f t="shared" si="107"/>
        <v>5</v>
      </c>
      <c r="Y121" s="28">
        <f t="shared" si="111"/>
        <v>6580</v>
      </c>
      <c r="Z121" s="55">
        <v>0</v>
      </c>
      <c r="AA121" s="43">
        <v>6580</v>
      </c>
      <c r="AB121" s="55">
        <v>2582</v>
      </c>
      <c r="AC121" s="55">
        <v>3998</v>
      </c>
      <c r="AD121" s="55"/>
      <c r="AE121" s="80"/>
      <c r="AG121" s="90">
        <f t="shared" si="108"/>
        <v>2492.96</v>
      </c>
    </row>
    <row r="122" ht="14.25" customHeight="1" spans="1:33">
      <c r="A122" s="26" t="s">
        <v>213</v>
      </c>
      <c r="B122" s="33" t="s">
        <v>214</v>
      </c>
      <c r="C122" s="28">
        <v>58389</v>
      </c>
      <c r="D122" s="28">
        <v>41541</v>
      </c>
      <c r="E122" s="28">
        <v>68</v>
      </c>
      <c r="F122" s="28">
        <v>16848</v>
      </c>
      <c r="G122" s="28">
        <v>39</v>
      </c>
      <c r="H122" s="29">
        <v>1150</v>
      </c>
      <c r="I122" s="29">
        <v>1950</v>
      </c>
      <c r="J122" s="44">
        <v>0.5</v>
      </c>
      <c r="K122" s="28">
        <f t="shared" si="99"/>
        <v>8063</v>
      </c>
      <c r="L122" s="28">
        <f t="shared" si="100"/>
        <v>4031</v>
      </c>
      <c r="M122" s="28">
        <f t="shared" si="101"/>
        <v>4032</v>
      </c>
      <c r="N122" s="28">
        <v>0</v>
      </c>
      <c r="O122" s="28">
        <v>0</v>
      </c>
      <c r="P122" s="28">
        <v>0</v>
      </c>
      <c r="Q122" s="28">
        <v>1150</v>
      </c>
      <c r="R122" s="56">
        <v>0.5</v>
      </c>
      <c r="S122" s="28">
        <f t="shared" si="102"/>
        <v>0</v>
      </c>
      <c r="T122" s="28">
        <f t="shared" si="103"/>
        <v>0</v>
      </c>
      <c r="U122" s="28">
        <f t="shared" si="104"/>
        <v>0</v>
      </c>
      <c r="V122" s="28">
        <f t="shared" si="105"/>
        <v>15</v>
      </c>
      <c r="W122" s="28">
        <f t="shared" si="106"/>
        <v>8</v>
      </c>
      <c r="X122" s="28">
        <f t="shared" si="107"/>
        <v>7</v>
      </c>
      <c r="Y122" s="28">
        <f t="shared" si="111"/>
        <v>4023</v>
      </c>
      <c r="Z122" s="55">
        <v>0</v>
      </c>
      <c r="AA122" s="43">
        <v>4023</v>
      </c>
      <c r="AB122" s="55">
        <v>1579</v>
      </c>
      <c r="AC122" s="55">
        <v>2444</v>
      </c>
      <c r="AD122" s="55"/>
      <c r="AE122" s="80"/>
      <c r="AG122" s="90">
        <f t="shared" si="108"/>
        <v>1524.19</v>
      </c>
    </row>
    <row r="123" ht="14.25" customHeight="1" spans="1:33">
      <c r="A123" s="26" t="s">
        <v>215</v>
      </c>
      <c r="B123" s="33" t="s">
        <v>216</v>
      </c>
      <c r="C123" s="28">
        <v>53849</v>
      </c>
      <c r="D123" s="28">
        <v>39880</v>
      </c>
      <c r="E123" s="28">
        <v>92</v>
      </c>
      <c r="F123" s="28">
        <v>13969</v>
      </c>
      <c r="G123" s="28">
        <v>30</v>
      </c>
      <c r="H123" s="29">
        <v>1150</v>
      </c>
      <c r="I123" s="29">
        <v>1950</v>
      </c>
      <c r="J123" s="44">
        <v>0.8</v>
      </c>
      <c r="K123" s="28">
        <f t="shared" si="99"/>
        <v>7310</v>
      </c>
      <c r="L123" s="28">
        <f t="shared" si="100"/>
        <v>5848</v>
      </c>
      <c r="M123" s="28">
        <f t="shared" si="101"/>
        <v>1462</v>
      </c>
      <c r="N123" s="28">
        <v>9</v>
      </c>
      <c r="O123" s="28">
        <v>592</v>
      </c>
      <c r="P123" s="28">
        <v>308</v>
      </c>
      <c r="Q123" s="28">
        <v>1150</v>
      </c>
      <c r="R123" s="56">
        <v>0.8</v>
      </c>
      <c r="S123" s="28">
        <f t="shared" si="102"/>
        <v>35</v>
      </c>
      <c r="T123" s="28">
        <f t="shared" si="103"/>
        <v>28</v>
      </c>
      <c r="U123" s="28">
        <f t="shared" si="104"/>
        <v>7</v>
      </c>
      <c r="V123" s="28">
        <f t="shared" si="105"/>
        <v>16</v>
      </c>
      <c r="W123" s="28">
        <f t="shared" si="106"/>
        <v>13</v>
      </c>
      <c r="X123" s="28">
        <f t="shared" si="107"/>
        <v>3</v>
      </c>
      <c r="Y123" s="28">
        <f t="shared" si="111"/>
        <v>5863</v>
      </c>
      <c r="Z123" s="55">
        <v>0</v>
      </c>
      <c r="AA123" s="43">
        <v>5863</v>
      </c>
      <c r="AB123" s="55">
        <v>2301</v>
      </c>
      <c r="AC123" s="55">
        <v>3562</v>
      </c>
      <c r="AD123" s="55"/>
      <c r="AE123" s="80"/>
      <c r="AG123" s="90">
        <f t="shared" si="108"/>
        <v>2221.31</v>
      </c>
    </row>
    <row r="124" s="4" customFormat="1" ht="14.25" customHeight="1" spans="1:251">
      <c r="A124" s="30" t="s">
        <v>217</v>
      </c>
      <c r="B124" s="30"/>
      <c r="C124" s="31">
        <v>231588</v>
      </c>
      <c r="D124" s="31">
        <v>166086</v>
      </c>
      <c r="E124" s="31">
        <v>289</v>
      </c>
      <c r="F124" s="31">
        <v>65502</v>
      </c>
      <c r="G124" s="31">
        <v>122</v>
      </c>
      <c r="H124" s="32">
        <v>1150</v>
      </c>
      <c r="I124" s="32">
        <v>1950</v>
      </c>
      <c r="J124" s="45" t="s">
        <v>33</v>
      </c>
      <c r="K124" s="31">
        <f>SUM(K125:K128)</f>
        <v>31873</v>
      </c>
      <c r="L124" s="31">
        <f>SUM(L125:L128)</f>
        <v>22571</v>
      </c>
      <c r="M124" s="31">
        <f>SUM(M125:M128)</f>
        <v>9302</v>
      </c>
      <c r="N124" s="31">
        <v>248</v>
      </c>
      <c r="O124" s="31">
        <v>5797</v>
      </c>
      <c r="P124" s="31">
        <v>19003</v>
      </c>
      <c r="Q124" s="31">
        <v>1150</v>
      </c>
      <c r="R124" s="45" t="s">
        <v>33</v>
      </c>
      <c r="S124" s="31">
        <f t="shared" ref="S124:Y124" si="113">SUM(S125:S128)</f>
        <v>2185</v>
      </c>
      <c r="T124" s="31">
        <f t="shared" si="113"/>
        <v>1613</v>
      </c>
      <c r="U124" s="31">
        <f t="shared" si="113"/>
        <v>572</v>
      </c>
      <c r="V124" s="31">
        <f t="shared" si="113"/>
        <v>58</v>
      </c>
      <c r="W124" s="31">
        <f t="shared" si="113"/>
        <v>43</v>
      </c>
      <c r="X124" s="31">
        <f t="shared" si="113"/>
        <v>15</v>
      </c>
      <c r="Y124" s="31">
        <f t="shared" si="113"/>
        <v>24141</v>
      </c>
      <c r="Z124" s="81">
        <v>-127</v>
      </c>
      <c r="AA124" s="81">
        <v>24014</v>
      </c>
      <c r="AB124" s="81">
        <v>9423</v>
      </c>
      <c r="AC124" s="81">
        <v>14591</v>
      </c>
      <c r="AD124" s="81">
        <v>0</v>
      </c>
      <c r="AE124" s="82"/>
      <c r="AF124" s="83">
        <v>1</v>
      </c>
      <c r="AG124" s="91" t="e">
        <f>SUM(AG125:AG128)</f>
        <v>#N/A</v>
      </c>
      <c r="AH124" s="83"/>
      <c r="AI124" s="83"/>
      <c r="AJ124" s="83"/>
      <c r="AK124" s="83"/>
      <c r="AL124" s="83"/>
      <c r="AM124" s="83"/>
      <c r="AN124" s="83"/>
      <c r="AO124" s="83"/>
      <c r="AP124" s="83"/>
      <c r="AQ124" s="83"/>
      <c r="AR124" s="83"/>
      <c r="AS124" s="83"/>
      <c r="AT124" s="83"/>
      <c r="AU124" s="83"/>
      <c r="AV124" s="83"/>
      <c r="AW124" s="83"/>
      <c r="AX124" s="83"/>
      <c r="AY124" s="83"/>
      <c r="AZ124" s="83"/>
      <c r="BA124" s="83"/>
      <c r="BB124" s="83"/>
      <c r="BC124" s="83"/>
      <c r="BD124" s="83"/>
      <c r="BE124" s="83"/>
      <c r="BF124" s="83"/>
      <c r="BG124" s="83"/>
      <c r="BH124" s="83"/>
      <c r="BI124" s="83"/>
      <c r="BJ124" s="83"/>
      <c r="BK124" s="83"/>
      <c r="BL124" s="83"/>
      <c r="BM124" s="83"/>
      <c r="BN124" s="83"/>
      <c r="BO124" s="83"/>
      <c r="BP124" s="83"/>
      <c r="BQ124" s="83"/>
      <c r="BR124" s="83"/>
      <c r="BS124" s="83"/>
      <c r="BT124" s="83"/>
      <c r="BU124" s="83"/>
      <c r="BV124" s="83"/>
      <c r="BW124" s="83"/>
      <c r="BX124" s="83"/>
      <c r="BY124" s="83"/>
      <c r="BZ124" s="83"/>
      <c r="CA124" s="83"/>
      <c r="CB124" s="83"/>
      <c r="CC124" s="83"/>
      <c r="CD124" s="83"/>
      <c r="CE124" s="83"/>
      <c r="CF124" s="83"/>
      <c r="CG124" s="83"/>
      <c r="CH124" s="83"/>
      <c r="CI124" s="83"/>
      <c r="CJ124" s="83"/>
      <c r="CK124" s="83"/>
      <c r="CL124" s="83"/>
      <c r="CM124" s="83"/>
      <c r="CN124" s="83"/>
      <c r="CO124" s="83"/>
      <c r="CP124" s="83"/>
      <c r="CQ124" s="83"/>
      <c r="CR124" s="83"/>
      <c r="CS124" s="83"/>
      <c r="CT124" s="83"/>
      <c r="CU124" s="83"/>
      <c r="CV124" s="83"/>
      <c r="CW124" s="83"/>
      <c r="CX124" s="83"/>
      <c r="CY124" s="83"/>
      <c r="CZ124" s="83"/>
      <c r="DA124" s="83"/>
      <c r="DB124" s="83"/>
      <c r="DC124" s="83"/>
      <c r="DD124" s="83"/>
      <c r="DE124" s="83"/>
      <c r="DF124" s="83"/>
      <c r="DG124" s="83"/>
      <c r="DH124" s="83"/>
      <c r="DI124" s="83"/>
      <c r="DJ124" s="83"/>
      <c r="DK124" s="83"/>
      <c r="DL124" s="83"/>
      <c r="DM124" s="83"/>
      <c r="DN124" s="83"/>
      <c r="DO124" s="83"/>
      <c r="DP124" s="83"/>
      <c r="DQ124" s="83"/>
      <c r="DR124" s="83"/>
      <c r="DS124" s="83"/>
      <c r="DT124" s="83"/>
      <c r="DU124" s="83"/>
      <c r="DV124" s="83"/>
      <c r="DW124" s="83"/>
      <c r="DX124" s="83"/>
      <c r="DY124" s="83"/>
      <c r="DZ124" s="83"/>
      <c r="EA124" s="83"/>
      <c r="EB124" s="83"/>
      <c r="EC124" s="83"/>
      <c r="ED124" s="83"/>
      <c r="EE124" s="83"/>
      <c r="EF124" s="83"/>
      <c r="EG124" s="83"/>
      <c r="EH124" s="83"/>
      <c r="EI124" s="83"/>
      <c r="EJ124" s="83"/>
      <c r="EK124" s="83"/>
      <c r="EL124" s="83"/>
      <c r="EM124" s="83"/>
      <c r="EN124" s="83"/>
      <c r="EO124" s="83"/>
      <c r="EP124" s="83"/>
      <c r="EQ124" s="83"/>
      <c r="ER124" s="83"/>
      <c r="ES124" s="83"/>
      <c r="ET124" s="83"/>
      <c r="EU124" s="83"/>
      <c r="EV124" s="83"/>
      <c r="EW124" s="83"/>
      <c r="EX124" s="83"/>
      <c r="EY124" s="83"/>
      <c r="EZ124" s="83"/>
      <c r="FA124" s="83"/>
      <c r="FB124" s="83"/>
      <c r="FC124" s="83"/>
      <c r="FD124" s="83"/>
      <c r="FE124" s="83"/>
      <c r="FF124" s="83"/>
      <c r="FG124" s="83"/>
      <c r="FH124" s="83"/>
      <c r="FI124" s="83"/>
      <c r="FJ124" s="83"/>
      <c r="FK124" s="83"/>
      <c r="FL124" s="83"/>
      <c r="FM124" s="83"/>
      <c r="FN124" s="83"/>
      <c r="FO124" s="83"/>
      <c r="FP124" s="83"/>
      <c r="FQ124" s="83"/>
      <c r="FR124" s="83"/>
      <c r="FS124" s="83"/>
      <c r="FT124" s="83"/>
      <c r="FU124" s="83"/>
      <c r="FV124" s="83"/>
      <c r="FW124" s="83"/>
      <c r="FX124" s="83"/>
      <c r="FY124" s="83"/>
      <c r="FZ124" s="83"/>
      <c r="GA124" s="83"/>
      <c r="GB124" s="83"/>
      <c r="GC124" s="83"/>
      <c r="GD124" s="83"/>
      <c r="GE124" s="83"/>
      <c r="GF124" s="83"/>
      <c r="GG124" s="83"/>
      <c r="GH124" s="83"/>
      <c r="GI124" s="83"/>
      <c r="GJ124" s="83"/>
      <c r="GK124" s="83"/>
      <c r="GL124" s="83"/>
      <c r="GM124" s="83"/>
      <c r="GN124" s="83"/>
      <c r="GO124" s="83"/>
      <c r="GP124" s="83"/>
      <c r="GQ124" s="83"/>
      <c r="GR124" s="83"/>
      <c r="GS124" s="83"/>
      <c r="GT124" s="83"/>
      <c r="GU124" s="83"/>
      <c r="GV124" s="83"/>
      <c r="GW124" s="83"/>
      <c r="GX124" s="83"/>
      <c r="GY124" s="83"/>
      <c r="GZ124" s="83"/>
      <c r="HA124" s="83"/>
      <c r="HB124" s="83"/>
      <c r="HC124" s="83"/>
      <c r="HD124" s="83"/>
      <c r="HE124" s="83"/>
      <c r="HF124" s="83"/>
      <c r="HG124" s="83"/>
      <c r="HH124" s="83"/>
      <c r="HI124" s="83"/>
      <c r="HJ124" s="83"/>
      <c r="HK124" s="83"/>
      <c r="HL124" s="83"/>
      <c r="HM124" s="83"/>
      <c r="HN124" s="83"/>
      <c r="HO124" s="83"/>
      <c r="HP124" s="83"/>
      <c r="HQ124" s="83"/>
      <c r="HR124" s="83"/>
      <c r="HS124" s="83"/>
      <c r="HT124" s="83"/>
      <c r="HU124" s="83"/>
      <c r="HV124" s="83"/>
      <c r="HW124" s="83"/>
      <c r="HX124" s="83"/>
      <c r="HY124" s="83"/>
      <c r="HZ124" s="83"/>
      <c r="IA124" s="83"/>
      <c r="IB124" s="83"/>
      <c r="IC124" s="83"/>
      <c r="ID124" s="83"/>
      <c r="IE124" s="83"/>
      <c r="IF124" s="83"/>
      <c r="IG124" s="83"/>
      <c r="IH124" s="83"/>
      <c r="II124" s="83"/>
      <c r="IJ124" s="83"/>
      <c r="IK124" s="83"/>
      <c r="IL124" s="83"/>
      <c r="IM124" s="83"/>
      <c r="IN124" s="83"/>
      <c r="IO124" s="83"/>
      <c r="IP124" s="83"/>
      <c r="IQ124" s="83"/>
    </row>
    <row r="125" ht="18" customHeight="1" spans="1:33">
      <c r="A125" s="33" t="s">
        <v>218</v>
      </c>
      <c r="B125" s="33" t="s">
        <v>219</v>
      </c>
      <c r="C125" s="28">
        <v>25238</v>
      </c>
      <c r="D125" s="28">
        <v>14778</v>
      </c>
      <c r="E125" s="28">
        <v>17</v>
      </c>
      <c r="F125" s="28">
        <v>10460</v>
      </c>
      <c r="G125" s="28">
        <v>3</v>
      </c>
      <c r="H125" s="29">
        <v>1150</v>
      </c>
      <c r="I125" s="29">
        <v>1950</v>
      </c>
      <c r="J125" s="44">
        <v>0.6</v>
      </c>
      <c r="K125" s="28">
        <f t="shared" si="99"/>
        <v>3739</v>
      </c>
      <c r="L125" s="28">
        <f t="shared" ref="L125:L130" si="114">ROUND((H125*D125*J125+I125*F125*J125)/10000,0)</f>
        <v>2244</v>
      </c>
      <c r="M125" s="28">
        <f t="shared" si="101"/>
        <v>1495</v>
      </c>
      <c r="N125" s="28">
        <v>0</v>
      </c>
      <c r="O125" s="28">
        <v>0</v>
      </c>
      <c r="P125" s="28">
        <v>0</v>
      </c>
      <c r="Q125" s="28">
        <v>1150</v>
      </c>
      <c r="R125" s="56">
        <v>0.6</v>
      </c>
      <c r="S125" s="28">
        <f>ROUND(P125*Q125/10000,0)</f>
        <v>0</v>
      </c>
      <c r="T125" s="28">
        <f>ROUND(P125*Q125*R125/10000,0)</f>
        <v>0</v>
      </c>
      <c r="U125" s="28">
        <f>S125-T125</f>
        <v>0</v>
      </c>
      <c r="V125" s="28">
        <f>ROUND((E125*H125+G125*I125)/10000,0)</f>
        <v>3</v>
      </c>
      <c r="W125" s="28">
        <f>ROUND((E125*H125+G125*I125)*J125/10000,0)</f>
        <v>2</v>
      </c>
      <c r="X125" s="28">
        <f>V125-W125</f>
        <v>1</v>
      </c>
      <c r="Y125" s="28">
        <f>L125+T125-W125</f>
        <v>2242</v>
      </c>
      <c r="Z125" s="55">
        <v>-127</v>
      </c>
      <c r="AA125" s="43">
        <v>2115</v>
      </c>
      <c r="AB125" s="55">
        <v>830</v>
      </c>
      <c r="AC125" s="55">
        <v>1285</v>
      </c>
      <c r="AD125" s="55"/>
      <c r="AE125" s="80" t="s">
        <v>220</v>
      </c>
      <c r="AG125" s="90" t="e">
        <f>#N/A</f>
        <v>#N/A</v>
      </c>
    </row>
    <row r="126" ht="14.25" customHeight="1" spans="1:33">
      <c r="A126" s="33" t="s">
        <v>221</v>
      </c>
      <c r="B126" s="33" t="s">
        <v>222</v>
      </c>
      <c r="C126" s="28">
        <v>80809</v>
      </c>
      <c r="D126" s="28">
        <v>60750</v>
      </c>
      <c r="E126" s="28">
        <v>73</v>
      </c>
      <c r="F126" s="28">
        <v>20059</v>
      </c>
      <c r="G126" s="28">
        <v>37</v>
      </c>
      <c r="H126" s="29">
        <v>1150</v>
      </c>
      <c r="I126" s="29">
        <v>1950</v>
      </c>
      <c r="J126" s="44">
        <v>0.6</v>
      </c>
      <c r="K126" s="28">
        <f t="shared" si="99"/>
        <v>10898</v>
      </c>
      <c r="L126" s="28">
        <f t="shared" si="114"/>
        <v>6539</v>
      </c>
      <c r="M126" s="28">
        <f t="shared" si="101"/>
        <v>4359</v>
      </c>
      <c r="N126" s="28">
        <v>78</v>
      </c>
      <c r="O126" s="28">
        <v>1902</v>
      </c>
      <c r="P126" s="28">
        <v>5898</v>
      </c>
      <c r="Q126" s="28">
        <v>1150</v>
      </c>
      <c r="R126" s="56">
        <v>0.6</v>
      </c>
      <c r="S126" s="28">
        <f>ROUND(P126*Q126/10000,0)</f>
        <v>678</v>
      </c>
      <c r="T126" s="28">
        <f>ROUND(P126*Q126*R126/10000,0)</f>
        <v>407</v>
      </c>
      <c r="U126" s="28">
        <f>S126-T126</f>
        <v>271</v>
      </c>
      <c r="V126" s="28">
        <f>ROUND((E126*H126+G126*I126)/10000,0)</f>
        <v>16</v>
      </c>
      <c r="W126" s="28">
        <f>ROUND((E126*H126+G126*I126)*J126/10000,0)</f>
        <v>9</v>
      </c>
      <c r="X126" s="28">
        <f>V126-W126</f>
        <v>7</v>
      </c>
      <c r="Y126" s="28">
        <f>L126+T126-W126</f>
        <v>6937</v>
      </c>
      <c r="Z126" s="55">
        <v>0</v>
      </c>
      <c r="AA126" s="43">
        <v>6937</v>
      </c>
      <c r="AB126" s="55">
        <v>2722</v>
      </c>
      <c r="AC126" s="55">
        <v>4215</v>
      </c>
      <c r="AD126" s="55"/>
      <c r="AE126" s="80"/>
      <c r="AG126" s="90" t="e">
        <f>#N/A</f>
        <v>#N/A</v>
      </c>
    </row>
    <row r="127" ht="14.25" customHeight="1" spans="1:33">
      <c r="A127" s="26" t="s">
        <v>223</v>
      </c>
      <c r="B127" s="33" t="s">
        <v>224</v>
      </c>
      <c r="C127" s="28">
        <v>69634</v>
      </c>
      <c r="D127" s="28">
        <v>50118</v>
      </c>
      <c r="E127" s="28">
        <v>90</v>
      </c>
      <c r="F127" s="28">
        <v>19516</v>
      </c>
      <c r="G127" s="28">
        <v>40</v>
      </c>
      <c r="H127" s="29">
        <v>1150</v>
      </c>
      <c r="I127" s="29">
        <v>1950</v>
      </c>
      <c r="J127" s="44">
        <v>0.8</v>
      </c>
      <c r="K127" s="28">
        <f t="shared" si="99"/>
        <v>9569</v>
      </c>
      <c r="L127" s="28">
        <f t="shared" si="114"/>
        <v>7655</v>
      </c>
      <c r="M127" s="28">
        <f t="shared" si="101"/>
        <v>1914</v>
      </c>
      <c r="N127" s="28">
        <v>75</v>
      </c>
      <c r="O127" s="28">
        <v>1266</v>
      </c>
      <c r="P127" s="28">
        <v>6234</v>
      </c>
      <c r="Q127" s="28">
        <v>1150</v>
      </c>
      <c r="R127" s="56">
        <v>0.8</v>
      </c>
      <c r="S127" s="28">
        <f>ROUND(P127*Q127/10000,0)</f>
        <v>717</v>
      </c>
      <c r="T127" s="28">
        <f>ROUND(P127*Q127*R127/10000,0)</f>
        <v>574</v>
      </c>
      <c r="U127" s="28">
        <f>S127-T127</f>
        <v>143</v>
      </c>
      <c r="V127" s="28">
        <f>ROUND((E127*H127+G127*I127)/10000,0)</f>
        <v>18</v>
      </c>
      <c r="W127" s="28">
        <f>ROUND((E127*H127+G127*I127)*J127/10000,0)</f>
        <v>15</v>
      </c>
      <c r="X127" s="28">
        <f>V127-W127</f>
        <v>3</v>
      </c>
      <c r="Y127" s="28">
        <f>L127+T127-W127</f>
        <v>8214</v>
      </c>
      <c r="Z127" s="55">
        <v>0</v>
      </c>
      <c r="AA127" s="43">
        <v>8214</v>
      </c>
      <c r="AB127" s="55">
        <v>3223</v>
      </c>
      <c r="AC127" s="55">
        <v>4991</v>
      </c>
      <c r="AD127" s="55"/>
      <c r="AE127" s="80"/>
      <c r="AG127" s="90" t="e">
        <f>#N/A</f>
        <v>#N/A</v>
      </c>
    </row>
    <row r="128" ht="14.25" customHeight="1" spans="1:33">
      <c r="A128" s="26" t="s">
        <v>225</v>
      </c>
      <c r="B128" s="33" t="s">
        <v>226</v>
      </c>
      <c r="C128" s="28">
        <v>55907</v>
      </c>
      <c r="D128" s="28">
        <v>40440</v>
      </c>
      <c r="E128" s="28">
        <v>109</v>
      </c>
      <c r="F128" s="28">
        <v>15467</v>
      </c>
      <c r="G128" s="28">
        <v>42</v>
      </c>
      <c r="H128" s="29">
        <v>1150</v>
      </c>
      <c r="I128" s="29">
        <v>1950</v>
      </c>
      <c r="J128" s="44">
        <v>0.8</v>
      </c>
      <c r="K128" s="28">
        <f t="shared" si="99"/>
        <v>7667</v>
      </c>
      <c r="L128" s="28">
        <f t="shared" si="114"/>
        <v>6133</v>
      </c>
      <c r="M128" s="28">
        <f t="shared" si="101"/>
        <v>1534</v>
      </c>
      <c r="N128" s="28">
        <v>95</v>
      </c>
      <c r="O128" s="28">
        <v>2629</v>
      </c>
      <c r="P128" s="28">
        <v>6871</v>
      </c>
      <c r="Q128" s="28">
        <v>1150</v>
      </c>
      <c r="R128" s="56">
        <v>0.8</v>
      </c>
      <c r="S128" s="28">
        <f>ROUND(P128*Q128/10000,0)</f>
        <v>790</v>
      </c>
      <c r="T128" s="28">
        <f>ROUND(P128*Q128*R128/10000,0)</f>
        <v>632</v>
      </c>
      <c r="U128" s="28">
        <f>S128-T128</f>
        <v>158</v>
      </c>
      <c r="V128" s="28">
        <f>ROUND((E128*H128+G128*I128)/10000,0)</f>
        <v>21</v>
      </c>
      <c r="W128" s="28">
        <f>ROUND((E128*H128+G128*I128)*J128/10000,0)</f>
        <v>17</v>
      </c>
      <c r="X128" s="28">
        <f>V128-W128</f>
        <v>4</v>
      </c>
      <c r="Y128" s="28">
        <f>L128+T128-W128</f>
        <v>6748</v>
      </c>
      <c r="Z128" s="55">
        <v>0</v>
      </c>
      <c r="AA128" s="43">
        <v>6748</v>
      </c>
      <c r="AB128" s="55">
        <v>2648</v>
      </c>
      <c r="AC128" s="55">
        <v>4100</v>
      </c>
      <c r="AD128" s="55"/>
      <c r="AE128" s="80"/>
      <c r="AG128" s="90" t="e">
        <f>#N/A</f>
        <v>#N/A</v>
      </c>
    </row>
    <row r="129" s="4" customFormat="1" ht="14.25" customHeight="1" spans="1:251">
      <c r="A129" s="30" t="s">
        <v>227</v>
      </c>
      <c r="B129" s="30"/>
      <c r="C129" s="31">
        <v>133723</v>
      </c>
      <c r="D129" s="31">
        <v>95193</v>
      </c>
      <c r="E129" s="31">
        <v>292</v>
      </c>
      <c r="F129" s="31">
        <v>38530</v>
      </c>
      <c r="G129" s="31">
        <v>85</v>
      </c>
      <c r="H129" s="32">
        <v>1150</v>
      </c>
      <c r="I129" s="32">
        <v>1950</v>
      </c>
      <c r="J129" s="45">
        <v>0.8</v>
      </c>
      <c r="K129" s="31">
        <f>SUM(K130)</f>
        <v>18461</v>
      </c>
      <c r="L129" s="31">
        <f>SUM(L130)</f>
        <v>14768</v>
      </c>
      <c r="M129" s="31">
        <f>SUM(M130)</f>
        <v>3693</v>
      </c>
      <c r="N129" s="31">
        <v>220</v>
      </c>
      <c r="O129" s="31">
        <v>8456</v>
      </c>
      <c r="P129" s="31">
        <v>13544</v>
      </c>
      <c r="Q129" s="31">
        <v>1150</v>
      </c>
      <c r="R129" s="45">
        <v>0.8</v>
      </c>
      <c r="S129" s="31">
        <f t="shared" ref="S129:Y129" si="115">SUM(S130)</f>
        <v>1558</v>
      </c>
      <c r="T129" s="31">
        <f t="shared" si="115"/>
        <v>1246</v>
      </c>
      <c r="U129" s="31">
        <f t="shared" si="115"/>
        <v>312</v>
      </c>
      <c r="V129" s="31">
        <f t="shared" si="115"/>
        <v>50</v>
      </c>
      <c r="W129" s="31">
        <f t="shared" si="115"/>
        <v>40</v>
      </c>
      <c r="X129" s="31">
        <f t="shared" si="115"/>
        <v>10</v>
      </c>
      <c r="Y129" s="31">
        <f t="shared" si="115"/>
        <v>15974</v>
      </c>
      <c r="Z129" s="81">
        <v>0</v>
      </c>
      <c r="AA129" s="81">
        <v>15974</v>
      </c>
      <c r="AB129" s="81">
        <v>6268</v>
      </c>
      <c r="AC129" s="81">
        <v>9706</v>
      </c>
      <c r="AD129" s="81">
        <v>0</v>
      </c>
      <c r="AE129" s="82"/>
      <c r="AF129" s="83">
        <v>1</v>
      </c>
      <c r="AG129" s="91">
        <f>SUM(AG130)</f>
        <v>6052.06</v>
      </c>
      <c r="AH129" s="83"/>
      <c r="AI129" s="83"/>
      <c r="AJ129" s="83"/>
      <c r="AK129" s="83"/>
      <c r="AL129" s="83"/>
      <c r="AM129" s="83"/>
      <c r="AN129" s="83"/>
      <c r="AO129" s="83"/>
      <c r="AP129" s="83"/>
      <c r="AQ129" s="83"/>
      <c r="AR129" s="83"/>
      <c r="AS129" s="83"/>
      <c r="AT129" s="83"/>
      <c r="AU129" s="83"/>
      <c r="AV129" s="83"/>
      <c r="AW129" s="83"/>
      <c r="AX129" s="83"/>
      <c r="AY129" s="83"/>
      <c r="AZ129" s="83"/>
      <c r="BA129" s="83"/>
      <c r="BB129" s="83"/>
      <c r="BC129" s="83"/>
      <c r="BD129" s="83"/>
      <c r="BE129" s="83"/>
      <c r="BF129" s="83"/>
      <c r="BG129" s="83"/>
      <c r="BH129" s="83"/>
      <c r="BI129" s="83"/>
      <c r="BJ129" s="83"/>
      <c r="BK129" s="83"/>
      <c r="BL129" s="83"/>
      <c r="BM129" s="83"/>
      <c r="BN129" s="83"/>
      <c r="BO129" s="83"/>
      <c r="BP129" s="83"/>
      <c r="BQ129" s="83"/>
      <c r="BR129" s="83"/>
      <c r="BS129" s="83"/>
      <c r="BT129" s="83"/>
      <c r="BU129" s="83"/>
      <c r="BV129" s="83"/>
      <c r="BW129" s="83"/>
      <c r="BX129" s="83"/>
      <c r="BY129" s="83"/>
      <c r="BZ129" s="83"/>
      <c r="CA129" s="83"/>
      <c r="CB129" s="83"/>
      <c r="CC129" s="83"/>
      <c r="CD129" s="83"/>
      <c r="CE129" s="83"/>
      <c r="CF129" s="83"/>
      <c r="CG129" s="83"/>
      <c r="CH129" s="83"/>
      <c r="CI129" s="83"/>
      <c r="CJ129" s="83"/>
      <c r="CK129" s="83"/>
      <c r="CL129" s="83"/>
      <c r="CM129" s="83"/>
      <c r="CN129" s="83"/>
      <c r="CO129" s="83"/>
      <c r="CP129" s="83"/>
      <c r="CQ129" s="83"/>
      <c r="CR129" s="83"/>
      <c r="CS129" s="83"/>
      <c r="CT129" s="83"/>
      <c r="CU129" s="83"/>
      <c r="CV129" s="83"/>
      <c r="CW129" s="83"/>
      <c r="CX129" s="83"/>
      <c r="CY129" s="83"/>
      <c r="CZ129" s="83"/>
      <c r="DA129" s="83"/>
      <c r="DB129" s="83"/>
      <c r="DC129" s="83"/>
      <c r="DD129" s="83"/>
      <c r="DE129" s="83"/>
      <c r="DF129" s="83"/>
      <c r="DG129" s="83"/>
      <c r="DH129" s="83"/>
      <c r="DI129" s="83"/>
      <c r="DJ129" s="83"/>
      <c r="DK129" s="83"/>
      <c r="DL129" s="83"/>
      <c r="DM129" s="83"/>
      <c r="DN129" s="83"/>
      <c r="DO129" s="83"/>
      <c r="DP129" s="83"/>
      <c r="DQ129" s="83"/>
      <c r="DR129" s="83"/>
      <c r="DS129" s="83"/>
      <c r="DT129" s="83"/>
      <c r="DU129" s="83"/>
      <c r="DV129" s="83"/>
      <c r="DW129" s="83"/>
      <c r="DX129" s="83"/>
      <c r="DY129" s="83"/>
      <c r="DZ129" s="83"/>
      <c r="EA129" s="83"/>
      <c r="EB129" s="83"/>
      <c r="EC129" s="83"/>
      <c r="ED129" s="83"/>
      <c r="EE129" s="83"/>
      <c r="EF129" s="83"/>
      <c r="EG129" s="83"/>
      <c r="EH129" s="83"/>
      <c r="EI129" s="83"/>
      <c r="EJ129" s="83"/>
      <c r="EK129" s="83"/>
      <c r="EL129" s="83"/>
      <c r="EM129" s="83"/>
      <c r="EN129" s="83"/>
      <c r="EO129" s="83"/>
      <c r="EP129" s="83"/>
      <c r="EQ129" s="83"/>
      <c r="ER129" s="83"/>
      <c r="ES129" s="83"/>
      <c r="ET129" s="83"/>
      <c r="EU129" s="83"/>
      <c r="EV129" s="83"/>
      <c r="EW129" s="83"/>
      <c r="EX129" s="83"/>
      <c r="EY129" s="83"/>
      <c r="EZ129" s="83"/>
      <c r="FA129" s="83"/>
      <c r="FB129" s="83"/>
      <c r="FC129" s="83"/>
      <c r="FD129" s="83"/>
      <c r="FE129" s="83"/>
      <c r="FF129" s="83"/>
      <c r="FG129" s="83"/>
      <c r="FH129" s="83"/>
      <c r="FI129" s="83"/>
      <c r="FJ129" s="83"/>
      <c r="FK129" s="83"/>
      <c r="FL129" s="83"/>
      <c r="FM129" s="83"/>
      <c r="FN129" s="83"/>
      <c r="FO129" s="83"/>
      <c r="FP129" s="83"/>
      <c r="FQ129" s="83"/>
      <c r="FR129" s="83"/>
      <c r="FS129" s="83"/>
      <c r="FT129" s="83"/>
      <c r="FU129" s="83"/>
      <c r="FV129" s="83"/>
      <c r="FW129" s="83"/>
      <c r="FX129" s="83"/>
      <c r="FY129" s="83"/>
      <c r="FZ129" s="83"/>
      <c r="GA129" s="83"/>
      <c r="GB129" s="83"/>
      <c r="GC129" s="83"/>
      <c r="GD129" s="83"/>
      <c r="GE129" s="83"/>
      <c r="GF129" s="83"/>
      <c r="GG129" s="83"/>
      <c r="GH129" s="83"/>
      <c r="GI129" s="83"/>
      <c r="GJ129" s="83"/>
      <c r="GK129" s="83"/>
      <c r="GL129" s="83"/>
      <c r="GM129" s="83"/>
      <c r="GN129" s="83"/>
      <c r="GO129" s="83"/>
      <c r="GP129" s="83"/>
      <c r="GQ129" s="83"/>
      <c r="GR129" s="83"/>
      <c r="GS129" s="83"/>
      <c r="GT129" s="83"/>
      <c r="GU129" s="83"/>
      <c r="GV129" s="83"/>
      <c r="GW129" s="83"/>
      <c r="GX129" s="83"/>
      <c r="GY129" s="83"/>
      <c r="GZ129" s="83"/>
      <c r="HA129" s="83"/>
      <c r="HB129" s="83"/>
      <c r="HC129" s="83"/>
      <c r="HD129" s="83"/>
      <c r="HE129" s="83"/>
      <c r="HF129" s="83"/>
      <c r="HG129" s="83"/>
      <c r="HH129" s="83"/>
      <c r="HI129" s="83"/>
      <c r="HJ129" s="83"/>
      <c r="HK129" s="83"/>
      <c r="HL129" s="83"/>
      <c r="HM129" s="83"/>
      <c r="HN129" s="83"/>
      <c r="HO129" s="83"/>
      <c r="HP129" s="83"/>
      <c r="HQ129" s="83"/>
      <c r="HR129" s="83"/>
      <c r="HS129" s="83"/>
      <c r="HT129" s="83"/>
      <c r="HU129" s="83"/>
      <c r="HV129" s="83"/>
      <c r="HW129" s="83"/>
      <c r="HX129" s="83"/>
      <c r="HY129" s="83"/>
      <c r="HZ129" s="83"/>
      <c r="IA129" s="83"/>
      <c r="IB129" s="83"/>
      <c r="IC129" s="83"/>
      <c r="ID129" s="83"/>
      <c r="IE129" s="83"/>
      <c r="IF129" s="83"/>
      <c r="IG129" s="83"/>
      <c r="IH129" s="83"/>
      <c r="II129" s="83"/>
      <c r="IJ129" s="83"/>
      <c r="IK129" s="83"/>
      <c r="IL129" s="83"/>
      <c r="IM129" s="83"/>
      <c r="IN129" s="83"/>
      <c r="IO129" s="83"/>
      <c r="IP129" s="83"/>
      <c r="IQ129" s="83"/>
    </row>
    <row r="130" ht="14.25" customHeight="1" spans="1:33">
      <c r="A130" s="26" t="s">
        <v>227</v>
      </c>
      <c r="B130" s="33" t="s">
        <v>228</v>
      </c>
      <c r="C130" s="28">
        <v>133723</v>
      </c>
      <c r="D130" s="28">
        <v>95193</v>
      </c>
      <c r="E130" s="28">
        <v>292</v>
      </c>
      <c r="F130" s="28">
        <v>38530</v>
      </c>
      <c r="G130" s="28">
        <v>85</v>
      </c>
      <c r="H130" s="29">
        <v>1150</v>
      </c>
      <c r="I130" s="29">
        <v>1950</v>
      </c>
      <c r="J130" s="44">
        <v>0.8</v>
      </c>
      <c r="K130" s="28">
        <f t="shared" si="99"/>
        <v>18461</v>
      </c>
      <c r="L130" s="28">
        <f t="shared" si="114"/>
        <v>14768</v>
      </c>
      <c r="M130" s="28">
        <f t="shared" si="101"/>
        <v>3693</v>
      </c>
      <c r="N130" s="28">
        <v>220</v>
      </c>
      <c r="O130" s="28">
        <v>8456</v>
      </c>
      <c r="P130" s="28">
        <v>13544</v>
      </c>
      <c r="Q130" s="28">
        <v>1150</v>
      </c>
      <c r="R130" s="56">
        <v>0.8</v>
      </c>
      <c r="S130" s="28">
        <f t="shared" ref="S130:S138" si="116">ROUND(P130*Q130/10000,0)</f>
        <v>1558</v>
      </c>
      <c r="T130" s="28">
        <f t="shared" ref="T130:T138" si="117">ROUND(P130*Q130*R130/10000,0)</f>
        <v>1246</v>
      </c>
      <c r="U130" s="28">
        <f t="shared" ref="U130:U138" si="118">S130-T130</f>
        <v>312</v>
      </c>
      <c r="V130" s="28">
        <f t="shared" ref="V130:V138" si="119">ROUND((E130*H130+G130*I130)/10000,0)</f>
        <v>50</v>
      </c>
      <c r="W130" s="28">
        <f t="shared" ref="W130:W138" si="120">ROUND((E130*H130+G130*I130)*J130/10000,0)</f>
        <v>40</v>
      </c>
      <c r="X130" s="28">
        <f t="shared" ref="X130:X138" si="121">V130-W130</f>
        <v>10</v>
      </c>
      <c r="Y130" s="28">
        <f t="shared" ref="Y130:Y138" si="122">L130+T130-W130</f>
        <v>15974</v>
      </c>
      <c r="Z130" s="55">
        <v>0</v>
      </c>
      <c r="AA130" s="43">
        <v>15974</v>
      </c>
      <c r="AB130" s="55">
        <v>6268</v>
      </c>
      <c r="AC130" s="55">
        <v>9706</v>
      </c>
      <c r="AD130" s="55"/>
      <c r="AE130" s="80"/>
      <c r="AG130" s="90">
        <f t="shared" ref="AG130:AG138" si="123">ROUND(498337/$AA$8*AA130,2)</f>
        <v>6052.06</v>
      </c>
    </row>
    <row r="131" s="4" customFormat="1" ht="14.25" customHeight="1" spans="1:251">
      <c r="A131" s="30" t="s">
        <v>229</v>
      </c>
      <c r="B131" s="30"/>
      <c r="C131" s="31">
        <v>530349</v>
      </c>
      <c r="D131" s="31">
        <v>386562</v>
      </c>
      <c r="E131" s="31">
        <v>666</v>
      </c>
      <c r="F131" s="31">
        <v>143787</v>
      </c>
      <c r="G131" s="31">
        <v>177</v>
      </c>
      <c r="H131" s="32">
        <v>1150</v>
      </c>
      <c r="I131" s="32">
        <v>1950</v>
      </c>
      <c r="J131" s="45" t="s">
        <v>33</v>
      </c>
      <c r="K131" s="31">
        <f>SUM(K132:K138)</f>
        <v>72493</v>
      </c>
      <c r="L131" s="31">
        <f>SUM(L132:L138)</f>
        <v>49921</v>
      </c>
      <c r="M131" s="31">
        <f>SUM(M132:M138)</f>
        <v>22572</v>
      </c>
      <c r="N131" s="31">
        <v>276</v>
      </c>
      <c r="O131" s="31">
        <v>13828</v>
      </c>
      <c r="P131" s="31">
        <v>13772</v>
      </c>
      <c r="Q131" s="31">
        <v>1150</v>
      </c>
      <c r="R131" s="45" t="s">
        <v>33</v>
      </c>
      <c r="S131" s="31">
        <f t="shared" ref="S131:Y131" si="124">SUM(S132:S138)</f>
        <v>1583</v>
      </c>
      <c r="T131" s="31">
        <f t="shared" si="124"/>
        <v>1267</v>
      </c>
      <c r="U131" s="31">
        <f t="shared" si="124"/>
        <v>316</v>
      </c>
      <c r="V131" s="31">
        <f t="shared" si="124"/>
        <v>110</v>
      </c>
      <c r="W131" s="31">
        <f t="shared" si="124"/>
        <v>78</v>
      </c>
      <c r="X131" s="31">
        <f t="shared" si="124"/>
        <v>32</v>
      </c>
      <c r="Y131" s="31">
        <f t="shared" si="124"/>
        <v>51110</v>
      </c>
      <c r="Z131" s="81">
        <v>-688</v>
      </c>
      <c r="AA131" s="81">
        <v>50422</v>
      </c>
      <c r="AB131" s="81">
        <v>19785</v>
      </c>
      <c r="AC131" s="81">
        <v>30637</v>
      </c>
      <c r="AD131" s="81">
        <v>0</v>
      </c>
      <c r="AE131" s="82"/>
      <c r="AF131" s="83">
        <v>1</v>
      </c>
      <c r="AG131" s="91">
        <f>SUM(AG132:AG138)</f>
        <v>19103.36</v>
      </c>
      <c r="AH131" s="83"/>
      <c r="AI131" s="83"/>
      <c r="AJ131" s="83"/>
      <c r="AK131" s="83"/>
      <c r="AL131" s="83"/>
      <c r="AM131" s="83"/>
      <c r="AN131" s="83"/>
      <c r="AO131" s="83"/>
      <c r="AP131" s="83"/>
      <c r="AQ131" s="83"/>
      <c r="AR131" s="83"/>
      <c r="AS131" s="83"/>
      <c r="AT131" s="83"/>
      <c r="AU131" s="83"/>
      <c r="AV131" s="83"/>
      <c r="AW131" s="83"/>
      <c r="AX131" s="83"/>
      <c r="AY131" s="83"/>
      <c r="AZ131" s="83"/>
      <c r="BA131" s="83"/>
      <c r="BB131" s="83"/>
      <c r="BC131" s="83"/>
      <c r="BD131" s="83"/>
      <c r="BE131" s="83"/>
      <c r="BF131" s="83"/>
      <c r="BG131" s="83"/>
      <c r="BH131" s="83"/>
      <c r="BI131" s="83"/>
      <c r="BJ131" s="83"/>
      <c r="BK131" s="83"/>
      <c r="BL131" s="83"/>
      <c r="BM131" s="83"/>
      <c r="BN131" s="83"/>
      <c r="BO131" s="83"/>
      <c r="BP131" s="83"/>
      <c r="BQ131" s="83"/>
      <c r="BR131" s="83"/>
      <c r="BS131" s="83"/>
      <c r="BT131" s="83"/>
      <c r="BU131" s="83"/>
      <c r="BV131" s="83"/>
      <c r="BW131" s="83"/>
      <c r="BX131" s="83"/>
      <c r="BY131" s="83"/>
      <c r="BZ131" s="83"/>
      <c r="CA131" s="83"/>
      <c r="CB131" s="83"/>
      <c r="CC131" s="83"/>
      <c r="CD131" s="83"/>
      <c r="CE131" s="83"/>
      <c r="CF131" s="83"/>
      <c r="CG131" s="83"/>
      <c r="CH131" s="83"/>
      <c r="CI131" s="83"/>
      <c r="CJ131" s="83"/>
      <c r="CK131" s="83"/>
      <c r="CL131" s="83"/>
      <c r="CM131" s="83"/>
      <c r="CN131" s="83"/>
      <c r="CO131" s="83"/>
      <c r="CP131" s="83"/>
      <c r="CQ131" s="83"/>
      <c r="CR131" s="83"/>
      <c r="CS131" s="83"/>
      <c r="CT131" s="83"/>
      <c r="CU131" s="83"/>
      <c r="CV131" s="83"/>
      <c r="CW131" s="83"/>
      <c r="CX131" s="83"/>
      <c r="CY131" s="83"/>
      <c r="CZ131" s="83"/>
      <c r="DA131" s="83"/>
      <c r="DB131" s="83"/>
      <c r="DC131" s="83"/>
      <c r="DD131" s="83"/>
      <c r="DE131" s="83"/>
      <c r="DF131" s="83"/>
      <c r="DG131" s="83"/>
      <c r="DH131" s="83"/>
      <c r="DI131" s="83"/>
      <c r="DJ131" s="83"/>
      <c r="DK131" s="83"/>
      <c r="DL131" s="83"/>
      <c r="DM131" s="83"/>
      <c r="DN131" s="83"/>
      <c r="DO131" s="83"/>
      <c r="DP131" s="83"/>
      <c r="DQ131" s="83"/>
      <c r="DR131" s="83"/>
      <c r="DS131" s="83"/>
      <c r="DT131" s="83"/>
      <c r="DU131" s="83"/>
      <c r="DV131" s="83"/>
      <c r="DW131" s="83"/>
      <c r="DX131" s="83"/>
      <c r="DY131" s="83"/>
      <c r="DZ131" s="83"/>
      <c r="EA131" s="83"/>
      <c r="EB131" s="83"/>
      <c r="EC131" s="83"/>
      <c r="ED131" s="83"/>
      <c r="EE131" s="83"/>
      <c r="EF131" s="83"/>
      <c r="EG131" s="83"/>
      <c r="EH131" s="83"/>
      <c r="EI131" s="83"/>
      <c r="EJ131" s="83"/>
      <c r="EK131" s="83"/>
      <c r="EL131" s="83"/>
      <c r="EM131" s="83"/>
      <c r="EN131" s="83"/>
      <c r="EO131" s="83"/>
      <c r="EP131" s="83"/>
      <c r="EQ131" s="83"/>
      <c r="ER131" s="83"/>
      <c r="ES131" s="83"/>
      <c r="ET131" s="83"/>
      <c r="EU131" s="83"/>
      <c r="EV131" s="83"/>
      <c r="EW131" s="83"/>
      <c r="EX131" s="83"/>
      <c r="EY131" s="83"/>
      <c r="EZ131" s="83"/>
      <c r="FA131" s="83"/>
      <c r="FB131" s="83"/>
      <c r="FC131" s="83"/>
      <c r="FD131" s="83"/>
      <c r="FE131" s="83"/>
      <c r="FF131" s="83"/>
      <c r="FG131" s="83"/>
      <c r="FH131" s="83"/>
      <c r="FI131" s="83"/>
      <c r="FJ131" s="83"/>
      <c r="FK131" s="83"/>
      <c r="FL131" s="83"/>
      <c r="FM131" s="83"/>
      <c r="FN131" s="83"/>
      <c r="FO131" s="83"/>
      <c r="FP131" s="83"/>
      <c r="FQ131" s="83"/>
      <c r="FR131" s="83"/>
      <c r="FS131" s="83"/>
      <c r="FT131" s="83"/>
      <c r="FU131" s="83"/>
      <c r="FV131" s="83"/>
      <c r="FW131" s="83"/>
      <c r="FX131" s="83"/>
      <c r="FY131" s="83"/>
      <c r="FZ131" s="83"/>
      <c r="GA131" s="83"/>
      <c r="GB131" s="83"/>
      <c r="GC131" s="83"/>
      <c r="GD131" s="83"/>
      <c r="GE131" s="83"/>
      <c r="GF131" s="83"/>
      <c r="GG131" s="83"/>
      <c r="GH131" s="83"/>
      <c r="GI131" s="83"/>
      <c r="GJ131" s="83"/>
      <c r="GK131" s="83"/>
      <c r="GL131" s="83"/>
      <c r="GM131" s="83"/>
      <c r="GN131" s="83"/>
      <c r="GO131" s="83"/>
      <c r="GP131" s="83"/>
      <c r="GQ131" s="83"/>
      <c r="GR131" s="83"/>
      <c r="GS131" s="83"/>
      <c r="GT131" s="83"/>
      <c r="GU131" s="83"/>
      <c r="GV131" s="83"/>
      <c r="GW131" s="83"/>
      <c r="GX131" s="83"/>
      <c r="GY131" s="83"/>
      <c r="GZ131" s="83"/>
      <c r="HA131" s="83"/>
      <c r="HB131" s="83"/>
      <c r="HC131" s="83"/>
      <c r="HD131" s="83"/>
      <c r="HE131" s="83"/>
      <c r="HF131" s="83"/>
      <c r="HG131" s="83"/>
      <c r="HH131" s="83"/>
      <c r="HI131" s="83"/>
      <c r="HJ131" s="83"/>
      <c r="HK131" s="83"/>
      <c r="HL131" s="83"/>
      <c r="HM131" s="83"/>
      <c r="HN131" s="83"/>
      <c r="HO131" s="83"/>
      <c r="HP131" s="83"/>
      <c r="HQ131" s="83"/>
      <c r="HR131" s="83"/>
      <c r="HS131" s="83"/>
      <c r="HT131" s="83"/>
      <c r="HU131" s="83"/>
      <c r="HV131" s="83"/>
      <c r="HW131" s="83"/>
      <c r="HX131" s="83"/>
      <c r="HY131" s="83"/>
      <c r="HZ131" s="83"/>
      <c r="IA131" s="83"/>
      <c r="IB131" s="83"/>
      <c r="IC131" s="83"/>
      <c r="ID131" s="83"/>
      <c r="IE131" s="83"/>
      <c r="IF131" s="83"/>
      <c r="IG131" s="83"/>
      <c r="IH131" s="83"/>
      <c r="II131" s="83"/>
      <c r="IJ131" s="83"/>
      <c r="IK131" s="83"/>
      <c r="IL131" s="83"/>
      <c r="IM131" s="83"/>
      <c r="IN131" s="83"/>
      <c r="IO131" s="83"/>
      <c r="IP131" s="83"/>
      <c r="IQ131" s="83"/>
    </row>
    <row r="132" ht="55" customHeight="1" spans="1:33">
      <c r="A132" s="33" t="s">
        <v>230</v>
      </c>
      <c r="B132" s="33" t="s">
        <v>231</v>
      </c>
      <c r="C132" s="28">
        <v>0</v>
      </c>
      <c r="D132" s="28">
        <v>0</v>
      </c>
      <c r="E132" s="28">
        <v>0</v>
      </c>
      <c r="F132" s="28">
        <v>0</v>
      </c>
      <c r="G132" s="28">
        <v>0</v>
      </c>
      <c r="H132" s="29">
        <v>1150</v>
      </c>
      <c r="I132" s="29">
        <v>1950</v>
      </c>
      <c r="J132" s="44">
        <v>0.6</v>
      </c>
      <c r="K132" s="28">
        <f t="shared" ref="K132:K153" si="125">ROUND((D132*H132+F132*I132)/10000,0)</f>
        <v>0</v>
      </c>
      <c r="L132" s="28">
        <f t="shared" ref="L132:L144" si="126">ROUND((H132*D132*J132+I132*F132*J132)/10000,0)</f>
        <v>0</v>
      </c>
      <c r="M132" s="28">
        <f t="shared" ref="M132:M144" si="127">K132-L132</f>
        <v>0</v>
      </c>
      <c r="N132" s="28">
        <v>0</v>
      </c>
      <c r="O132" s="28">
        <v>0</v>
      </c>
      <c r="P132" s="28">
        <v>0</v>
      </c>
      <c r="Q132" s="28">
        <v>1150</v>
      </c>
      <c r="R132" s="56">
        <v>0.6</v>
      </c>
      <c r="S132" s="28">
        <f t="shared" si="116"/>
        <v>0</v>
      </c>
      <c r="T132" s="28">
        <f t="shared" si="117"/>
        <v>0</v>
      </c>
      <c r="U132" s="28">
        <f t="shared" si="118"/>
        <v>0</v>
      </c>
      <c r="V132" s="28">
        <f t="shared" si="119"/>
        <v>0</v>
      </c>
      <c r="W132" s="28">
        <f t="shared" si="120"/>
        <v>0</v>
      </c>
      <c r="X132" s="28">
        <f t="shared" si="121"/>
        <v>0</v>
      </c>
      <c r="Y132" s="28">
        <f t="shared" si="122"/>
        <v>0</v>
      </c>
      <c r="Z132" s="55">
        <v>0</v>
      </c>
      <c r="AA132" s="43">
        <v>0</v>
      </c>
      <c r="AB132" s="55">
        <v>0</v>
      </c>
      <c r="AC132" s="55">
        <v>0</v>
      </c>
      <c r="AD132" s="55">
        <v>0</v>
      </c>
      <c r="AE132" s="96" t="s">
        <v>232</v>
      </c>
      <c r="AG132" s="90">
        <f t="shared" si="123"/>
        <v>0</v>
      </c>
    </row>
    <row r="133" ht="23" customHeight="1" spans="1:33">
      <c r="A133" s="26" t="s">
        <v>233</v>
      </c>
      <c r="B133" s="33" t="s">
        <v>234</v>
      </c>
      <c r="C133" s="28">
        <v>65914</v>
      </c>
      <c r="D133" s="28">
        <v>45795</v>
      </c>
      <c r="E133" s="28">
        <v>62</v>
      </c>
      <c r="F133" s="28">
        <v>20119</v>
      </c>
      <c r="G133" s="28">
        <v>17</v>
      </c>
      <c r="H133" s="29">
        <v>1150</v>
      </c>
      <c r="I133" s="29">
        <v>1950</v>
      </c>
      <c r="J133" s="44">
        <v>0.6</v>
      </c>
      <c r="K133" s="28">
        <f t="shared" si="125"/>
        <v>9190</v>
      </c>
      <c r="L133" s="28">
        <f t="shared" si="126"/>
        <v>5514</v>
      </c>
      <c r="M133" s="28">
        <f t="shared" si="127"/>
        <v>3676</v>
      </c>
      <c r="N133" s="28">
        <v>0</v>
      </c>
      <c r="O133" s="28">
        <v>0</v>
      </c>
      <c r="P133" s="28">
        <v>0</v>
      </c>
      <c r="Q133" s="28">
        <v>1150</v>
      </c>
      <c r="R133" s="56">
        <v>0.6</v>
      </c>
      <c r="S133" s="28">
        <f t="shared" si="116"/>
        <v>0</v>
      </c>
      <c r="T133" s="28">
        <f t="shared" si="117"/>
        <v>0</v>
      </c>
      <c r="U133" s="28">
        <f t="shared" si="118"/>
        <v>0</v>
      </c>
      <c r="V133" s="28">
        <f t="shared" si="119"/>
        <v>10</v>
      </c>
      <c r="W133" s="28">
        <f t="shared" si="120"/>
        <v>6</v>
      </c>
      <c r="X133" s="28">
        <f t="shared" si="121"/>
        <v>4</v>
      </c>
      <c r="Y133" s="28">
        <f t="shared" si="122"/>
        <v>5508</v>
      </c>
      <c r="Z133" s="55">
        <v>-688</v>
      </c>
      <c r="AA133" s="43">
        <v>4820</v>
      </c>
      <c r="AB133" s="55">
        <v>1891</v>
      </c>
      <c r="AC133" s="55">
        <v>2929</v>
      </c>
      <c r="AD133" s="55"/>
      <c r="AE133" s="80"/>
      <c r="AG133" s="90">
        <f t="shared" si="123"/>
        <v>1826.15</v>
      </c>
    </row>
    <row r="134" ht="23" customHeight="1" spans="1:33">
      <c r="A134" s="33" t="s">
        <v>235</v>
      </c>
      <c r="B134" s="33" t="s">
        <v>236</v>
      </c>
      <c r="C134" s="28">
        <v>89312</v>
      </c>
      <c r="D134" s="28">
        <v>64051</v>
      </c>
      <c r="E134" s="28">
        <v>62</v>
      </c>
      <c r="F134" s="28">
        <v>25261</v>
      </c>
      <c r="G134" s="28">
        <v>27</v>
      </c>
      <c r="H134" s="29">
        <v>1150</v>
      </c>
      <c r="I134" s="29">
        <v>1950</v>
      </c>
      <c r="J134" s="44">
        <v>0.6</v>
      </c>
      <c r="K134" s="28">
        <f t="shared" si="125"/>
        <v>12292</v>
      </c>
      <c r="L134" s="28">
        <f t="shared" si="126"/>
        <v>7375</v>
      </c>
      <c r="M134" s="28">
        <f t="shared" si="127"/>
        <v>4917</v>
      </c>
      <c r="N134" s="28">
        <v>0</v>
      </c>
      <c r="O134" s="28">
        <v>0</v>
      </c>
      <c r="P134" s="28">
        <v>0</v>
      </c>
      <c r="Q134" s="28">
        <v>1150</v>
      </c>
      <c r="R134" s="56">
        <v>0.6</v>
      </c>
      <c r="S134" s="28">
        <f t="shared" si="116"/>
        <v>0</v>
      </c>
      <c r="T134" s="28">
        <f t="shared" si="117"/>
        <v>0</v>
      </c>
      <c r="U134" s="28">
        <f t="shared" si="118"/>
        <v>0</v>
      </c>
      <c r="V134" s="28">
        <f t="shared" si="119"/>
        <v>12</v>
      </c>
      <c r="W134" s="28">
        <f t="shared" si="120"/>
        <v>7</v>
      </c>
      <c r="X134" s="28">
        <f t="shared" si="121"/>
        <v>5</v>
      </c>
      <c r="Y134" s="28">
        <f t="shared" si="122"/>
        <v>7368</v>
      </c>
      <c r="Z134" s="55">
        <v>0</v>
      </c>
      <c r="AA134" s="43">
        <v>7368</v>
      </c>
      <c r="AB134" s="55">
        <v>2891</v>
      </c>
      <c r="AC134" s="55">
        <v>4477</v>
      </c>
      <c r="AD134" s="55"/>
      <c r="AE134" s="80"/>
      <c r="AG134" s="90">
        <f t="shared" si="123"/>
        <v>2791.51</v>
      </c>
    </row>
    <row r="135" ht="36" customHeight="1" spans="1:33">
      <c r="A135" s="93" t="s">
        <v>237</v>
      </c>
      <c r="B135" s="33" t="s">
        <v>238</v>
      </c>
      <c r="C135" s="28">
        <v>97200</v>
      </c>
      <c r="D135" s="28">
        <v>70169</v>
      </c>
      <c r="E135" s="28">
        <v>154</v>
      </c>
      <c r="F135" s="28">
        <v>27031</v>
      </c>
      <c r="G135" s="28">
        <v>55</v>
      </c>
      <c r="H135" s="29">
        <v>1150</v>
      </c>
      <c r="I135" s="29">
        <v>1950</v>
      </c>
      <c r="J135" s="44">
        <v>0.6</v>
      </c>
      <c r="K135" s="28">
        <f t="shared" si="125"/>
        <v>13340</v>
      </c>
      <c r="L135" s="28">
        <f t="shared" si="126"/>
        <v>8004</v>
      </c>
      <c r="M135" s="28">
        <f t="shared" si="127"/>
        <v>5336</v>
      </c>
      <c r="N135" s="28">
        <v>0</v>
      </c>
      <c r="O135" s="28">
        <v>0</v>
      </c>
      <c r="P135" s="28">
        <v>0</v>
      </c>
      <c r="Q135" s="28">
        <v>1150</v>
      </c>
      <c r="R135" s="56">
        <v>0.6</v>
      </c>
      <c r="S135" s="28">
        <f t="shared" si="116"/>
        <v>0</v>
      </c>
      <c r="T135" s="28">
        <f t="shared" si="117"/>
        <v>0</v>
      </c>
      <c r="U135" s="28">
        <f t="shared" si="118"/>
        <v>0</v>
      </c>
      <c r="V135" s="28">
        <f t="shared" si="119"/>
        <v>28</v>
      </c>
      <c r="W135" s="28">
        <f t="shared" si="120"/>
        <v>17</v>
      </c>
      <c r="X135" s="28">
        <f t="shared" si="121"/>
        <v>11</v>
      </c>
      <c r="Y135" s="28">
        <f t="shared" si="122"/>
        <v>7987</v>
      </c>
      <c r="Z135" s="55">
        <v>0</v>
      </c>
      <c r="AA135" s="43">
        <v>7987</v>
      </c>
      <c r="AB135" s="55">
        <v>3134</v>
      </c>
      <c r="AC135" s="55">
        <v>4853</v>
      </c>
      <c r="AD135" s="55"/>
      <c r="AE135" s="96" t="s">
        <v>239</v>
      </c>
      <c r="AG135" s="90">
        <f t="shared" si="123"/>
        <v>3026.03</v>
      </c>
    </row>
    <row r="136" ht="21" customHeight="1" spans="1:33">
      <c r="A136" s="26" t="s">
        <v>240</v>
      </c>
      <c r="B136" s="33" t="s">
        <v>241</v>
      </c>
      <c r="C136" s="28">
        <v>42237</v>
      </c>
      <c r="D136" s="28">
        <v>33645</v>
      </c>
      <c r="E136" s="28">
        <v>21</v>
      </c>
      <c r="F136" s="28">
        <v>8592</v>
      </c>
      <c r="G136" s="28">
        <v>4</v>
      </c>
      <c r="H136" s="29">
        <v>1150</v>
      </c>
      <c r="I136" s="29">
        <v>1950</v>
      </c>
      <c r="J136" s="44">
        <v>0.6</v>
      </c>
      <c r="K136" s="28">
        <f t="shared" si="125"/>
        <v>5545</v>
      </c>
      <c r="L136" s="28">
        <f t="shared" si="126"/>
        <v>3327</v>
      </c>
      <c r="M136" s="28">
        <f t="shared" si="127"/>
        <v>2218</v>
      </c>
      <c r="N136" s="28">
        <v>0</v>
      </c>
      <c r="O136" s="28">
        <v>0</v>
      </c>
      <c r="P136" s="28">
        <v>0</v>
      </c>
      <c r="Q136" s="28">
        <v>1150</v>
      </c>
      <c r="R136" s="56">
        <v>0.6</v>
      </c>
      <c r="S136" s="28">
        <f t="shared" si="116"/>
        <v>0</v>
      </c>
      <c r="T136" s="28">
        <f t="shared" si="117"/>
        <v>0</v>
      </c>
      <c r="U136" s="28">
        <f t="shared" si="118"/>
        <v>0</v>
      </c>
      <c r="V136" s="28">
        <f t="shared" si="119"/>
        <v>3</v>
      </c>
      <c r="W136" s="28">
        <f t="shared" si="120"/>
        <v>2</v>
      </c>
      <c r="X136" s="28">
        <f t="shared" si="121"/>
        <v>1</v>
      </c>
      <c r="Y136" s="28">
        <f t="shared" si="122"/>
        <v>3325</v>
      </c>
      <c r="Z136" s="55">
        <v>0</v>
      </c>
      <c r="AA136" s="43">
        <v>3325</v>
      </c>
      <c r="AB136" s="55">
        <v>1305</v>
      </c>
      <c r="AC136" s="55">
        <v>2020</v>
      </c>
      <c r="AD136" s="55"/>
      <c r="AE136" s="80"/>
      <c r="AG136" s="90">
        <f t="shared" si="123"/>
        <v>1259.74</v>
      </c>
    </row>
    <row r="137" ht="14.25" customHeight="1" spans="1:33">
      <c r="A137" s="26" t="s">
        <v>242</v>
      </c>
      <c r="B137" s="33" t="s">
        <v>243</v>
      </c>
      <c r="C137" s="28">
        <v>128757</v>
      </c>
      <c r="D137" s="28">
        <v>94143</v>
      </c>
      <c r="E137" s="28">
        <v>210</v>
      </c>
      <c r="F137" s="28">
        <v>34614</v>
      </c>
      <c r="G137" s="28">
        <v>28</v>
      </c>
      <c r="H137" s="29">
        <v>1150</v>
      </c>
      <c r="I137" s="29">
        <v>1950</v>
      </c>
      <c r="J137" s="44">
        <v>0.8</v>
      </c>
      <c r="K137" s="28">
        <f t="shared" si="125"/>
        <v>17576</v>
      </c>
      <c r="L137" s="28">
        <f t="shared" si="126"/>
        <v>14061</v>
      </c>
      <c r="M137" s="28">
        <f t="shared" si="127"/>
        <v>3515</v>
      </c>
      <c r="N137" s="28">
        <v>136</v>
      </c>
      <c r="O137" s="28">
        <v>6753</v>
      </c>
      <c r="P137" s="28">
        <v>6847</v>
      </c>
      <c r="Q137" s="28">
        <v>1150</v>
      </c>
      <c r="R137" s="56">
        <v>0.8</v>
      </c>
      <c r="S137" s="28">
        <f t="shared" si="116"/>
        <v>787</v>
      </c>
      <c r="T137" s="28">
        <f t="shared" si="117"/>
        <v>630</v>
      </c>
      <c r="U137" s="28">
        <f t="shared" si="118"/>
        <v>157</v>
      </c>
      <c r="V137" s="28">
        <f t="shared" si="119"/>
        <v>30</v>
      </c>
      <c r="W137" s="28">
        <f t="shared" si="120"/>
        <v>24</v>
      </c>
      <c r="X137" s="28">
        <f t="shared" si="121"/>
        <v>6</v>
      </c>
      <c r="Y137" s="28">
        <f t="shared" si="122"/>
        <v>14667</v>
      </c>
      <c r="Z137" s="55">
        <v>0</v>
      </c>
      <c r="AA137" s="43">
        <v>14667</v>
      </c>
      <c r="AB137" s="55">
        <v>5755</v>
      </c>
      <c r="AC137" s="55">
        <v>8912</v>
      </c>
      <c r="AD137" s="55"/>
      <c r="AE137" s="80"/>
      <c r="AG137" s="90">
        <f t="shared" si="123"/>
        <v>5556.88</v>
      </c>
    </row>
    <row r="138" ht="14.25" customHeight="1" spans="1:33">
      <c r="A138" s="26" t="s">
        <v>244</v>
      </c>
      <c r="B138" s="33" t="s">
        <v>245</v>
      </c>
      <c r="C138" s="28">
        <v>106929</v>
      </c>
      <c r="D138" s="28">
        <v>78759</v>
      </c>
      <c r="E138" s="28">
        <v>157</v>
      </c>
      <c r="F138" s="28">
        <v>28170</v>
      </c>
      <c r="G138" s="28">
        <v>46</v>
      </c>
      <c r="H138" s="29">
        <v>1150</v>
      </c>
      <c r="I138" s="29">
        <v>1950</v>
      </c>
      <c r="J138" s="44">
        <v>0.8</v>
      </c>
      <c r="K138" s="28">
        <f t="shared" si="125"/>
        <v>14550</v>
      </c>
      <c r="L138" s="28">
        <f t="shared" si="126"/>
        <v>11640</v>
      </c>
      <c r="M138" s="28">
        <f t="shared" si="127"/>
        <v>2910</v>
      </c>
      <c r="N138" s="28">
        <v>140</v>
      </c>
      <c r="O138" s="28">
        <v>7075</v>
      </c>
      <c r="P138" s="28">
        <v>6925</v>
      </c>
      <c r="Q138" s="28">
        <v>1150</v>
      </c>
      <c r="R138" s="56">
        <v>0.8</v>
      </c>
      <c r="S138" s="28">
        <f t="shared" si="116"/>
        <v>796</v>
      </c>
      <c r="T138" s="28">
        <f t="shared" si="117"/>
        <v>637</v>
      </c>
      <c r="U138" s="28">
        <f t="shared" si="118"/>
        <v>159</v>
      </c>
      <c r="V138" s="28">
        <f t="shared" si="119"/>
        <v>27</v>
      </c>
      <c r="W138" s="28">
        <f t="shared" si="120"/>
        <v>22</v>
      </c>
      <c r="X138" s="28">
        <f t="shared" si="121"/>
        <v>5</v>
      </c>
      <c r="Y138" s="28">
        <f t="shared" si="122"/>
        <v>12255</v>
      </c>
      <c r="Z138" s="55">
        <v>0</v>
      </c>
      <c r="AA138" s="43">
        <v>12255</v>
      </c>
      <c r="AB138" s="55">
        <v>4809</v>
      </c>
      <c r="AC138" s="55">
        <v>7446</v>
      </c>
      <c r="AD138" s="55"/>
      <c r="AE138" s="80"/>
      <c r="AG138" s="90">
        <f t="shared" si="123"/>
        <v>4643.05</v>
      </c>
    </row>
    <row r="139" s="4" customFormat="1" ht="14.25" customHeight="1" spans="1:251">
      <c r="A139" s="30" t="s">
        <v>246</v>
      </c>
      <c r="B139" s="30"/>
      <c r="C139" s="31">
        <v>187807</v>
      </c>
      <c r="D139" s="31">
        <v>134952</v>
      </c>
      <c r="E139" s="31">
        <v>572</v>
      </c>
      <c r="F139" s="31">
        <v>52855</v>
      </c>
      <c r="G139" s="31">
        <v>185</v>
      </c>
      <c r="H139" s="32">
        <v>1150</v>
      </c>
      <c r="I139" s="32">
        <v>1950</v>
      </c>
      <c r="J139" s="45">
        <v>0.8</v>
      </c>
      <c r="K139" s="31">
        <f>SUM(K140)</f>
        <v>25826</v>
      </c>
      <c r="L139" s="31">
        <f>SUM(L140)</f>
        <v>20661</v>
      </c>
      <c r="M139" s="31">
        <f>SUM(M140)</f>
        <v>5165</v>
      </c>
      <c r="N139" s="31">
        <v>207</v>
      </c>
      <c r="O139" s="31">
        <v>10925</v>
      </c>
      <c r="P139" s="31">
        <v>9775</v>
      </c>
      <c r="Q139" s="31">
        <v>1150</v>
      </c>
      <c r="R139" s="45">
        <v>0.8</v>
      </c>
      <c r="S139" s="31">
        <f t="shared" ref="S139:Y139" si="128">SUM(S140)</f>
        <v>1124</v>
      </c>
      <c r="T139" s="31">
        <f t="shared" si="128"/>
        <v>899</v>
      </c>
      <c r="U139" s="31">
        <f t="shared" si="128"/>
        <v>225</v>
      </c>
      <c r="V139" s="31">
        <f t="shared" si="128"/>
        <v>102</v>
      </c>
      <c r="W139" s="31">
        <f t="shared" si="128"/>
        <v>81</v>
      </c>
      <c r="X139" s="31">
        <f t="shared" si="128"/>
        <v>21</v>
      </c>
      <c r="Y139" s="31">
        <f t="shared" si="128"/>
        <v>21479</v>
      </c>
      <c r="Z139" s="81">
        <v>0</v>
      </c>
      <c r="AA139" s="81">
        <v>21479</v>
      </c>
      <c r="AB139" s="81">
        <v>8428</v>
      </c>
      <c r="AC139" s="81">
        <v>13051</v>
      </c>
      <c r="AD139" s="81">
        <v>0</v>
      </c>
      <c r="AE139" s="82"/>
      <c r="AF139" s="83">
        <v>1</v>
      </c>
      <c r="AG139" s="91" t="e">
        <f>SUM(AG140)</f>
        <v>#N/A</v>
      </c>
      <c r="AH139" s="83"/>
      <c r="AI139" s="83"/>
      <c r="AJ139" s="83"/>
      <c r="AK139" s="83"/>
      <c r="AL139" s="83"/>
      <c r="AM139" s="83"/>
      <c r="AN139" s="83"/>
      <c r="AO139" s="83"/>
      <c r="AP139" s="83"/>
      <c r="AQ139" s="83"/>
      <c r="AR139" s="83"/>
      <c r="AS139" s="83"/>
      <c r="AT139" s="83"/>
      <c r="AU139" s="83"/>
      <c r="AV139" s="83"/>
      <c r="AW139" s="83"/>
      <c r="AX139" s="83"/>
      <c r="AY139" s="83"/>
      <c r="AZ139" s="83"/>
      <c r="BA139" s="83"/>
      <c r="BB139" s="83"/>
      <c r="BC139" s="83"/>
      <c r="BD139" s="83"/>
      <c r="BE139" s="83"/>
      <c r="BF139" s="83"/>
      <c r="BG139" s="83"/>
      <c r="BH139" s="83"/>
      <c r="BI139" s="83"/>
      <c r="BJ139" s="83"/>
      <c r="BK139" s="83"/>
      <c r="BL139" s="83"/>
      <c r="BM139" s="83"/>
      <c r="BN139" s="83"/>
      <c r="BO139" s="83"/>
      <c r="BP139" s="83"/>
      <c r="BQ139" s="83"/>
      <c r="BR139" s="83"/>
      <c r="BS139" s="83"/>
      <c r="BT139" s="83"/>
      <c r="BU139" s="83"/>
      <c r="BV139" s="83"/>
      <c r="BW139" s="83"/>
      <c r="BX139" s="83"/>
      <c r="BY139" s="83"/>
      <c r="BZ139" s="83"/>
      <c r="CA139" s="83"/>
      <c r="CB139" s="83"/>
      <c r="CC139" s="83"/>
      <c r="CD139" s="83"/>
      <c r="CE139" s="83"/>
      <c r="CF139" s="83"/>
      <c r="CG139" s="83"/>
      <c r="CH139" s="83"/>
      <c r="CI139" s="83"/>
      <c r="CJ139" s="83"/>
      <c r="CK139" s="83"/>
      <c r="CL139" s="83"/>
      <c r="CM139" s="83"/>
      <c r="CN139" s="83"/>
      <c r="CO139" s="83"/>
      <c r="CP139" s="83"/>
      <c r="CQ139" s="83"/>
      <c r="CR139" s="83"/>
      <c r="CS139" s="83"/>
      <c r="CT139" s="83"/>
      <c r="CU139" s="83"/>
      <c r="CV139" s="83"/>
      <c r="CW139" s="83"/>
      <c r="CX139" s="83"/>
      <c r="CY139" s="83"/>
      <c r="CZ139" s="83"/>
      <c r="DA139" s="83"/>
      <c r="DB139" s="83"/>
      <c r="DC139" s="83"/>
      <c r="DD139" s="83"/>
      <c r="DE139" s="83"/>
      <c r="DF139" s="83"/>
      <c r="DG139" s="83"/>
      <c r="DH139" s="83"/>
      <c r="DI139" s="83"/>
      <c r="DJ139" s="83"/>
      <c r="DK139" s="83"/>
      <c r="DL139" s="83"/>
      <c r="DM139" s="83"/>
      <c r="DN139" s="83"/>
      <c r="DO139" s="83"/>
      <c r="DP139" s="83"/>
      <c r="DQ139" s="83"/>
      <c r="DR139" s="83"/>
      <c r="DS139" s="83"/>
      <c r="DT139" s="83"/>
      <c r="DU139" s="83"/>
      <c r="DV139" s="83"/>
      <c r="DW139" s="83"/>
      <c r="DX139" s="83"/>
      <c r="DY139" s="83"/>
      <c r="DZ139" s="83"/>
      <c r="EA139" s="83"/>
      <c r="EB139" s="83"/>
      <c r="EC139" s="83"/>
      <c r="ED139" s="83"/>
      <c r="EE139" s="83"/>
      <c r="EF139" s="83"/>
      <c r="EG139" s="83"/>
      <c r="EH139" s="83"/>
      <c r="EI139" s="83"/>
      <c r="EJ139" s="83"/>
      <c r="EK139" s="83"/>
      <c r="EL139" s="83"/>
      <c r="EM139" s="83"/>
      <c r="EN139" s="83"/>
      <c r="EO139" s="83"/>
      <c r="EP139" s="83"/>
      <c r="EQ139" s="83"/>
      <c r="ER139" s="83"/>
      <c r="ES139" s="83"/>
      <c r="ET139" s="83"/>
      <c r="EU139" s="83"/>
      <c r="EV139" s="83"/>
      <c r="EW139" s="83"/>
      <c r="EX139" s="83"/>
      <c r="EY139" s="83"/>
      <c r="EZ139" s="83"/>
      <c r="FA139" s="83"/>
      <c r="FB139" s="83"/>
      <c r="FC139" s="83"/>
      <c r="FD139" s="83"/>
      <c r="FE139" s="83"/>
      <c r="FF139" s="83"/>
      <c r="FG139" s="83"/>
      <c r="FH139" s="83"/>
      <c r="FI139" s="83"/>
      <c r="FJ139" s="83"/>
      <c r="FK139" s="83"/>
      <c r="FL139" s="83"/>
      <c r="FM139" s="83"/>
      <c r="FN139" s="83"/>
      <c r="FO139" s="83"/>
      <c r="FP139" s="83"/>
      <c r="FQ139" s="83"/>
      <c r="FR139" s="83"/>
      <c r="FS139" s="83"/>
      <c r="FT139" s="83"/>
      <c r="FU139" s="83"/>
      <c r="FV139" s="83"/>
      <c r="FW139" s="83"/>
      <c r="FX139" s="83"/>
      <c r="FY139" s="83"/>
      <c r="FZ139" s="83"/>
      <c r="GA139" s="83"/>
      <c r="GB139" s="83"/>
      <c r="GC139" s="83"/>
      <c r="GD139" s="83"/>
      <c r="GE139" s="83"/>
      <c r="GF139" s="83"/>
      <c r="GG139" s="83"/>
      <c r="GH139" s="83"/>
      <c r="GI139" s="83"/>
      <c r="GJ139" s="83"/>
      <c r="GK139" s="83"/>
      <c r="GL139" s="83"/>
      <c r="GM139" s="83"/>
      <c r="GN139" s="83"/>
      <c r="GO139" s="83"/>
      <c r="GP139" s="83"/>
      <c r="GQ139" s="83"/>
      <c r="GR139" s="83"/>
      <c r="GS139" s="83"/>
      <c r="GT139" s="83"/>
      <c r="GU139" s="83"/>
      <c r="GV139" s="83"/>
      <c r="GW139" s="83"/>
      <c r="GX139" s="83"/>
      <c r="GY139" s="83"/>
      <c r="GZ139" s="83"/>
      <c r="HA139" s="83"/>
      <c r="HB139" s="83"/>
      <c r="HC139" s="83"/>
      <c r="HD139" s="83"/>
      <c r="HE139" s="83"/>
      <c r="HF139" s="83"/>
      <c r="HG139" s="83"/>
      <c r="HH139" s="83"/>
      <c r="HI139" s="83"/>
      <c r="HJ139" s="83"/>
      <c r="HK139" s="83"/>
      <c r="HL139" s="83"/>
      <c r="HM139" s="83"/>
      <c r="HN139" s="83"/>
      <c r="HO139" s="83"/>
      <c r="HP139" s="83"/>
      <c r="HQ139" s="83"/>
      <c r="HR139" s="83"/>
      <c r="HS139" s="83"/>
      <c r="HT139" s="83"/>
      <c r="HU139" s="83"/>
      <c r="HV139" s="83"/>
      <c r="HW139" s="83"/>
      <c r="HX139" s="83"/>
      <c r="HY139" s="83"/>
      <c r="HZ139" s="83"/>
      <c r="IA139" s="83"/>
      <c r="IB139" s="83"/>
      <c r="IC139" s="83"/>
      <c r="ID139" s="83"/>
      <c r="IE139" s="83"/>
      <c r="IF139" s="83"/>
      <c r="IG139" s="83"/>
      <c r="IH139" s="83"/>
      <c r="II139" s="83"/>
      <c r="IJ139" s="83"/>
      <c r="IK139" s="83"/>
      <c r="IL139" s="83"/>
      <c r="IM139" s="83"/>
      <c r="IN139" s="83"/>
      <c r="IO139" s="83"/>
      <c r="IP139" s="83"/>
      <c r="IQ139" s="83"/>
    </row>
    <row r="140" ht="14.25" customHeight="1" spans="1:33">
      <c r="A140" s="26" t="s">
        <v>246</v>
      </c>
      <c r="B140" s="33" t="s">
        <v>247</v>
      </c>
      <c r="C140" s="28">
        <v>187807</v>
      </c>
      <c r="D140" s="28">
        <v>134952</v>
      </c>
      <c r="E140" s="28">
        <v>572</v>
      </c>
      <c r="F140" s="28">
        <v>52855</v>
      </c>
      <c r="G140" s="28">
        <v>185</v>
      </c>
      <c r="H140" s="29">
        <v>1150</v>
      </c>
      <c r="I140" s="29">
        <v>1950</v>
      </c>
      <c r="J140" s="44">
        <v>0.8</v>
      </c>
      <c r="K140" s="28">
        <f t="shared" si="125"/>
        <v>25826</v>
      </c>
      <c r="L140" s="28">
        <f t="shared" si="126"/>
        <v>20661</v>
      </c>
      <c r="M140" s="28">
        <f t="shared" si="127"/>
        <v>5165</v>
      </c>
      <c r="N140" s="28">
        <v>207</v>
      </c>
      <c r="O140" s="28">
        <v>10925</v>
      </c>
      <c r="P140" s="28">
        <v>9775</v>
      </c>
      <c r="Q140" s="28">
        <v>1150</v>
      </c>
      <c r="R140" s="56">
        <v>0.8</v>
      </c>
      <c r="S140" s="28">
        <f>ROUND(P140*Q140/10000,0)</f>
        <v>1124</v>
      </c>
      <c r="T140" s="28">
        <f>ROUND(P140*Q140*R140/10000,0)</f>
        <v>899</v>
      </c>
      <c r="U140" s="28">
        <f>S140-T140</f>
        <v>225</v>
      </c>
      <c r="V140" s="28">
        <f>ROUND((E140*H140+G140*I140)/10000,0)</f>
        <v>102</v>
      </c>
      <c r="W140" s="28">
        <f>ROUND((E140*H140+G140*I140)*J140/10000,0)</f>
        <v>81</v>
      </c>
      <c r="X140" s="28">
        <f>V140-W140</f>
        <v>21</v>
      </c>
      <c r="Y140" s="28">
        <f>L140+T140-W140</f>
        <v>21479</v>
      </c>
      <c r="Z140" s="55">
        <v>0</v>
      </c>
      <c r="AA140" s="43">
        <v>21479</v>
      </c>
      <c r="AB140" s="55">
        <v>8428</v>
      </c>
      <c r="AC140" s="55">
        <v>13051</v>
      </c>
      <c r="AD140" s="55"/>
      <c r="AE140" s="80"/>
      <c r="AG140" s="90" t="e">
        <f>#N/A</f>
        <v>#N/A</v>
      </c>
    </row>
    <row r="141" s="4" customFormat="1" ht="14.25" customHeight="1" spans="1:251">
      <c r="A141" s="30" t="s">
        <v>248</v>
      </c>
      <c r="B141" s="30"/>
      <c r="C141" s="31">
        <v>215463</v>
      </c>
      <c r="D141" s="31">
        <v>154797</v>
      </c>
      <c r="E141" s="31">
        <v>410</v>
      </c>
      <c r="F141" s="31">
        <v>60666</v>
      </c>
      <c r="G141" s="31">
        <v>107</v>
      </c>
      <c r="H141" s="32">
        <v>1150</v>
      </c>
      <c r="I141" s="32">
        <v>1950</v>
      </c>
      <c r="J141" s="45">
        <v>0.8</v>
      </c>
      <c r="K141" s="31">
        <f>SUM(K142)</f>
        <v>29632</v>
      </c>
      <c r="L141" s="31">
        <f>SUM(L142)</f>
        <v>23705</v>
      </c>
      <c r="M141" s="31">
        <f>SUM(M142)</f>
        <v>5927</v>
      </c>
      <c r="N141" s="31">
        <v>123</v>
      </c>
      <c r="O141" s="31">
        <v>7394</v>
      </c>
      <c r="P141" s="31">
        <v>4906</v>
      </c>
      <c r="Q141" s="31">
        <v>1150</v>
      </c>
      <c r="R141" s="45">
        <v>0.8</v>
      </c>
      <c r="S141" s="31">
        <f t="shared" ref="S141:Y141" si="129">SUM(S142)</f>
        <v>564</v>
      </c>
      <c r="T141" s="31">
        <f t="shared" si="129"/>
        <v>451</v>
      </c>
      <c r="U141" s="31">
        <f t="shared" si="129"/>
        <v>113</v>
      </c>
      <c r="V141" s="31">
        <f t="shared" si="129"/>
        <v>68</v>
      </c>
      <c r="W141" s="31">
        <f t="shared" si="129"/>
        <v>54</v>
      </c>
      <c r="X141" s="31">
        <f t="shared" si="129"/>
        <v>14</v>
      </c>
      <c r="Y141" s="31">
        <f t="shared" si="129"/>
        <v>24102</v>
      </c>
      <c r="Z141" s="81">
        <v>0</v>
      </c>
      <c r="AA141" s="81">
        <v>24102</v>
      </c>
      <c r="AB141" s="81">
        <v>9458</v>
      </c>
      <c r="AC141" s="81">
        <v>14644</v>
      </c>
      <c r="AD141" s="81">
        <v>0</v>
      </c>
      <c r="AE141" s="82"/>
      <c r="AF141" s="83">
        <v>1</v>
      </c>
      <c r="AG141" s="91" t="e">
        <f>SUM(AG142)</f>
        <v>#N/A</v>
      </c>
      <c r="AH141" s="83"/>
      <c r="AI141" s="83"/>
      <c r="AJ141" s="83"/>
      <c r="AK141" s="83"/>
      <c r="AL141" s="83"/>
      <c r="AM141" s="83"/>
      <c r="AN141" s="83"/>
      <c r="AO141" s="83"/>
      <c r="AP141" s="83"/>
      <c r="AQ141" s="83"/>
      <c r="AR141" s="83"/>
      <c r="AS141" s="83"/>
      <c r="AT141" s="83"/>
      <c r="AU141" s="83"/>
      <c r="AV141" s="83"/>
      <c r="AW141" s="83"/>
      <c r="AX141" s="83"/>
      <c r="AY141" s="83"/>
      <c r="AZ141" s="83"/>
      <c r="BA141" s="83"/>
      <c r="BB141" s="83"/>
      <c r="BC141" s="83"/>
      <c r="BD141" s="83"/>
      <c r="BE141" s="83"/>
      <c r="BF141" s="83"/>
      <c r="BG141" s="83"/>
      <c r="BH141" s="83"/>
      <c r="BI141" s="83"/>
      <c r="BJ141" s="83"/>
      <c r="BK141" s="83"/>
      <c r="BL141" s="83"/>
      <c r="BM141" s="83"/>
      <c r="BN141" s="83"/>
      <c r="BO141" s="83"/>
      <c r="BP141" s="83"/>
      <c r="BQ141" s="83"/>
      <c r="BR141" s="83"/>
      <c r="BS141" s="83"/>
      <c r="BT141" s="83"/>
      <c r="BU141" s="83"/>
      <c r="BV141" s="83"/>
      <c r="BW141" s="83"/>
      <c r="BX141" s="83"/>
      <c r="BY141" s="83"/>
      <c r="BZ141" s="83"/>
      <c r="CA141" s="83"/>
      <c r="CB141" s="83"/>
      <c r="CC141" s="83"/>
      <c r="CD141" s="83"/>
      <c r="CE141" s="83"/>
      <c r="CF141" s="83"/>
      <c r="CG141" s="83"/>
      <c r="CH141" s="83"/>
      <c r="CI141" s="83"/>
      <c r="CJ141" s="83"/>
      <c r="CK141" s="83"/>
      <c r="CL141" s="83"/>
      <c r="CM141" s="83"/>
      <c r="CN141" s="83"/>
      <c r="CO141" s="83"/>
      <c r="CP141" s="83"/>
      <c r="CQ141" s="83"/>
      <c r="CR141" s="83"/>
      <c r="CS141" s="83"/>
      <c r="CT141" s="83"/>
      <c r="CU141" s="83"/>
      <c r="CV141" s="83"/>
      <c r="CW141" s="83"/>
      <c r="CX141" s="83"/>
      <c r="CY141" s="83"/>
      <c r="CZ141" s="83"/>
      <c r="DA141" s="83"/>
      <c r="DB141" s="83"/>
      <c r="DC141" s="83"/>
      <c r="DD141" s="83"/>
      <c r="DE141" s="83"/>
      <c r="DF141" s="83"/>
      <c r="DG141" s="83"/>
      <c r="DH141" s="83"/>
      <c r="DI141" s="83"/>
      <c r="DJ141" s="83"/>
      <c r="DK141" s="83"/>
      <c r="DL141" s="83"/>
      <c r="DM141" s="83"/>
      <c r="DN141" s="83"/>
      <c r="DO141" s="83"/>
      <c r="DP141" s="83"/>
      <c r="DQ141" s="83"/>
      <c r="DR141" s="83"/>
      <c r="DS141" s="83"/>
      <c r="DT141" s="83"/>
      <c r="DU141" s="83"/>
      <c r="DV141" s="83"/>
      <c r="DW141" s="83"/>
      <c r="DX141" s="83"/>
      <c r="DY141" s="83"/>
      <c r="DZ141" s="83"/>
      <c r="EA141" s="83"/>
      <c r="EB141" s="83"/>
      <c r="EC141" s="83"/>
      <c r="ED141" s="83"/>
      <c r="EE141" s="83"/>
      <c r="EF141" s="83"/>
      <c r="EG141" s="83"/>
      <c r="EH141" s="83"/>
      <c r="EI141" s="83"/>
      <c r="EJ141" s="83"/>
      <c r="EK141" s="83"/>
      <c r="EL141" s="83"/>
      <c r="EM141" s="83"/>
      <c r="EN141" s="83"/>
      <c r="EO141" s="83"/>
      <c r="EP141" s="83"/>
      <c r="EQ141" s="83"/>
      <c r="ER141" s="83"/>
      <c r="ES141" s="83"/>
      <c r="ET141" s="83"/>
      <c r="EU141" s="83"/>
      <c r="EV141" s="83"/>
      <c r="EW141" s="83"/>
      <c r="EX141" s="83"/>
      <c r="EY141" s="83"/>
      <c r="EZ141" s="83"/>
      <c r="FA141" s="83"/>
      <c r="FB141" s="83"/>
      <c r="FC141" s="83"/>
      <c r="FD141" s="83"/>
      <c r="FE141" s="83"/>
      <c r="FF141" s="83"/>
      <c r="FG141" s="83"/>
      <c r="FH141" s="83"/>
      <c r="FI141" s="83"/>
      <c r="FJ141" s="83"/>
      <c r="FK141" s="83"/>
      <c r="FL141" s="83"/>
      <c r="FM141" s="83"/>
      <c r="FN141" s="83"/>
      <c r="FO141" s="83"/>
      <c r="FP141" s="83"/>
      <c r="FQ141" s="83"/>
      <c r="FR141" s="83"/>
      <c r="FS141" s="83"/>
      <c r="FT141" s="83"/>
      <c r="FU141" s="83"/>
      <c r="FV141" s="83"/>
      <c r="FW141" s="83"/>
      <c r="FX141" s="83"/>
      <c r="FY141" s="83"/>
      <c r="FZ141" s="83"/>
      <c r="GA141" s="83"/>
      <c r="GB141" s="83"/>
      <c r="GC141" s="83"/>
      <c r="GD141" s="83"/>
      <c r="GE141" s="83"/>
      <c r="GF141" s="83"/>
      <c r="GG141" s="83"/>
      <c r="GH141" s="83"/>
      <c r="GI141" s="83"/>
      <c r="GJ141" s="83"/>
      <c r="GK141" s="83"/>
      <c r="GL141" s="83"/>
      <c r="GM141" s="83"/>
      <c r="GN141" s="83"/>
      <c r="GO141" s="83"/>
      <c r="GP141" s="83"/>
      <c r="GQ141" s="83"/>
      <c r="GR141" s="83"/>
      <c r="GS141" s="83"/>
      <c r="GT141" s="83"/>
      <c r="GU141" s="83"/>
      <c r="GV141" s="83"/>
      <c r="GW141" s="83"/>
      <c r="GX141" s="83"/>
      <c r="GY141" s="83"/>
      <c r="GZ141" s="83"/>
      <c r="HA141" s="83"/>
      <c r="HB141" s="83"/>
      <c r="HC141" s="83"/>
      <c r="HD141" s="83"/>
      <c r="HE141" s="83"/>
      <c r="HF141" s="83"/>
      <c r="HG141" s="83"/>
      <c r="HH141" s="83"/>
      <c r="HI141" s="83"/>
      <c r="HJ141" s="83"/>
      <c r="HK141" s="83"/>
      <c r="HL141" s="83"/>
      <c r="HM141" s="83"/>
      <c r="HN141" s="83"/>
      <c r="HO141" s="83"/>
      <c r="HP141" s="83"/>
      <c r="HQ141" s="83"/>
      <c r="HR141" s="83"/>
      <c r="HS141" s="83"/>
      <c r="HT141" s="83"/>
      <c r="HU141" s="83"/>
      <c r="HV141" s="83"/>
      <c r="HW141" s="83"/>
      <c r="HX141" s="83"/>
      <c r="HY141" s="83"/>
      <c r="HZ141" s="83"/>
      <c r="IA141" s="83"/>
      <c r="IB141" s="83"/>
      <c r="IC141" s="83"/>
      <c r="ID141" s="83"/>
      <c r="IE141" s="83"/>
      <c r="IF141" s="83"/>
      <c r="IG141" s="83"/>
      <c r="IH141" s="83"/>
      <c r="II141" s="83"/>
      <c r="IJ141" s="83"/>
      <c r="IK141" s="83"/>
      <c r="IL141" s="83"/>
      <c r="IM141" s="83"/>
      <c r="IN141" s="83"/>
      <c r="IO141" s="83"/>
      <c r="IP141" s="83"/>
      <c r="IQ141" s="83"/>
    </row>
    <row r="142" ht="14.25" customHeight="1" spans="1:33">
      <c r="A142" s="26" t="s">
        <v>248</v>
      </c>
      <c r="B142" s="33" t="s">
        <v>249</v>
      </c>
      <c r="C142" s="28">
        <v>215463</v>
      </c>
      <c r="D142" s="28">
        <v>154797</v>
      </c>
      <c r="E142" s="28">
        <v>410</v>
      </c>
      <c r="F142" s="28">
        <v>60666</v>
      </c>
      <c r="G142" s="28">
        <v>107</v>
      </c>
      <c r="H142" s="29">
        <v>1150</v>
      </c>
      <c r="I142" s="29">
        <v>1950</v>
      </c>
      <c r="J142" s="44">
        <v>0.8</v>
      </c>
      <c r="K142" s="28">
        <f t="shared" si="125"/>
        <v>29632</v>
      </c>
      <c r="L142" s="28">
        <f t="shared" si="126"/>
        <v>23705</v>
      </c>
      <c r="M142" s="28">
        <f t="shared" si="127"/>
        <v>5927</v>
      </c>
      <c r="N142" s="28">
        <v>123</v>
      </c>
      <c r="O142" s="28">
        <v>7394</v>
      </c>
      <c r="P142" s="28">
        <v>4906</v>
      </c>
      <c r="Q142" s="28">
        <v>1150</v>
      </c>
      <c r="R142" s="56">
        <v>0.8</v>
      </c>
      <c r="S142" s="28">
        <f>ROUND(P142*Q142/10000,0)</f>
        <v>564</v>
      </c>
      <c r="T142" s="28">
        <f>ROUND(P142*Q142*R142/10000,0)</f>
        <v>451</v>
      </c>
      <c r="U142" s="28">
        <f>S142-T142</f>
        <v>113</v>
      </c>
      <c r="V142" s="28">
        <f>ROUND((E142*H142+G142*I142)/10000,0)</f>
        <v>68</v>
      </c>
      <c r="W142" s="28">
        <f>ROUND((E142*H142+G142*I142)*J142/10000,0)</f>
        <v>54</v>
      </c>
      <c r="X142" s="28">
        <f>V142-W142</f>
        <v>14</v>
      </c>
      <c r="Y142" s="28">
        <f>L142+T142-W142</f>
        <v>24102</v>
      </c>
      <c r="Z142" s="55">
        <v>0</v>
      </c>
      <c r="AA142" s="43">
        <v>24102</v>
      </c>
      <c r="AB142" s="55">
        <v>9458</v>
      </c>
      <c r="AC142" s="55">
        <v>14644</v>
      </c>
      <c r="AD142" s="55"/>
      <c r="AE142" s="80"/>
      <c r="AG142" s="90" t="e">
        <f>#N/A</f>
        <v>#N/A</v>
      </c>
    </row>
    <row r="143" s="4" customFormat="1" ht="14.25" customHeight="1" spans="1:251">
      <c r="A143" s="30" t="s">
        <v>250</v>
      </c>
      <c r="B143" s="30"/>
      <c r="C143" s="31">
        <v>97053</v>
      </c>
      <c r="D143" s="31">
        <v>71755</v>
      </c>
      <c r="E143" s="31">
        <v>306</v>
      </c>
      <c r="F143" s="31">
        <v>25298</v>
      </c>
      <c r="G143" s="31">
        <v>116</v>
      </c>
      <c r="H143" s="32">
        <v>1150</v>
      </c>
      <c r="I143" s="32">
        <v>1950</v>
      </c>
      <c r="J143" s="45">
        <v>0.8</v>
      </c>
      <c r="K143" s="31">
        <f>SUM(K144)</f>
        <v>13185</v>
      </c>
      <c r="L143" s="31">
        <f>SUM(L144)</f>
        <v>10548</v>
      </c>
      <c r="M143" s="31">
        <f>SUM(M144)</f>
        <v>2637</v>
      </c>
      <c r="N143" s="31">
        <v>3</v>
      </c>
      <c r="O143" s="31">
        <v>160</v>
      </c>
      <c r="P143" s="31">
        <v>140</v>
      </c>
      <c r="Q143" s="31">
        <v>1150</v>
      </c>
      <c r="R143" s="45">
        <v>0.8</v>
      </c>
      <c r="S143" s="31">
        <f>SUM(S144)</f>
        <v>16</v>
      </c>
      <c r="T143" s="31">
        <f>SUM(T144)</f>
        <v>13</v>
      </c>
      <c r="U143" s="31">
        <f>SUM(U144)</f>
        <v>3</v>
      </c>
      <c r="V143" s="31">
        <f>V144</f>
        <v>58</v>
      </c>
      <c r="W143" s="31">
        <f>W144</f>
        <v>46</v>
      </c>
      <c r="X143" s="31">
        <f>X144</f>
        <v>12</v>
      </c>
      <c r="Y143" s="31">
        <f>Y144</f>
        <v>10515</v>
      </c>
      <c r="Z143" s="81">
        <v>0</v>
      </c>
      <c r="AA143" s="81">
        <v>10515</v>
      </c>
      <c r="AB143" s="81">
        <v>4126</v>
      </c>
      <c r="AC143" s="81">
        <v>6389</v>
      </c>
      <c r="AD143" s="81">
        <v>0</v>
      </c>
      <c r="AE143" s="82"/>
      <c r="AF143" s="83">
        <v>1</v>
      </c>
      <c r="AG143" s="91" t="e">
        <f>AG144</f>
        <v>#N/A</v>
      </c>
      <c r="AH143" s="83"/>
      <c r="AI143" s="83"/>
      <c r="AJ143" s="83"/>
      <c r="AK143" s="83"/>
      <c r="AL143" s="83"/>
      <c r="AM143" s="83"/>
      <c r="AN143" s="83"/>
      <c r="AO143" s="83"/>
      <c r="AP143" s="83"/>
      <c r="AQ143" s="83"/>
      <c r="AR143" s="83"/>
      <c r="AS143" s="83"/>
      <c r="AT143" s="83"/>
      <c r="AU143" s="83"/>
      <c r="AV143" s="83"/>
      <c r="AW143" s="83"/>
      <c r="AX143" s="83"/>
      <c r="AY143" s="83"/>
      <c r="AZ143" s="83"/>
      <c r="BA143" s="83"/>
      <c r="BB143" s="83"/>
      <c r="BC143" s="83"/>
      <c r="BD143" s="83"/>
      <c r="BE143" s="83"/>
      <c r="BF143" s="83"/>
      <c r="BG143" s="83"/>
      <c r="BH143" s="83"/>
      <c r="BI143" s="83"/>
      <c r="BJ143" s="83"/>
      <c r="BK143" s="83"/>
      <c r="BL143" s="83"/>
      <c r="BM143" s="83"/>
      <c r="BN143" s="83"/>
      <c r="BO143" s="83"/>
      <c r="BP143" s="83"/>
      <c r="BQ143" s="83"/>
      <c r="BR143" s="83"/>
      <c r="BS143" s="83"/>
      <c r="BT143" s="83"/>
      <c r="BU143" s="83"/>
      <c r="BV143" s="83"/>
      <c r="BW143" s="83"/>
      <c r="BX143" s="83"/>
      <c r="BY143" s="83"/>
      <c r="BZ143" s="83"/>
      <c r="CA143" s="83"/>
      <c r="CB143" s="83"/>
      <c r="CC143" s="83"/>
      <c r="CD143" s="83"/>
      <c r="CE143" s="83"/>
      <c r="CF143" s="83"/>
      <c r="CG143" s="83"/>
      <c r="CH143" s="83"/>
      <c r="CI143" s="83"/>
      <c r="CJ143" s="83"/>
      <c r="CK143" s="83"/>
      <c r="CL143" s="83"/>
      <c r="CM143" s="83"/>
      <c r="CN143" s="83"/>
      <c r="CO143" s="83"/>
      <c r="CP143" s="83"/>
      <c r="CQ143" s="83"/>
      <c r="CR143" s="83"/>
      <c r="CS143" s="83"/>
      <c r="CT143" s="83"/>
      <c r="CU143" s="83"/>
      <c r="CV143" s="83"/>
      <c r="CW143" s="83"/>
      <c r="CX143" s="83"/>
      <c r="CY143" s="83"/>
      <c r="CZ143" s="83"/>
      <c r="DA143" s="83"/>
      <c r="DB143" s="83"/>
      <c r="DC143" s="83"/>
      <c r="DD143" s="83"/>
      <c r="DE143" s="83"/>
      <c r="DF143" s="83"/>
      <c r="DG143" s="83"/>
      <c r="DH143" s="83"/>
      <c r="DI143" s="83"/>
      <c r="DJ143" s="83"/>
      <c r="DK143" s="83"/>
      <c r="DL143" s="83"/>
      <c r="DM143" s="83"/>
      <c r="DN143" s="83"/>
      <c r="DO143" s="83"/>
      <c r="DP143" s="83"/>
      <c r="DQ143" s="83"/>
      <c r="DR143" s="83"/>
      <c r="DS143" s="83"/>
      <c r="DT143" s="83"/>
      <c r="DU143" s="83"/>
      <c r="DV143" s="83"/>
      <c r="DW143" s="83"/>
      <c r="DX143" s="83"/>
      <c r="DY143" s="83"/>
      <c r="DZ143" s="83"/>
      <c r="EA143" s="83"/>
      <c r="EB143" s="83"/>
      <c r="EC143" s="83"/>
      <c r="ED143" s="83"/>
      <c r="EE143" s="83"/>
      <c r="EF143" s="83"/>
      <c r="EG143" s="83"/>
      <c r="EH143" s="83"/>
      <c r="EI143" s="83"/>
      <c r="EJ143" s="83"/>
      <c r="EK143" s="83"/>
      <c r="EL143" s="83"/>
      <c r="EM143" s="83"/>
      <c r="EN143" s="83"/>
      <c r="EO143" s="83"/>
      <c r="EP143" s="83"/>
      <c r="EQ143" s="83"/>
      <c r="ER143" s="83"/>
      <c r="ES143" s="83"/>
      <c r="ET143" s="83"/>
      <c r="EU143" s="83"/>
      <c r="EV143" s="83"/>
      <c r="EW143" s="83"/>
      <c r="EX143" s="83"/>
      <c r="EY143" s="83"/>
      <c r="EZ143" s="83"/>
      <c r="FA143" s="83"/>
      <c r="FB143" s="83"/>
      <c r="FC143" s="83"/>
      <c r="FD143" s="83"/>
      <c r="FE143" s="83"/>
      <c r="FF143" s="83"/>
      <c r="FG143" s="83"/>
      <c r="FH143" s="83"/>
      <c r="FI143" s="83"/>
      <c r="FJ143" s="83"/>
      <c r="FK143" s="83"/>
      <c r="FL143" s="83"/>
      <c r="FM143" s="83"/>
      <c r="FN143" s="83"/>
      <c r="FO143" s="83"/>
      <c r="FP143" s="83"/>
      <c r="FQ143" s="83"/>
      <c r="FR143" s="83"/>
      <c r="FS143" s="83"/>
      <c r="FT143" s="83"/>
      <c r="FU143" s="83"/>
      <c r="FV143" s="83"/>
      <c r="FW143" s="83"/>
      <c r="FX143" s="83"/>
      <c r="FY143" s="83"/>
      <c r="FZ143" s="83"/>
      <c r="GA143" s="83"/>
      <c r="GB143" s="83"/>
      <c r="GC143" s="83"/>
      <c r="GD143" s="83"/>
      <c r="GE143" s="83"/>
      <c r="GF143" s="83"/>
      <c r="GG143" s="83"/>
      <c r="GH143" s="83"/>
      <c r="GI143" s="83"/>
      <c r="GJ143" s="83"/>
      <c r="GK143" s="83"/>
      <c r="GL143" s="83"/>
      <c r="GM143" s="83"/>
      <c r="GN143" s="83"/>
      <c r="GO143" s="83"/>
      <c r="GP143" s="83"/>
      <c r="GQ143" s="83"/>
      <c r="GR143" s="83"/>
      <c r="GS143" s="83"/>
      <c r="GT143" s="83"/>
      <c r="GU143" s="83"/>
      <c r="GV143" s="83"/>
      <c r="GW143" s="83"/>
      <c r="GX143" s="83"/>
      <c r="GY143" s="83"/>
      <c r="GZ143" s="83"/>
      <c r="HA143" s="83"/>
      <c r="HB143" s="83"/>
      <c r="HC143" s="83"/>
      <c r="HD143" s="83"/>
      <c r="HE143" s="83"/>
      <c r="HF143" s="83"/>
      <c r="HG143" s="83"/>
      <c r="HH143" s="83"/>
      <c r="HI143" s="83"/>
      <c r="HJ143" s="83"/>
      <c r="HK143" s="83"/>
      <c r="HL143" s="83"/>
      <c r="HM143" s="83"/>
      <c r="HN143" s="83"/>
      <c r="HO143" s="83"/>
      <c r="HP143" s="83"/>
      <c r="HQ143" s="83"/>
      <c r="HR143" s="83"/>
      <c r="HS143" s="83"/>
      <c r="HT143" s="83"/>
      <c r="HU143" s="83"/>
      <c r="HV143" s="83"/>
      <c r="HW143" s="83"/>
      <c r="HX143" s="83"/>
      <c r="HY143" s="83"/>
      <c r="HZ143" s="83"/>
      <c r="IA143" s="83"/>
      <c r="IB143" s="83"/>
      <c r="IC143" s="83"/>
      <c r="ID143" s="83"/>
      <c r="IE143" s="83"/>
      <c r="IF143" s="83"/>
      <c r="IG143" s="83"/>
      <c r="IH143" s="83"/>
      <c r="II143" s="83"/>
      <c r="IJ143" s="83"/>
      <c r="IK143" s="83"/>
      <c r="IL143" s="83"/>
      <c r="IM143" s="83"/>
      <c r="IN143" s="83"/>
      <c r="IO143" s="83"/>
      <c r="IP143" s="83"/>
      <c r="IQ143" s="83"/>
    </row>
    <row r="144" ht="14.25" customHeight="1" spans="1:33">
      <c r="A144" s="26" t="s">
        <v>250</v>
      </c>
      <c r="B144" s="33" t="s">
        <v>251</v>
      </c>
      <c r="C144" s="28">
        <v>97053</v>
      </c>
      <c r="D144" s="28">
        <v>71755</v>
      </c>
      <c r="E144" s="28">
        <v>306</v>
      </c>
      <c r="F144" s="28">
        <v>25298</v>
      </c>
      <c r="G144" s="28">
        <v>116</v>
      </c>
      <c r="H144" s="29">
        <v>1150</v>
      </c>
      <c r="I144" s="29">
        <v>1950</v>
      </c>
      <c r="J144" s="44">
        <v>0.8</v>
      </c>
      <c r="K144" s="28">
        <f t="shared" si="125"/>
        <v>13185</v>
      </c>
      <c r="L144" s="28">
        <f t="shared" si="126"/>
        <v>10548</v>
      </c>
      <c r="M144" s="28">
        <f t="shared" si="127"/>
        <v>2637</v>
      </c>
      <c r="N144" s="28">
        <v>3</v>
      </c>
      <c r="O144" s="28">
        <v>160</v>
      </c>
      <c r="P144" s="28">
        <v>140</v>
      </c>
      <c r="Q144" s="28">
        <v>1150</v>
      </c>
      <c r="R144" s="56">
        <v>0.8</v>
      </c>
      <c r="S144" s="28">
        <f>ROUND(P144*Q144/10000,0)</f>
        <v>16</v>
      </c>
      <c r="T144" s="28">
        <f>ROUND(P144*Q144*R144/10000,0)</f>
        <v>13</v>
      </c>
      <c r="U144" s="28">
        <f>S144-T144</f>
        <v>3</v>
      </c>
      <c r="V144" s="28">
        <f>ROUND((E144*H144+G144*I144)/10000,0)</f>
        <v>58</v>
      </c>
      <c r="W144" s="28">
        <f>ROUND((E144*H144+G144*I144)*J144/10000,0)</f>
        <v>46</v>
      </c>
      <c r="X144" s="28">
        <f>V144-W144</f>
        <v>12</v>
      </c>
      <c r="Y144" s="28">
        <f>L144+T144-W144</f>
        <v>10515</v>
      </c>
      <c r="Z144" s="55">
        <v>0</v>
      </c>
      <c r="AA144" s="43">
        <v>10515</v>
      </c>
      <c r="AB144" s="55">
        <v>4126</v>
      </c>
      <c r="AC144" s="55">
        <v>6389</v>
      </c>
      <c r="AD144" s="55"/>
      <c r="AE144" s="80"/>
      <c r="AG144" s="90" t="e">
        <f>#N/A</f>
        <v>#N/A</v>
      </c>
    </row>
    <row r="145" s="4" customFormat="1" ht="14.25" customHeight="1" spans="1:251">
      <c r="A145" s="30" t="s">
        <v>252</v>
      </c>
      <c r="B145" s="30"/>
      <c r="C145" s="31">
        <v>543197</v>
      </c>
      <c r="D145" s="31">
        <v>389660</v>
      </c>
      <c r="E145" s="31">
        <v>1112</v>
      </c>
      <c r="F145" s="31">
        <v>153537</v>
      </c>
      <c r="G145" s="31">
        <v>276</v>
      </c>
      <c r="H145" s="32">
        <v>1150</v>
      </c>
      <c r="I145" s="32">
        <v>1950</v>
      </c>
      <c r="J145" s="45" t="s">
        <v>33</v>
      </c>
      <c r="K145" s="31">
        <f>SUM(K146:K149)</f>
        <v>74750</v>
      </c>
      <c r="L145" s="31">
        <f>SUM(L146:L149)</f>
        <v>55646</v>
      </c>
      <c r="M145" s="31">
        <f>SUM(M146:M149)</f>
        <v>19104</v>
      </c>
      <c r="N145" s="31">
        <v>465</v>
      </c>
      <c r="O145" s="31">
        <v>21557</v>
      </c>
      <c r="P145" s="31">
        <v>24943</v>
      </c>
      <c r="Q145" s="31">
        <v>1150</v>
      </c>
      <c r="R145" s="45" t="s">
        <v>33</v>
      </c>
      <c r="S145" s="31">
        <f t="shared" ref="S145:Y145" si="130">SUM(S146:S149)</f>
        <v>2869</v>
      </c>
      <c r="T145" s="31">
        <f t="shared" si="130"/>
        <v>2173</v>
      </c>
      <c r="U145" s="31">
        <f t="shared" si="130"/>
        <v>696</v>
      </c>
      <c r="V145" s="31">
        <f t="shared" si="130"/>
        <v>182</v>
      </c>
      <c r="W145" s="31">
        <f t="shared" si="130"/>
        <v>138</v>
      </c>
      <c r="X145" s="31">
        <f t="shared" si="130"/>
        <v>44</v>
      </c>
      <c r="Y145" s="31">
        <f t="shared" si="130"/>
        <v>57681</v>
      </c>
      <c r="Z145" s="81">
        <v>0</v>
      </c>
      <c r="AA145" s="81">
        <v>57681</v>
      </c>
      <c r="AB145" s="81">
        <v>22634</v>
      </c>
      <c r="AC145" s="81">
        <v>35047</v>
      </c>
      <c r="AD145" s="81">
        <v>0</v>
      </c>
      <c r="AE145" s="82"/>
      <c r="AF145" s="83">
        <v>1</v>
      </c>
      <c r="AG145" s="91" t="e">
        <f>SUM(AG146:AG149)</f>
        <v>#N/A</v>
      </c>
      <c r="AH145" s="83"/>
      <c r="AI145" s="83"/>
      <c r="AJ145" s="83"/>
      <c r="AK145" s="83"/>
      <c r="AL145" s="83"/>
      <c r="AM145" s="83"/>
      <c r="AN145" s="83"/>
      <c r="AO145" s="83"/>
      <c r="AP145" s="83"/>
      <c r="AQ145" s="83"/>
      <c r="AR145" s="83"/>
      <c r="AS145" s="83"/>
      <c r="AT145" s="83"/>
      <c r="AU145" s="83"/>
      <c r="AV145" s="83"/>
      <c r="AW145" s="83"/>
      <c r="AX145" s="83"/>
      <c r="AY145" s="83"/>
      <c r="AZ145" s="83"/>
      <c r="BA145" s="83"/>
      <c r="BB145" s="83"/>
      <c r="BC145" s="83"/>
      <c r="BD145" s="83"/>
      <c r="BE145" s="83"/>
      <c r="BF145" s="83"/>
      <c r="BG145" s="83"/>
      <c r="BH145" s="83"/>
      <c r="BI145" s="83"/>
      <c r="BJ145" s="83"/>
      <c r="BK145" s="83"/>
      <c r="BL145" s="83"/>
      <c r="BM145" s="83"/>
      <c r="BN145" s="83"/>
      <c r="BO145" s="83"/>
      <c r="BP145" s="83"/>
      <c r="BQ145" s="83"/>
      <c r="BR145" s="83"/>
      <c r="BS145" s="83"/>
      <c r="BT145" s="83"/>
      <c r="BU145" s="83"/>
      <c r="BV145" s="83"/>
      <c r="BW145" s="83"/>
      <c r="BX145" s="83"/>
      <c r="BY145" s="83"/>
      <c r="BZ145" s="83"/>
      <c r="CA145" s="83"/>
      <c r="CB145" s="83"/>
      <c r="CC145" s="83"/>
      <c r="CD145" s="83"/>
      <c r="CE145" s="83"/>
      <c r="CF145" s="83"/>
      <c r="CG145" s="83"/>
      <c r="CH145" s="83"/>
      <c r="CI145" s="83"/>
      <c r="CJ145" s="83"/>
      <c r="CK145" s="83"/>
      <c r="CL145" s="83"/>
      <c r="CM145" s="83"/>
      <c r="CN145" s="83"/>
      <c r="CO145" s="83"/>
      <c r="CP145" s="83"/>
      <c r="CQ145" s="83"/>
      <c r="CR145" s="83"/>
      <c r="CS145" s="83"/>
      <c r="CT145" s="83"/>
      <c r="CU145" s="83"/>
      <c r="CV145" s="83"/>
      <c r="CW145" s="83"/>
      <c r="CX145" s="83"/>
      <c r="CY145" s="83"/>
      <c r="CZ145" s="83"/>
      <c r="DA145" s="83"/>
      <c r="DB145" s="83"/>
      <c r="DC145" s="83"/>
      <c r="DD145" s="83"/>
      <c r="DE145" s="83"/>
      <c r="DF145" s="83"/>
      <c r="DG145" s="83"/>
      <c r="DH145" s="83"/>
      <c r="DI145" s="83"/>
      <c r="DJ145" s="83"/>
      <c r="DK145" s="83"/>
      <c r="DL145" s="83"/>
      <c r="DM145" s="83"/>
      <c r="DN145" s="83"/>
      <c r="DO145" s="83"/>
      <c r="DP145" s="83"/>
      <c r="DQ145" s="83"/>
      <c r="DR145" s="83"/>
      <c r="DS145" s="83"/>
      <c r="DT145" s="83"/>
      <c r="DU145" s="83"/>
      <c r="DV145" s="83"/>
      <c r="DW145" s="83"/>
      <c r="DX145" s="83"/>
      <c r="DY145" s="83"/>
      <c r="DZ145" s="83"/>
      <c r="EA145" s="83"/>
      <c r="EB145" s="83"/>
      <c r="EC145" s="83"/>
      <c r="ED145" s="83"/>
      <c r="EE145" s="83"/>
      <c r="EF145" s="83"/>
      <c r="EG145" s="83"/>
      <c r="EH145" s="83"/>
      <c r="EI145" s="83"/>
      <c r="EJ145" s="83"/>
      <c r="EK145" s="83"/>
      <c r="EL145" s="83"/>
      <c r="EM145" s="83"/>
      <c r="EN145" s="83"/>
      <c r="EO145" s="83"/>
      <c r="EP145" s="83"/>
      <c r="EQ145" s="83"/>
      <c r="ER145" s="83"/>
      <c r="ES145" s="83"/>
      <c r="ET145" s="83"/>
      <c r="EU145" s="83"/>
      <c r="EV145" s="83"/>
      <c r="EW145" s="83"/>
      <c r="EX145" s="83"/>
      <c r="EY145" s="83"/>
      <c r="EZ145" s="83"/>
      <c r="FA145" s="83"/>
      <c r="FB145" s="83"/>
      <c r="FC145" s="83"/>
      <c r="FD145" s="83"/>
      <c r="FE145" s="83"/>
      <c r="FF145" s="83"/>
      <c r="FG145" s="83"/>
      <c r="FH145" s="83"/>
      <c r="FI145" s="83"/>
      <c r="FJ145" s="83"/>
      <c r="FK145" s="83"/>
      <c r="FL145" s="83"/>
      <c r="FM145" s="83"/>
      <c r="FN145" s="83"/>
      <c r="FO145" s="83"/>
      <c r="FP145" s="83"/>
      <c r="FQ145" s="83"/>
      <c r="FR145" s="83"/>
      <c r="FS145" s="83"/>
      <c r="FT145" s="83"/>
      <c r="FU145" s="83"/>
      <c r="FV145" s="83"/>
      <c r="FW145" s="83"/>
      <c r="FX145" s="83"/>
      <c r="FY145" s="83"/>
      <c r="FZ145" s="83"/>
      <c r="GA145" s="83"/>
      <c r="GB145" s="83"/>
      <c r="GC145" s="83"/>
      <c r="GD145" s="83"/>
      <c r="GE145" s="83"/>
      <c r="GF145" s="83"/>
      <c r="GG145" s="83"/>
      <c r="GH145" s="83"/>
      <c r="GI145" s="83"/>
      <c r="GJ145" s="83"/>
      <c r="GK145" s="83"/>
      <c r="GL145" s="83"/>
      <c r="GM145" s="83"/>
      <c r="GN145" s="83"/>
      <c r="GO145" s="83"/>
      <c r="GP145" s="83"/>
      <c r="GQ145" s="83"/>
      <c r="GR145" s="83"/>
      <c r="GS145" s="83"/>
      <c r="GT145" s="83"/>
      <c r="GU145" s="83"/>
      <c r="GV145" s="83"/>
      <c r="GW145" s="83"/>
      <c r="GX145" s="83"/>
      <c r="GY145" s="83"/>
      <c r="GZ145" s="83"/>
      <c r="HA145" s="83"/>
      <c r="HB145" s="83"/>
      <c r="HC145" s="83"/>
      <c r="HD145" s="83"/>
      <c r="HE145" s="83"/>
      <c r="HF145" s="83"/>
      <c r="HG145" s="83"/>
      <c r="HH145" s="83"/>
      <c r="HI145" s="83"/>
      <c r="HJ145" s="83"/>
      <c r="HK145" s="83"/>
      <c r="HL145" s="83"/>
      <c r="HM145" s="83"/>
      <c r="HN145" s="83"/>
      <c r="HO145" s="83"/>
      <c r="HP145" s="83"/>
      <c r="HQ145" s="83"/>
      <c r="HR145" s="83"/>
      <c r="HS145" s="83"/>
      <c r="HT145" s="83"/>
      <c r="HU145" s="83"/>
      <c r="HV145" s="83"/>
      <c r="HW145" s="83"/>
      <c r="HX145" s="83"/>
      <c r="HY145" s="83"/>
      <c r="HZ145" s="83"/>
      <c r="IA145" s="83"/>
      <c r="IB145" s="83"/>
      <c r="IC145" s="83"/>
      <c r="ID145" s="83"/>
      <c r="IE145" s="83"/>
      <c r="IF145" s="83"/>
      <c r="IG145" s="83"/>
      <c r="IH145" s="83"/>
      <c r="II145" s="83"/>
      <c r="IJ145" s="83"/>
      <c r="IK145" s="83"/>
      <c r="IL145" s="83"/>
      <c r="IM145" s="83"/>
      <c r="IN145" s="83"/>
      <c r="IO145" s="83"/>
      <c r="IP145" s="83"/>
      <c r="IQ145" s="83"/>
    </row>
    <row r="146" spans="1:33">
      <c r="A146" s="33" t="s">
        <v>253</v>
      </c>
      <c r="B146" s="33" t="s">
        <v>254</v>
      </c>
      <c r="C146" s="28">
        <v>74296</v>
      </c>
      <c r="D146" s="28">
        <v>48558</v>
      </c>
      <c r="E146" s="28">
        <v>71</v>
      </c>
      <c r="F146" s="28">
        <v>25738</v>
      </c>
      <c r="G146" s="28">
        <v>28</v>
      </c>
      <c r="H146" s="29">
        <v>1150</v>
      </c>
      <c r="I146" s="29">
        <v>1950</v>
      </c>
      <c r="J146" s="44">
        <v>0.6</v>
      </c>
      <c r="K146" s="28">
        <f t="shared" si="125"/>
        <v>10603</v>
      </c>
      <c r="L146" s="28">
        <f t="shared" ref="L146:L153" si="131">ROUND((H146*D146*J146+I146*F146*J146)/10000,0)</f>
        <v>6362</v>
      </c>
      <c r="M146" s="28">
        <f t="shared" ref="M146:M153" si="132">K146-L146</f>
        <v>4241</v>
      </c>
      <c r="N146" s="28">
        <v>0</v>
      </c>
      <c r="O146" s="28">
        <v>0</v>
      </c>
      <c r="P146" s="28">
        <v>0</v>
      </c>
      <c r="Q146" s="28">
        <v>1150</v>
      </c>
      <c r="R146" s="56">
        <v>0.6</v>
      </c>
      <c r="S146" s="28">
        <f>ROUND(P146*Q146/10000,0)</f>
        <v>0</v>
      </c>
      <c r="T146" s="28">
        <f>ROUND(P146*Q146*R146/10000,0)</f>
        <v>0</v>
      </c>
      <c r="U146" s="28">
        <f>S146-T146</f>
        <v>0</v>
      </c>
      <c r="V146" s="28">
        <f>ROUND((E146*H146+G146*I146)/10000,0)</f>
        <v>14</v>
      </c>
      <c r="W146" s="28">
        <f>ROUND((E146*H146+G146*I146)*J146/10000,0)</f>
        <v>8</v>
      </c>
      <c r="X146" s="28">
        <f>V146-W146</f>
        <v>6</v>
      </c>
      <c r="Y146" s="28">
        <f>L146+T146-W146</f>
        <v>6354</v>
      </c>
      <c r="Z146" s="55">
        <v>0</v>
      </c>
      <c r="AA146" s="43">
        <v>6354</v>
      </c>
      <c r="AB146" s="55">
        <v>2493</v>
      </c>
      <c r="AC146" s="55">
        <v>3861</v>
      </c>
      <c r="AD146" s="55"/>
      <c r="AE146" s="80"/>
      <c r="AG146" s="90" t="e">
        <f>#N/A</f>
        <v>#N/A</v>
      </c>
    </row>
    <row r="147" ht="14.25" customHeight="1" spans="1:33">
      <c r="A147" s="26" t="s">
        <v>255</v>
      </c>
      <c r="B147" s="33" t="s">
        <v>256</v>
      </c>
      <c r="C147" s="28">
        <v>75744</v>
      </c>
      <c r="D147" s="28">
        <v>57472</v>
      </c>
      <c r="E147" s="28">
        <v>126</v>
      </c>
      <c r="F147" s="28">
        <v>18272</v>
      </c>
      <c r="G147" s="28">
        <v>31</v>
      </c>
      <c r="H147" s="29">
        <v>1150</v>
      </c>
      <c r="I147" s="29">
        <v>1950</v>
      </c>
      <c r="J147" s="44">
        <v>0.6</v>
      </c>
      <c r="K147" s="28">
        <f t="shared" si="125"/>
        <v>10172</v>
      </c>
      <c r="L147" s="28">
        <f t="shared" si="131"/>
        <v>6103</v>
      </c>
      <c r="M147" s="28">
        <f t="shared" si="132"/>
        <v>4069</v>
      </c>
      <c r="N147" s="28">
        <v>92</v>
      </c>
      <c r="O147" s="28">
        <v>3932</v>
      </c>
      <c r="P147" s="28">
        <v>5268</v>
      </c>
      <c r="Q147" s="28">
        <v>1150</v>
      </c>
      <c r="R147" s="56">
        <v>0.6</v>
      </c>
      <c r="S147" s="28">
        <f>ROUND(P147*Q147/10000,0)</f>
        <v>606</v>
      </c>
      <c r="T147" s="28">
        <f>ROUND(P147*Q147*R147/10000,0)</f>
        <v>363</v>
      </c>
      <c r="U147" s="28">
        <f>S147-T147</f>
        <v>243</v>
      </c>
      <c r="V147" s="28">
        <f>ROUND((E147*H147+G147*I147)/10000,0)</f>
        <v>21</v>
      </c>
      <c r="W147" s="28">
        <f>ROUND((E147*H147+G147*I147)*J147/10000,0)</f>
        <v>12</v>
      </c>
      <c r="X147" s="28">
        <f>V147-W147</f>
        <v>9</v>
      </c>
      <c r="Y147" s="28">
        <f>L147+T147-W147</f>
        <v>6454</v>
      </c>
      <c r="Z147" s="55">
        <v>0</v>
      </c>
      <c r="AA147" s="43">
        <v>6454</v>
      </c>
      <c r="AB147" s="55">
        <v>2533</v>
      </c>
      <c r="AC147" s="55">
        <v>3921</v>
      </c>
      <c r="AD147" s="55"/>
      <c r="AE147" s="80"/>
      <c r="AG147" s="90" t="e">
        <f>#N/A</f>
        <v>#N/A</v>
      </c>
    </row>
    <row r="148" ht="14.25" customHeight="1" spans="1:33">
      <c r="A148" s="26" t="s">
        <v>257</v>
      </c>
      <c r="B148" s="33" t="s">
        <v>258</v>
      </c>
      <c r="C148" s="28">
        <v>176560</v>
      </c>
      <c r="D148" s="28">
        <v>123902</v>
      </c>
      <c r="E148" s="28">
        <v>527</v>
      </c>
      <c r="F148" s="28">
        <v>52658</v>
      </c>
      <c r="G148" s="28">
        <v>178</v>
      </c>
      <c r="H148" s="29">
        <v>1150</v>
      </c>
      <c r="I148" s="29">
        <v>1950</v>
      </c>
      <c r="J148" s="44">
        <v>0.8</v>
      </c>
      <c r="K148" s="28">
        <f t="shared" si="125"/>
        <v>24517</v>
      </c>
      <c r="L148" s="28">
        <f t="shared" si="131"/>
        <v>19614</v>
      </c>
      <c r="M148" s="28">
        <f t="shared" si="132"/>
        <v>4903</v>
      </c>
      <c r="N148" s="28">
        <v>245</v>
      </c>
      <c r="O148" s="28">
        <v>10544</v>
      </c>
      <c r="P148" s="28">
        <v>13956</v>
      </c>
      <c r="Q148" s="28">
        <v>1150</v>
      </c>
      <c r="R148" s="56">
        <v>0.8</v>
      </c>
      <c r="S148" s="28">
        <f>ROUND(P148*Q148/10000,0)</f>
        <v>1605</v>
      </c>
      <c r="T148" s="28">
        <f>ROUND(P148*Q148*R148/10000,0)</f>
        <v>1284</v>
      </c>
      <c r="U148" s="28">
        <f>S148-T148</f>
        <v>321</v>
      </c>
      <c r="V148" s="28">
        <f>ROUND((E148*H148+G148*I148)/10000,0)</f>
        <v>95</v>
      </c>
      <c r="W148" s="28">
        <f>ROUND((E148*H148+G148*I148)*J148/10000,0)</f>
        <v>76</v>
      </c>
      <c r="X148" s="28">
        <f>V148-W148</f>
        <v>19</v>
      </c>
      <c r="Y148" s="28">
        <f>L148+T148-W148</f>
        <v>20822</v>
      </c>
      <c r="Z148" s="55">
        <v>0</v>
      </c>
      <c r="AA148" s="43">
        <v>20822</v>
      </c>
      <c r="AB148" s="55">
        <v>8170</v>
      </c>
      <c r="AC148" s="55">
        <v>12652</v>
      </c>
      <c r="AD148" s="55"/>
      <c r="AE148" s="80"/>
      <c r="AG148" s="90" t="e">
        <f>#N/A</f>
        <v>#N/A</v>
      </c>
    </row>
    <row r="149" ht="18" customHeight="1" spans="1:33">
      <c r="A149" s="26" t="s">
        <v>259</v>
      </c>
      <c r="B149" s="33" t="s">
        <v>260</v>
      </c>
      <c r="C149" s="28">
        <v>216597</v>
      </c>
      <c r="D149" s="28">
        <v>159728</v>
      </c>
      <c r="E149" s="28">
        <v>388</v>
      </c>
      <c r="F149" s="28">
        <v>56869</v>
      </c>
      <c r="G149" s="28">
        <v>39</v>
      </c>
      <c r="H149" s="29">
        <v>1150</v>
      </c>
      <c r="I149" s="29">
        <v>1950</v>
      </c>
      <c r="J149" s="44">
        <v>0.8</v>
      </c>
      <c r="K149" s="28">
        <f t="shared" si="125"/>
        <v>29458</v>
      </c>
      <c r="L149" s="28">
        <f t="shared" si="131"/>
        <v>23567</v>
      </c>
      <c r="M149" s="28">
        <f t="shared" si="132"/>
        <v>5891</v>
      </c>
      <c r="N149" s="28">
        <v>128</v>
      </c>
      <c r="O149" s="28">
        <v>7081</v>
      </c>
      <c r="P149" s="28">
        <v>5719</v>
      </c>
      <c r="Q149" s="28">
        <v>1150</v>
      </c>
      <c r="R149" s="56">
        <v>0.8</v>
      </c>
      <c r="S149" s="28">
        <f>ROUND(P149*Q149/10000,0)</f>
        <v>658</v>
      </c>
      <c r="T149" s="28">
        <f>ROUND(P149*Q149*R149/10000,0)</f>
        <v>526</v>
      </c>
      <c r="U149" s="28">
        <f>S149-T149</f>
        <v>132</v>
      </c>
      <c r="V149" s="28">
        <f>ROUND((E149*H149+G149*I149)/10000,0)</f>
        <v>52</v>
      </c>
      <c r="W149" s="28">
        <f>ROUND((E149*H149+G149*I149)*J149/10000,0)</f>
        <v>42</v>
      </c>
      <c r="X149" s="28">
        <f>V149-W149</f>
        <v>10</v>
      </c>
      <c r="Y149" s="28">
        <f>L149+T149-W149</f>
        <v>24051</v>
      </c>
      <c r="Z149" s="55">
        <v>0</v>
      </c>
      <c r="AA149" s="43">
        <v>24051</v>
      </c>
      <c r="AB149" s="55">
        <v>9438</v>
      </c>
      <c r="AC149" s="55">
        <v>14613</v>
      </c>
      <c r="AD149" s="55"/>
      <c r="AE149" s="80" t="s">
        <v>261</v>
      </c>
      <c r="AG149" s="90" t="e">
        <f>#N/A</f>
        <v>#N/A</v>
      </c>
    </row>
    <row r="150" s="4" customFormat="1" ht="16" customHeight="1" spans="1:251">
      <c r="A150" s="30" t="s">
        <v>262</v>
      </c>
      <c r="B150" s="30"/>
      <c r="C150" s="31">
        <v>231114</v>
      </c>
      <c r="D150" s="31">
        <v>164472</v>
      </c>
      <c r="E150" s="31">
        <v>525</v>
      </c>
      <c r="F150" s="31">
        <v>66642</v>
      </c>
      <c r="G150" s="31">
        <v>156</v>
      </c>
      <c r="H150" s="32">
        <v>1150</v>
      </c>
      <c r="I150" s="32">
        <v>1950</v>
      </c>
      <c r="J150" s="45">
        <v>0.8</v>
      </c>
      <c r="K150" s="31">
        <f>SUM(K151)</f>
        <v>31909</v>
      </c>
      <c r="L150" s="31">
        <f>SUM(L151)</f>
        <v>25528</v>
      </c>
      <c r="M150" s="31">
        <f>SUM(M151)</f>
        <v>6381</v>
      </c>
      <c r="N150" s="31">
        <v>158</v>
      </c>
      <c r="O150" s="31">
        <v>9019</v>
      </c>
      <c r="P150" s="31">
        <v>6781</v>
      </c>
      <c r="Q150" s="31">
        <v>1150</v>
      </c>
      <c r="R150" s="45">
        <v>0.8</v>
      </c>
      <c r="S150" s="31">
        <f>SUM(S151)</f>
        <v>780</v>
      </c>
      <c r="T150" s="31">
        <f>SUM(T151)</f>
        <v>624</v>
      </c>
      <c r="U150" s="31">
        <f>SUM(U151)</f>
        <v>156</v>
      </c>
      <c r="V150" s="31">
        <f>V151</f>
        <v>91</v>
      </c>
      <c r="W150" s="31">
        <f>W151</f>
        <v>73</v>
      </c>
      <c r="X150" s="31">
        <f>X151</f>
        <v>18</v>
      </c>
      <c r="Y150" s="31">
        <f>Y151</f>
        <v>26079</v>
      </c>
      <c r="Z150" s="81">
        <v>0</v>
      </c>
      <c r="AA150" s="81">
        <v>26079</v>
      </c>
      <c r="AB150" s="81">
        <v>10233</v>
      </c>
      <c r="AC150" s="81">
        <v>15846</v>
      </c>
      <c r="AD150" s="81">
        <v>0</v>
      </c>
      <c r="AE150" s="82"/>
      <c r="AF150" s="83">
        <v>1</v>
      </c>
      <c r="AG150" s="91">
        <f>AG151</f>
        <v>9880.54</v>
      </c>
      <c r="AH150" s="83"/>
      <c r="AI150" s="83"/>
      <c r="AJ150" s="83"/>
      <c r="AK150" s="83"/>
      <c r="AL150" s="83"/>
      <c r="AM150" s="83"/>
      <c r="AN150" s="83"/>
      <c r="AO150" s="83"/>
      <c r="AP150" s="83"/>
      <c r="AQ150" s="83"/>
      <c r="AR150" s="83"/>
      <c r="AS150" s="83"/>
      <c r="AT150" s="83"/>
      <c r="AU150" s="83"/>
      <c r="AV150" s="83"/>
      <c r="AW150" s="83"/>
      <c r="AX150" s="83"/>
      <c r="AY150" s="83"/>
      <c r="AZ150" s="83"/>
      <c r="BA150" s="83"/>
      <c r="BB150" s="83"/>
      <c r="BC150" s="83"/>
      <c r="BD150" s="83"/>
      <c r="BE150" s="83"/>
      <c r="BF150" s="83"/>
      <c r="BG150" s="83"/>
      <c r="BH150" s="83"/>
      <c r="BI150" s="83"/>
      <c r="BJ150" s="83"/>
      <c r="BK150" s="83"/>
      <c r="BL150" s="83"/>
      <c r="BM150" s="83"/>
      <c r="BN150" s="83"/>
      <c r="BO150" s="83"/>
      <c r="BP150" s="83"/>
      <c r="BQ150" s="83"/>
      <c r="BR150" s="83"/>
      <c r="BS150" s="83"/>
      <c r="BT150" s="83"/>
      <c r="BU150" s="83"/>
      <c r="BV150" s="83"/>
      <c r="BW150" s="83"/>
      <c r="BX150" s="83"/>
      <c r="BY150" s="83"/>
      <c r="BZ150" s="83"/>
      <c r="CA150" s="83"/>
      <c r="CB150" s="83"/>
      <c r="CC150" s="83"/>
      <c r="CD150" s="83"/>
      <c r="CE150" s="83"/>
      <c r="CF150" s="83"/>
      <c r="CG150" s="83"/>
      <c r="CH150" s="83"/>
      <c r="CI150" s="83"/>
      <c r="CJ150" s="83"/>
      <c r="CK150" s="83"/>
      <c r="CL150" s="83"/>
      <c r="CM150" s="83"/>
      <c r="CN150" s="83"/>
      <c r="CO150" s="83"/>
      <c r="CP150" s="83"/>
      <c r="CQ150" s="83"/>
      <c r="CR150" s="83"/>
      <c r="CS150" s="83"/>
      <c r="CT150" s="83"/>
      <c r="CU150" s="83"/>
      <c r="CV150" s="83"/>
      <c r="CW150" s="83"/>
      <c r="CX150" s="83"/>
      <c r="CY150" s="83"/>
      <c r="CZ150" s="83"/>
      <c r="DA150" s="83"/>
      <c r="DB150" s="83"/>
      <c r="DC150" s="83"/>
      <c r="DD150" s="83"/>
      <c r="DE150" s="83"/>
      <c r="DF150" s="83"/>
      <c r="DG150" s="83"/>
      <c r="DH150" s="83"/>
      <c r="DI150" s="83"/>
      <c r="DJ150" s="83"/>
      <c r="DK150" s="83"/>
      <c r="DL150" s="83"/>
      <c r="DM150" s="83"/>
      <c r="DN150" s="83"/>
      <c r="DO150" s="83"/>
      <c r="DP150" s="83"/>
      <c r="DQ150" s="83"/>
      <c r="DR150" s="83"/>
      <c r="DS150" s="83"/>
      <c r="DT150" s="83"/>
      <c r="DU150" s="83"/>
      <c r="DV150" s="83"/>
      <c r="DW150" s="83"/>
      <c r="DX150" s="83"/>
      <c r="DY150" s="83"/>
      <c r="DZ150" s="83"/>
      <c r="EA150" s="83"/>
      <c r="EB150" s="83"/>
      <c r="EC150" s="83"/>
      <c r="ED150" s="83"/>
      <c r="EE150" s="83"/>
      <c r="EF150" s="83"/>
      <c r="EG150" s="83"/>
      <c r="EH150" s="83"/>
      <c r="EI150" s="83"/>
      <c r="EJ150" s="83"/>
      <c r="EK150" s="83"/>
      <c r="EL150" s="83"/>
      <c r="EM150" s="83"/>
      <c r="EN150" s="83"/>
      <c r="EO150" s="83"/>
      <c r="EP150" s="83"/>
      <c r="EQ150" s="83"/>
      <c r="ER150" s="83"/>
      <c r="ES150" s="83"/>
      <c r="ET150" s="83"/>
      <c r="EU150" s="83"/>
      <c r="EV150" s="83"/>
      <c r="EW150" s="83"/>
      <c r="EX150" s="83"/>
      <c r="EY150" s="83"/>
      <c r="EZ150" s="83"/>
      <c r="FA150" s="83"/>
      <c r="FB150" s="83"/>
      <c r="FC150" s="83"/>
      <c r="FD150" s="83"/>
      <c r="FE150" s="83"/>
      <c r="FF150" s="83"/>
      <c r="FG150" s="83"/>
      <c r="FH150" s="83"/>
      <c r="FI150" s="83"/>
      <c r="FJ150" s="83"/>
      <c r="FK150" s="83"/>
      <c r="FL150" s="83"/>
      <c r="FM150" s="83"/>
      <c r="FN150" s="83"/>
      <c r="FO150" s="83"/>
      <c r="FP150" s="83"/>
      <c r="FQ150" s="83"/>
      <c r="FR150" s="83"/>
      <c r="FS150" s="83"/>
      <c r="FT150" s="83"/>
      <c r="FU150" s="83"/>
      <c r="FV150" s="83"/>
      <c r="FW150" s="83"/>
      <c r="FX150" s="83"/>
      <c r="FY150" s="83"/>
      <c r="FZ150" s="83"/>
      <c r="GA150" s="83"/>
      <c r="GB150" s="83"/>
      <c r="GC150" s="83"/>
      <c r="GD150" s="83"/>
      <c r="GE150" s="83"/>
      <c r="GF150" s="83"/>
      <c r="GG150" s="83"/>
      <c r="GH150" s="83"/>
      <c r="GI150" s="83"/>
      <c r="GJ150" s="83"/>
      <c r="GK150" s="83"/>
      <c r="GL150" s="83"/>
      <c r="GM150" s="83"/>
      <c r="GN150" s="83"/>
      <c r="GO150" s="83"/>
      <c r="GP150" s="83"/>
      <c r="GQ150" s="83"/>
      <c r="GR150" s="83"/>
      <c r="GS150" s="83"/>
      <c r="GT150" s="83"/>
      <c r="GU150" s="83"/>
      <c r="GV150" s="83"/>
      <c r="GW150" s="83"/>
      <c r="GX150" s="83"/>
      <c r="GY150" s="83"/>
      <c r="GZ150" s="83"/>
      <c r="HA150" s="83"/>
      <c r="HB150" s="83"/>
      <c r="HC150" s="83"/>
      <c r="HD150" s="83"/>
      <c r="HE150" s="83"/>
      <c r="HF150" s="83"/>
      <c r="HG150" s="83"/>
      <c r="HH150" s="83"/>
      <c r="HI150" s="83"/>
      <c r="HJ150" s="83"/>
      <c r="HK150" s="83"/>
      <c r="HL150" s="83"/>
      <c r="HM150" s="83"/>
      <c r="HN150" s="83"/>
      <c r="HO150" s="83"/>
      <c r="HP150" s="83"/>
      <c r="HQ150" s="83"/>
      <c r="HR150" s="83"/>
      <c r="HS150" s="83"/>
      <c r="HT150" s="83"/>
      <c r="HU150" s="83"/>
      <c r="HV150" s="83"/>
      <c r="HW150" s="83"/>
      <c r="HX150" s="83"/>
      <c r="HY150" s="83"/>
      <c r="HZ150" s="83"/>
      <c r="IA150" s="83"/>
      <c r="IB150" s="83"/>
      <c r="IC150" s="83"/>
      <c r="ID150" s="83"/>
      <c r="IE150" s="83"/>
      <c r="IF150" s="83"/>
      <c r="IG150" s="83"/>
      <c r="IH150" s="83"/>
      <c r="II150" s="83"/>
      <c r="IJ150" s="83"/>
      <c r="IK150" s="83"/>
      <c r="IL150" s="83"/>
      <c r="IM150" s="83"/>
      <c r="IN150" s="83"/>
      <c r="IO150" s="83"/>
      <c r="IP150" s="83"/>
      <c r="IQ150" s="83"/>
    </row>
    <row r="151" ht="14.25" customHeight="1" spans="1:33">
      <c r="A151" s="26" t="s">
        <v>262</v>
      </c>
      <c r="B151" s="33" t="s">
        <v>263</v>
      </c>
      <c r="C151" s="28">
        <v>231114</v>
      </c>
      <c r="D151" s="28">
        <v>164472</v>
      </c>
      <c r="E151" s="28">
        <v>525</v>
      </c>
      <c r="F151" s="28">
        <v>66642</v>
      </c>
      <c r="G151" s="28">
        <v>156</v>
      </c>
      <c r="H151" s="29">
        <v>1150</v>
      </c>
      <c r="I151" s="29">
        <v>1950</v>
      </c>
      <c r="J151" s="44">
        <v>0.8</v>
      </c>
      <c r="K151" s="28">
        <f t="shared" si="125"/>
        <v>31909</v>
      </c>
      <c r="L151" s="28">
        <f t="shared" si="131"/>
        <v>25528</v>
      </c>
      <c r="M151" s="28">
        <f t="shared" si="132"/>
        <v>6381</v>
      </c>
      <c r="N151" s="28">
        <v>158</v>
      </c>
      <c r="O151" s="28">
        <v>9019</v>
      </c>
      <c r="P151" s="28">
        <v>6781</v>
      </c>
      <c r="Q151" s="28">
        <v>1150</v>
      </c>
      <c r="R151" s="56">
        <v>0.8</v>
      </c>
      <c r="S151" s="28">
        <f t="shared" ref="S151:S159" si="133">ROUND(P151*Q151/10000,0)</f>
        <v>780</v>
      </c>
      <c r="T151" s="28">
        <f t="shared" ref="T151:T159" si="134">ROUND(P151*Q151*R151/10000,0)</f>
        <v>624</v>
      </c>
      <c r="U151" s="28">
        <f t="shared" ref="U151:U159" si="135">S151-T151</f>
        <v>156</v>
      </c>
      <c r="V151" s="28">
        <f t="shared" ref="V151:V159" si="136">ROUND((E151*H151+G151*I151)/10000,0)</f>
        <v>91</v>
      </c>
      <c r="W151" s="28">
        <f t="shared" ref="W151:W159" si="137">ROUND((E151*H151+G151*I151)*J151/10000,0)</f>
        <v>73</v>
      </c>
      <c r="X151" s="28">
        <f t="shared" ref="X151:X159" si="138">V151-W151</f>
        <v>18</v>
      </c>
      <c r="Y151" s="28">
        <f t="shared" ref="Y151:Y159" si="139">L151+T151-W151</f>
        <v>26079</v>
      </c>
      <c r="Z151" s="55">
        <v>0</v>
      </c>
      <c r="AA151" s="43">
        <v>26079</v>
      </c>
      <c r="AB151" s="55">
        <v>10233</v>
      </c>
      <c r="AC151" s="55">
        <v>15846</v>
      </c>
      <c r="AD151" s="55"/>
      <c r="AE151" s="80"/>
      <c r="AG151" s="90">
        <f t="shared" ref="AG151:AG159" si="140">ROUND(498337/$AA$8*AA151,2)</f>
        <v>9880.54</v>
      </c>
    </row>
    <row r="152" s="4" customFormat="1" ht="14.25" customHeight="1" spans="1:251">
      <c r="A152" s="30" t="s">
        <v>264</v>
      </c>
      <c r="B152" s="30"/>
      <c r="C152" s="31">
        <v>215246</v>
      </c>
      <c r="D152" s="31">
        <v>147351</v>
      </c>
      <c r="E152" s="31">
        <v>267</v>
      </c>
      <c r="F152" s="31">
        <v>67895</v>
      </c>
      <c r="G152" s="31">
        <v>58</v>
      </c>
      <c r="H152" s="32">
        <v>1150</v>
      </c>
      <c r="I152" s="32">
        <v>1950</v>
      </c>
      <c r="J152" s="45">
        <v>0.8</v>
      </c>
      <c r="K152" s="31">
        <f>SUM(K153)</f>
        <v>30185</v>
      </c>
      <c r="L152" s="31">
        <f>SUM(L153)</f>
        <v>24148</v>
      </c>
      <c r="M152" s="31">
        <f>SUM(M153)</f>
        <v>6037</v>
      </c>
      <c r="N152" s="31">
        <v>256</v>
      </c>
      <c r="O152" s="31">
        <v>13145</v>
      </c>
      <c r="P152" s="31">
        <v>12455</v>
      </c>
      <c r="Q152" s="31">
        <v>1150</v>
      </c>
      <c r="R152" s="45">
        <v>0.8</v>
      </c>
      <c r="S152" s="31">
        <f>SUM(S153)</f>
        <v>1432</v>
      </c>
      <c r="T152" s="31">
        <f>SUM(T153)</f>
        <v>1146</v>
      </c>
      <c r="U152" s="31">
        <f>SUM(U153)</f>
        <v>286</v>
      </c>
      <c r="V152" s="31">
        <f>V153</f>
        <v>42</v>
      </c>
      <c r="W152" s="31">
        <f>W153</f>
        <v>34</v>
      </c>
      <c r="X152" s="31">
        <f>X153</f>
        <v>8</v>
      </c>
      <c r="Y152" s="31">
        <f>Y153</f>
        <v>25260</v>
      </c>
      <c r="Z152" s="81">
        <v>0</v>
      </c>
      <c r="AA152" s="81">
        <v>25260</v>
      </c>
      <c r="AB152" s="81">
        <v>9912</v>
      </c>
      <c r="AC152" s="81">
        <v>15348</v>
      </c>
      <c r="AD152" s="81">
        <v>0</v>
      </c>
      <c r="AE152" s="82"/>
      <c r="AF152" s="83">
        <v>1</v>
      </c>
      <c r="AG152" s="91">
        <f>AG153</f>
        <v>9570.25</v>
      </c>
      <c r="AH152" s="83"/>
      <c r="AI152" s="83"/>
      <c r="AJ152" s="83"/>
      <c r="AK152" s="83"/>
      <c r="AL152" s="83"/>
      <c r="AM152" s="83"/>
      <c r="AN152" s="83"/>
      <c r="AO152" s="83"/>
      <c r="AP152" s="83"/>
      <c r="AQ152" s="83"/>
      <c r="AR152" s="83"/>
      <c r="AS152" s="83"/>
      <c r="AT152" s="83"/>
      <c r="AU152" s="83"/>
      <c r="AV152" s="83"/>
      <c r="AW152" s="83"/>
      <c r="AX152" s="83"/>
      <c r="AY152" s="83"/>
      <c r="AZ152" s="83"/>
      <c r="BA152" s="83"/>
      <c r="BB152" s="83"/>
      <c r="BC152" s="83"/>
      <c r="BD152" s="83"/>
      <c r="BE152" s="83"/>
      <c r="BF152" s="83"/>
      <c r="BG152" s="83"/>
      <c r="BH152" s="83"/>
      <c r="BI152" s="83"/>
      <c r="BJ152" s="83"/>
      <c r="BK152" s="83"/>
      <c r="BL152" s="83"/>
      <c r="BM152" s="83"/>
      <c r="BN152" s="83"/>
      <c r="BO152" s="83"/>
      <c r="BP152" s="83"/>
      <c r="BQ152" s="83"/>
      <c r="BR152" s="83"/>
      <c r="BS152" s="83"/>
      <c r="BT152" s="83"/>
      <c r="BU152" s="83"/>
      <c r="BV152" s="83"/>
      <c r="BW152" s="83"/>
      <c r="BX152" s="83"/>
      <c r="BY152" s="83"/>
      <c r="BZ152" s="83"/>
      <c r="CA152" s="83"/>
      <c r="CB152" s="83"/>
      <c r="CC152" s="83"/>
      <c r="CD152" s="83"/>
      <c r="CE152" s="83"/>
      <c r="CF152" s="83"/>
      <c r="CG152" s="83"/>
      <c r="CH152" s="83"/>
      <c r="CI152" s="83"/>
      <c r="CJ152" s="83"/>
      <c r="CK152" s="83"/>
      <c r="CL152" s="83"/>
      <c r="CM152" s="83"/>
      <c r="CN152" s="83"/>
      <c r="CO152" s="83"/>
      <c r="CP152" s="83"/>
      <c r="CQ152" s="83"/>
      <c r="CR152" s="83"/>
      <c r="CS152" s="83"/>
      <c r="CT152" s="83"/>
      <c r="CU152" s="83"/>
      <c r="CV152" s="83"/>
      <c r="CW152" s="83"/>
      <c r="CX152" s="83"/>
      <c r="CY152" s="83"/>
      <c r="CZ152" s="83"/>
      <c r="DA152" s="83"/>
      <c r="DB152" s="83"/>
      <c r="DC152" s="83"/>
      <c r="DD152" s="83"/>
      <c r="DE152" s="83"/>
      <c r="DF152" s="83"/>
      <c r="DG152" s="83"/>
      <c r="DH152" s="83"/>
      <c r="DI152" s="83"/>
      <c r="DJ152" s="83"/>
      <c r="DK152" s="83"/>
      <c r="DL152" s="83"/>
      <c r="DM152" s="83"/>
      <c r="DN152" s="83"/>
      <c r="DO152" s="83"/>
      <c r="DP152" s="83"/>
      <c r="DQ152" s="83"/>
      <c r="DR152" s="83"/>
      <c r="DS152" s="83"/>
      <c r="DT152" s="83"/>
      <c r="DU152" s="83"/>
      <c r="DV152" s="83"/>
      <c r="DW152" s="83"/>
      <c r="DX152" s="83"/>
      <c r="DY152" s="83"/>
      <c r="DZ152" s="83"/>
      <c r="EA152" s="83"/>
      <c r="EB152" s="83"/>
      <c r="EC152" s="83"/>
      <c r="ED152" s="83"/>
      <c r="EE152" s="83"/>
      <c r="EF152" s="83"/>
      <c r="EG152" s="83"/>
      <c r="EH152" s="83"/>
      <c r="EI152" s="83"/>
      <c r="EJ152" s="83"/>
      <c r="EK152" s="83"/>
      <c r="EL152" s="83"/>
      <c r="EM152" s="83"/>
      <c r="EN152" s="83"/>
      <c r="EO152" s="83"/>
      <c r="EP152" s="83"/>
      <c r="EQ152" s="83"/>
      <c r="ER152" s="83"/>
      <c r="ES152" s="83"/>
      <c r="ET152" s="83"/>
      <c r="EU152" s="83"/>
      <c r="EV152" s="83"/>
      <c r="EW152" s="83"/>
      <c r="EX152" s="83"/>
      <c r="EY152" s="83"/>
      <c r="EZ152" s="83"/>
      <c r="FA152" s="83"/>
      <c r="FB152" s="83"/>
      <c r="FC152" s="83"/>
      <c r="FD152" s="83"/>
      <c r="FE152" s="83"/>
      <c r="FF152" s="83"/>
      <c r="FG152" s="83"/>
      <c r="FH152" s="83"/>
      <c r="FI152" s="83"/>
      <c r="FJ152" s="83"/>
      <c r="FK152" s="83"/>
      <c r="FL152" s="83"/>
      <c r="FM152" s="83"/>
      <c r="FN152" s="83"/>
      <c r="FO152" s="83"/>
      <c r="FP152" s="83"/>
      <c r="FQ152" s="83"/>
      <c r="FR152" s="83"/>
      <c r="FS152" s="83"/>
      <c r="FT152" s="83"/>
      <c r="FU152" s="83"/>
      <c r="FV152" s="83"/>
      <c r="FW152" s="83"/>
      <c r="FX152" s="83"/>
      <c r="FY152" s="83"/>
      <c r="FZ152" s="83"/>
      <c r="GA152" s="83"/>
      <c r="GB152" s="83"/>
      <c r="GC152" s="83"/>
      <c r="GD152" s="83"/>
      <c r="GE152" s="83"/>
      <c r="GF152" s="83"/>
      <c r="GG152" s="83"/>
      <c r="GH152" s="83"/>
      <c r="GI152" s="83"/>
      <c r="GJ152" s="83"/>
      <c r="GK152" s="83"/>
      <c r="GL152" s="83"/>
      <c r="GM152" s="83"/>
      <c r="GN152" s="83"/>
      <c r="GO152" s="83"/>
      <c r="GP152" s="83"/>
      <c r="GQ152" s="83"/>
      <c r="GR152" s="83"/>
      <c r="GS152" s="83"/>
      <c r="GT152" s="83"/>
      <c r="GU152" s="83"/>
      <c r="GV152" s="83"/>
      <c r="GW152" s="83"/>
      <c r="GX152" s="83"/>
      <c r="GY152" s="83"/>
      <c r="GZ152" s="83"/>
      <c r="HA152" s="83"/>
      <c r="HB152" s="83"/>
      <c r="HC152" s="83"/>
      <c r="HD152" s="83"/>
      <c r="HE152" s="83"/>
      <c r="HF152" s="83"/>
      <c r="HG152" s="83"/>
      <c r="HH152" s="83"/>
      <c r="HI152" s="83"/>
      <c r="HJ152" s="83"/>
      <c r="HK152" s="83"/>
      <c r="HL152" s="83"/>
      <c r="HM152" s="83"/>
      <c r="HN152" s="83"/>
      <c r="HO152" s="83"/>
      <c r="HP152" s="83"/>
      <c r="HQ152" s="83"/>
      <c r="HR152" s="83"/>
      <c r="HS152" s="83"/>
      <c r="HT152" s="83"/>
      <c r="HU152" s="83"/>
      <c r="HV152" s="83"/>
      <c r="HW152" s="83"/>
      <c r="HX152" s="83"/>
      <c r="HY152" s="83"/>
      <c r="HZ152" s="83"/>
      <c r="IA152" s="83"/>
      <c r="IB152" s="83"/>
      <c r="IC152" s="83"/>
      <c r="ID152" s="83"/>
      <c r="IE152" s="83"/>
      <c r="IF152" s="83"/>
      <c r="IG152" s="83"/>
      <c r="IH152" s="83"/>
      <c r="II152" s="83"/>
      <c r="IJ152" s="83"/>
      <c r="IK152" s="83"/>
      <c r="IL152" s="83"/>
      <c r="IM152" s="83"/>
      <c r="IN152" s="83"/>
      <c r="IO152" s="83"/>
      <c r="IP152" s="83"/>
      <c r="IQ152" s="83"/>
    </row>
    <row r="153" ht="14.25" customHeight="1" spans="1:33">
      <c r="A153" s="26" t="s">
        <v>264</v>
      </c>
      <c r="B153" s="33" t="s">
        <v>265</v>
      </c>
      <c r="C153" s="28">
        <v>215246</v>
      </c>
      <c r="D153" s="28">
        <v>147351</v>
      </c>
      <c r="E153" s="28">
        <v>267</v>
      </c>
      <c r="F153" s="28">
        <v>67895</v>
      </c>
      <c r="G153" s="28">
        <v>58</v>
      </c>
      <c r="H153" s="29">
        <v>1150</v>
      </c>
      <c r="I153" s="29">
        <v>1950</v>
      </c>
      <c r="J153" s="44">
        <v>0.8</v>
      </c>
      <c r="K153" s="28">
        <f t="shared" si="125"/>
        <v>30185</v>
      </c>
      <c r="L153" s="28">
        <f t="shared" si="131"/>
        <v>24148</v>
      </c>
      <c r="M153" s="28">
        <f t="shared" si="132"/>
        <v>6037</v>
      </c>
      <c r="N153" s="28">
        <v>256</v>
      </c>
      <c r="O153" s="28">
        <v>13145</v>
      </c>
      <c r="P153" s="28">
        <v>12455</v>
      </c>
      <c r="Q153" s="28">
        <v>1150</v>
      </c>
      <c r="R153" s="56">
        <v>0.8</v>
      </c>
      <c r="S153" s="28">
        <f t="shared" si="133"/>
        <v>1432</v>
      </c>
      <c r="T153" s="28">
        <f t="shared" si="134"/>
        <v>1146</v>
      </c>
      <c r="U153" s="28">
        <f t="shared" si="135"/>
        <v>286</v>
      </c>
      <c r="V153" s="28">
        <f t="shared" si="136"/>
        <v>42</v>
      </c>
      <c r="W153" s="28">
        <f t="shared" si="137"/>
        <v>34</v>
      </c>
      <c r="X153" s="28">
        <f t="shared" si="138"/>
        <v>8</v>
      </c>
      <c r="Y153" s="28">
        <f t="shared" si="139"/>
        <v>25260</v>
      </c>
      <c r="Z153" s="55">
        <v>0</v>
      </c>
      <c r="AA153" s="43">
        <v>25260</v>
      </c>
      <c r="AB153" s="55">
        <v>9912</v>
      </c>
      <c r="AC153" s="55">
        <v>15348</v>
      </c>
      <c r="AD153" s="55"/>
      <c r="AE153" s="80"/>
      <c r="AG153" s="90">
        <f t="shared" si="140"/>
        <v>9570.25</v>
      </c>
    </row>
    <row r="154" s="4" customFormat="1" ht="14.25" customHeight="1" spans="1:251">
      <c r="A154" s="30" t="s">
        <v>266</v>
      </c>
      <c r="B154" s="30"/>
      <c r="C154" s="31">
        <v>283311</v>
      </c>
      <c r="D154" s="31">
        <v>203803</v>
      </c>
      <c r="E154" s="31">
        <v>473</v>
      </c>
      <c r="F154" s="31">
        <v>79508</v>
      </c>
      <c r="G154" s="31">
        <v>159</v>
      </c>
      <c r="H154" s="32">
        <v>1150</v>
      </c>
      <c r="I154" s="32">
        <v>1950</v>
      </c>
      <c r="J154" s="45" t="s">
        <v>33</v>
      </c>
      <c r="K154" s="31">
        <f>SUM(K155:K159)</f>
        <v>38941</v>
      </c>
      <c r="L154" s="31">
        <f>SUM(L155:L159)</f>
        <v>28447</v>
      </c>
      <c r="M154" s="31">
        <f>SUM(M155:M159)</f>
        <v>10494</v>
      </c>
      <c r="N154" s="31">
        <v>61</v>
      </c>
      <c r="O154" s="31">
        <v>2104</v>
      </c>
      <c r="P154" s="31">
        <v>3996</v>
      </c>
      <c r="Q154" s="31">
        <v>1150</v>
      </c>
      <c r="R154" s="45" t="s">
        <v>33</v>
      </c>
      <c r="S154" s="31">
        <f t="shared" ref="S154:Y154" si="141">SUM(S155:S159)</f>
        <v>460</v>
      </c>
      <c r="T154" s="31">
        <f t="shared" si="141"/>
        <v>361</v>
      </c>
      <c r="U154" s="31">
        <f t="shared" si="141"/>
        <v>99</v>
      </c>
      <c r="V154" s="31">
        <f t="shared" si="141"/>
        <v>86</v>
      </c>
      <c r="W154" s="31">
        <f t="shared" si="141"/>
        <v>61</v>
      </c>
      <c r="X154" s="31">
        <f t="shared" si="141"/>
        <v>25</v>
      </c>
      <c r="Y154" s="31">
        <f t="shared" si="141"/>
        <v>28747</v>
      </c>
      <c r="Z154" s="81">
        <v>0</v>
      </c>
      <c r="AA154" s="81">
        <v>28747</v>
      </c>
      <c r="AB154" s="81">
        <v>11281</v>
      </c>
      <c r="AC154" s="81">
        <v>17466</v>
      </c>
      <c r="AD154" s="81">
        <v>0</v>
      </c>
      <c r="AE154" s="82"/>
      <c r="AF154" s="83">
        <v>1</v>
      </c>
      <c r="AG154" s="91">
        <f>SUM(AG155:AG159)</f>
        <v>10891.36</v>
      </c>
      <c r="AH154" s="83"/>
      <c r="AI154" s="83"/>
      <c r="AJ154" s="83"/>
      <c r="AK154" s="83"/>
      <c r="AL154" s="83"/>
      <c r="AM154" s="83"/>
      <c r="AN154" s="83"/>
      <c r="AO154" s="83"/>
      <c r="AP154" s="83"/>
      <c r="AQ154" s="83"/>
      <c r="AR154" s="83"/>
      <c r="AS154" s="83"/>
      <c r="AT154" s="83"/>
      <c r="AU154" s="83"/>
      <c r="AV154" s="83"/>
      <c r="AW154" s="83"/>
      <c r="AX154" s="83"/>
      <c r="AY154" s="83"/>
      <c r="AZ154" s="83"/>
      <c r="BA154" s="83"/>
      <c r="BB154" s="83"/>
      <c r="BC154" s="83"/>
      <c r="BD154" s="83"/>
      <c r="BE154" s="83"/>
      <c r="BF154" s="83"/>
      <c r="BG154" s="83"/>
      <c r="BH154" s="83"/>
      <c r="BI154" s="83"/>
      <c r="BJ154" s="83"/>
      <c r="BK154" s="83"/>
      <c r="BL154" s="83"/>
      <c r="BM154" s="83"/>
      <c r="BN154" s="83"/>
      <c r="BO154" s="83"/>
      <c r="BP154" s="83"/>
      <c r="BQ154" s="83"/>
      <c r="BR154" s="83"/>
      <c r="BS154" s="83"/>
      <c r="BT154" s="83"/>
      <c r="BU154" s="83"/>
      <c r="BV154" s="83"/>
      <c r="BW154" s="83"/>
      <c r="BX154" s="83"/>
      <c r="BY154" s="83"/>
      <c r="BZ154" s="83"/>
      <c r="CA154" s="83"/>
      <c r="CB154" s="83"/>
      <c r="CC154" s="83"/>
      <c r="CD154" s="83"/>
      <c r="CE154" s="83"/>
      <c r="CF154" s="83"/>
      <c r="CG154" s="83"/>
      <c r="CH154" s="83"/>
      <c r="CI154" s="83"/>
      <c r="CJ154" s="83"/>
      <c r="CK154" s="83"/>
      <c r="CL154" s="83"/>
      <c r="CM154" s="83"/>
      <c r="CN154" s="83"/>
      <c r="CO154" s="83"/>
      <c r="CP154" s="83"/>
      <c r="CQ154" s="83"/>
      <c r="CR154" s="83"/>
      <c r="CS154" s="83"/>
      <c r="CT154" s="83"/>
      <c r="CU154" s="83"/>
      <c r="CV154" s="83"/>
      <c r="CW154" s="83"/>
      <c r="CX154" s="83"/>
      <c r="CY154" s="83"/>
      <c r="CZ154" s="83"/>
      <c r="DA154" s="83"/>
      <c r="DB154" s="83"/>
      <c r="DC154" s="83"/>
      <c r="DD154" s="83"/>
      <c r="DE154" s="83"/>
      <c r="DF154" s="83"/>
      <c r="DG154" s="83"/>
      <c r="DH154" s="83"/>
      <c r="DI154" s="83"/>
      <c r="DJ154" s="83"/>
      <c r="DK154" s="83"/>
      <c r="DL154" s="83"/>
      <c r="DM154" s="83"/>
      <c r="DN154" s="83"/>
      <c r="DO154" s="83"/>
      <c r="DP154" s="83"/>
      <c r="DQ154" s="83"/>
      <c r="DR154" s="83"/>
      <c r="DS154" s="83"/>
      <c r="DT154" s="83"/>
      <c r="DU154" s="83"/>
      <c r="DV154" s="83"/>
      <c r="DW154" s="83"/>
      <c r="DX154" s="83"/>
      <c r="DY154" s="83"/>
      <c r="DZ154" s="83"/>
      <c r="EA154" s="83"/>
      <c r="EB154" s="83"/>
      <c r="EC154" s="83"/>
      <c r="ED154" s="83"/>
      <c r="EE154" s="83"/>
      <c r="EF154" s="83"/>
      <c r="EG154" s="83"/>
      <c r="EH154" s="83"/>
      <c r="EI154" s="83"/>
      <c r="EJ154" s="83"/>
      <c r="EK154" s="83"/>
      <c r="EL154" s="83"/>
      <c r="EM154" s="83"/>
      <c r="EN154" s="83"/>
      <c r="EO154" s="83"/>
      <c r="EP154" s="83"/>
      <c r="EQ154" s="83"/>
      <c r="ER154" s="83"/>
      <c r="ES154" s="83"/>
      <c r="ET154" s="83"/>
      <c r="EU154" s="83"/>
      <c r="EV154" s="83"/>
      <c r="EW154" s="83"/>
      <c r="EX154" s="83"/>
      <c r="EY154" s="83"/>
      <c r="EZ154" s="83"/>
      <c r="FA154" s="83"/>
      <c r="FB154" s="83"/>
      <c r="FC154" s="83"/>
      <c r="FD154" s="83"/>
      <c r="FE154" s="83"/>
      <c r="FF154" s="83"/>
      <c r="FG154" s="83"/>
      <c r="FH154" s="83"/>
      <c r="FI154" s="83"/>
      <c r="FJ154" s="83"/>
      <c r="FK154" s="83"/>
      <c r="FL154" s="83"/>
      <c r="FM154" s="83"/>
      <c r="FN154" s="83"/>
      <c r="FO154" s="83"/>
      <c r="FP154" s="83"/>
      <c r="FQ154" s="83"/>
      <c r="FR154" s="83"/>
      <c r="FS154" s="83"/>
      <c r="FT154" s="83"/>
      <c r="FU154" s="83"/>
      <c r="FV154" s="83"/>
      <c r="FW154" s="83"/>
      <c r="FX154" s="83"/>
      <c r="FY154" s="83"/>
      <c r="FZ154" s="83"/>
      <c r="GA154" s="83"/>
      <c r="GB154" s="83"/>
      <c r="GC154" s="83"/>
      <c r="GD154" s="83"/>
      <c r="GE154" s="83"/>
      <c r="GF154" s="83"/>
      <c r="GG154" s="83"/>
      <c r="GH154" s="83"/>
      <c r="GI154" s="83"/>
      <c r="GJ154" s="83"/>
      <c r="GK154" s="83"/>
      <c r="GL154" s="83"/>
      <c r="GM154" s="83"/>
      <c r="GN154" s="83"/>
      <c r="GO154" s="83"/>
      <c r="GP154" s="83"/>
      <c r="GQ154" s="83"/>
      <c r="GR154" s="83"/>
      <c r="GS154" s="83"/>
      <c r="GT154" s="83"/>
      <c r="GU154" s="83"/>
      <c r="GV154" s="83"/>
      <c r="GW154" s="83"/>
      <c r="GX154" s="83"/>
      <c r="GY154" s="83"/>
      <c r="GZ154" s="83"/>
      <c r="HA154" s="83"/>
      <c r="HB154" s="83"/>
      <c r="HC154" s="83"/>
      <c r="HD154" s="83"/>
      <c r="HE154" s="83"/>
      <c r="HF154" s="83"/>
      <c r="HG154" s="83"/>
      <c r="HH154" s="83"/>
      <c r="HI154" s="83"/>
      <c r="HJ154" s="83"/>
      <c r="HK154" s="83"/>
      <c r="HL154" s="83"/>
      <c r="HM154" s="83"/>
      <c r="HN154" s="83"/>
      <c r="HO154" s="83"/>
      <c r="HP154" s="83"/>
      <c r="HQ154" s="83"/>
      <c r="HR154" s="83"/>
      <c r="HS154" s="83"/>
      <c r="HT154" s="83"/>
      <c r="HU154" s="83"/>
      <c r="HV154" s="83"/>
      <c r="HW154" s="83"/>
      <c r="HX154" s="83"/>
      <c r="HY154" s="83"/>
      <c r="HZ154" s="83"/>
      <c r="IA154" s="83"/>
      <c r="IB154" s="83"/>
      <c r="IC154" s="83"/>
      <c r="ID154" s="83"/>
      <c r="IE154" s="83"/>
      <c r="IF154" s="83"/>
      <c r="IG154" s="83"/>
      <c r="IH154" s="83"/>
      <c r="II154" s="83"/>
      <c r="IJ154" s="83"/>
      <c r="IK154" s="83"/>
      <c r="IL154" s="83"/>
      <c r="IM154" s="83"/>
      <c r="IN154" s="83"/>
      <c r="IO154" s="83"/>
      <c r="IP154" s="83"/>
      <c r="IQ154" s="83"/>
    </row>
    <row r="155" ht="14.25" customHeight="1" spans="1:33">
      <c r="A155" s="33" t="s">
        <v>267</v>
      </c>
      <c r="B155" s="33" t="s">
        <v>268</v>
      </c>
      <c r="C155" s="28">
        <v>2067</v>
      </c>
      <c r="D155" s="28">
        <v>24</v>
      </c>
      <c r="E155" s="28">
        <v>0</v>
      </c>
      <c r="F155" s="28">
        <v>2043</v>
      </c>
      <c r="G155" s="28">
        <v>0</v>
      </c>
      <c r="H155" s="29">
        <v>1150</v>
      </c>
      <c r="I155" s="29">
        <v>1950</v>
      </c>
      <c r="J155" s="44">
        <v>0.6</v>
      </c>
      <c r="K155" s="28">
        <f t="shared" ref="K155:K186" si="142">ROUND((D155*H155+F155*I155)/10000,0)</f>
        <v>401</v>
      </c>
      <c r="L155" s="28">
        <f t="shared" ref="L155:L167" si="143">ROUND((H155*D155*J155+I155*F155*J155)/10000,0)</f>
        <v>241</v>
      </c>
      <c r="M155" s="28">
        <f t="shared" ref="M155:M180" si="144">K155-L155</f>
        <v>160</v>
      </c>
      <c r="N155" s="28">
        <v>0</v>
      </c>
      <c r="O155" s="28">
        <v>0</v>
      </c>
      <c r="P155" s="28">
        <v>0</v>
      </c>
      <c r="Q155" s="28">
        <v>1150</v>
      </c>
      <c r="R155" s="56">
        <v>0.6</v>
      </c>
      <c r="S155" s="28">
        <f t="shared" si="133"/>
        <v>0</v>
      </c>
      <c r="T155" s="28">
        <f t="shared" si="134"/>
        <v>0</v>
      </c>
      <c r="U155" s="28">
        <f t="shared" si="135"/>
        <v>0</v>
      </c>
      <c r="V155" s="28">
        <f t="shared" si="136"/>
        <v>0</v>
      </c>
      <c r="W155" s="28">
        <f t="shared" si="137"/>
        <v>0</v>
      </c>
      <c r="X155" s="28">
        <f t="shared" si="138"/>
        <v>0</v>
      </c>
      <c r="Y155" s="28">
        <f t="shared" si="139"/>
        <v>241</v>
      </c>
      <c r="Z155" s="55">
        <v>0</v>
      </c>
      <c r="AA155" s="43">
        <v>241</v>
      </c>
      <c r="AB155" s="55">
        <v>95</v>
      </c>
      <c r="AC155" s="55">
        <v>146</v>
      </c>
      <c r="AD155" s="55"/>
      <c r="AE155" s="80"/>
      <c r="AG155" s="90">
        <f t="shared" si="140"/>
        <v>91.31</v>
      </c>
    </row>
    <row r="156" spans="1:33">
      <c r="A156" s="26" t="s">
        <v>269</v>
      </c>
      <c r="B156" s="33" t="s">
        <v>270</v>
      </c>
      <c r="C156" s="28">
        <v>69250</v>
      </c>
      <c r="D156" s="28">
        <v>51460</v>
      </c>
      <c r="E156" s="28">
        <v>223</v>
      </c>
      <c r="F156" s="28">
        <v>17790</v>
      </c>
      <c r="G156" s="28">
        <v>47</v>
      </c>
      <c r="H156" s="29">
        <v>1150</v>
      </c>
      <c r="I156" s="29">
        <v>1950</v>
      </c>
      <c r="J156" s="44">
        <v>0.6</v>
      </c>
      <c r="K156" s="28">
        <f t="shared" si="142"/>
        <v>9387</v>
      </c>
      <c r="L156" s="28">
        <f t="shared" si="143"/>
        <v>5632</v>
      </c>
      <c r="M156" s="28">
        <f t="shared" si="144"/>
        <v>3755</v>
      </c>
      <c r="N156" s="28">
        <v>0</v>
      </c>
      <c r="O156" s="28">
        <v>0</v>
      </c>
      <c r="P156" s="28">
        <v>0</v>
      </c>
      <c r="Q156" s="28">
        <v>1150</v>
      </c>
      <c r="R156" s="56">
        <v>0.6</v>
      </c>
      <c r="S156" s="28">
        <f t="shared" si="133"/>
        <v>0</v>
      </c>
      <c r="T156" s="28">
        <f t="shared" si="134"/>
        <v>0</v>
      </c>
      <c r="U156" s="28">
        <f t="shared" si="135"/>
        <v>0</v>
      </c>
      <c r="V156" s="28">
        <f t="shared" si="136"/>
        <v>35</v>
      </c>
      <c r="W156" s="28">
        <f t="shared" si="137"/>
        <v>21</v>
      </c>
      <c r="X156" s="28">
        <f t="shared" si="138"/>
        <v>14</v>
      </c>
      <c r="Y156" s="28">
        <f t="shared" si="139"/>
        <v>5611</v>
      </c>
      <c r="Z156" s="55">
        <v>0</v>
      </c>
      <c r="AA156" s="43">
        <v>5611</v>
      </c>
      <c r="AB156" s="55">
        <v>2202</v>
      </c>
      <c r="AC156" s="55">
        <v>3409</v>
      </c>
      <c r="AD156" s="55"/>
      <c r="AE156" s="80"/>
      <c r="AG156" s="90">
        <f t="shared" si="140"/>
        <v>2125.84</v>
      </c>
    </row>
    <row r="157" ht="14.25" customHeight="1" spans="1:33">
      <c r="A157" s="26" t="s">
        <v>271</v>
      </c>
      <c r="B157" s="33" t="s">
        <v>272</v>
      </c>
      <c r="C157" s="28">
        <v>27099</v>
      </c>
      <c r="D157" s="28">
        <v>19299</v>
      </c>
      <c r="E157" s="28">
        <v>15</v>
      </c>
      <c r="F157" s="28">
        <v>7800</v>
      </c>
      <c r="G157" s="28">
        <v>5</v>
      </c>
      <c r="H157" s="29">
        <v>1150</v>
      </c>
      <c r="I157" s="29">
        <v>1950</v>
      </c>
      <c r="J157" s="44">
        <v>0.6</v>
      </c>
      <c r="K157" s="28">
        <f t="shared" si="142"/>
        <v>3740</v>
      </c>
      <c r="L157" s="28">
        <f t="shared" si="143"/>
        <v>2244</v>
      </c>
      <c r="M157" s="28">
        <f t="shared" si="144"/>
        <v>1496</v>
      </c>
      <c r="N157" s="28">
        <v>4</v>
      </c>
      <c r="O157" s="28">
        <v>107</v>
      </c>
      <c r="P157" s="28">
        <v>293</v>
      </c>
      <c r="Q157" s="28">
        <v>1150</v>
      </c>
      <c r="R157" s="56">
        <v>0.6</v>
      </c>
      <c r="S157" s="28">
        <f t="shared" si="133"/>
        <v>34</v>
      </c>
      <c r="T157" s="28">
        <f t="shared" si="134"/>
        <v>20</v>
      </c>
      <c r="U157" s="28">
        <f t="shared" si="135"/>
        <v>14</v>
      </c>
      <c r="V157" s="28">
        <f t="shared" si="136"/>
        <v>3</v>
      </c>
      <c r="W157" s="28">
        <f t="shared" si="137"/>
        <v>2</v>
      </c>
      <c r="X157" s="28">
        <f t="shared" si="138"/>
        <v>1</v>
      </c>
      <c r="Y157" s="28">
        <f t="shared" si="139"/>
        <v>2262</v>
      </c>
      <c r="Z157" s="55">
        <v>0</v>
      </c>
      <c r="AA157" s="43">
        <v>2262</v>
      </c>
      <c r="AB157" s="55">
        <v>888</v>
      </c>
      <c r="AC157" s="55">
        <v>1374</v>
      </c>
      <c r="AD157" s="55"/>
      <c r="AE157" s="80"/>
      <c r="AG157" s="90">
        <f t="shared" si="140"/>
        <v>857</v>
      </c>
    </row>
    <row r="158" ht="20" customHeight="1" spans="1:33">
      <c r="A158" s="26" t="s">
        <v>273</v>
      </c>
      <c r="B158" s="33" t="s">
        <v>274</v>
      </c>
      <c r="C158" s="28">
        <v>89439</v>
      </c>
      <c r="D158" s="28">
        <v>64273</v>
      </c>
      <c r="E158" s="28">
        <v>85</v>
      </c>
      <c r="F158" s="28">
        <v>25166</v>
      </c>
      <c r="G158" s="28">
        <v>48</v>
      </c>
      <c r="H158" s="29">
        <v>1150</v>
      </c>
      <c r="I158" s="29">
        <v>1950</v>
      </c>
      <c r="J158" s="44">
        <v>0.8</v>
      </c>
      <c r="K158" s="28">
        <f t="shared" si="142"/>
        <v>12299</v>
      </c>
      <c r="L158" s="28">
        <f t="shared" si="143"/>
        <v>9839</v>
      </c>
      <c r="M158" s="28">
        <f t="shared" si="144"/>
        <v>2460</v>
      </c>
      <c r="N158" s="28">
        <v>16</v>
      </c>
      <c r="O158" s="28">
        <v>349</v>
      </c>
      <c r="P158" s="28">
        <v>1251</v>
      </c>
      <c r="Q158" s="28">
        <v>1150</v>
      </c>
      <c r="R158" s="56">
        <v>0.8</v>
      </c>
      <c r="S158" s="28">
        <f t="shared" si="133"/>
        <v>144</v>
      </c>
      <c r="T158" s="28">
        <f t="shared" si="134"/>
        <v>115</v>
      </c>
      <c r="U158" s="28">
        <f t="shared" si="135"/>
        <v>29</v>
      </c>
      <c r="V158" s="28">
        <f t="shared" si="136"/>
        <v>19</v>
      </c>
      <c r="W158" s="28">
        <f t="shared" si="137"/>
        <v>15</v>
      </c>
      <c r="X158" s="28">
        <f t="shared" si="138"/>
        <v>4</v>
      </c>
      <c r="Y158" s="28">
        <f t="shared" si="139"/>
        <v>9939</v>
      </c>
      <c r="Z158" s="55">
        <v>0</v>
      </c>
      <c r="AA158" s="43">
        <v>9939</v>
      </c>
      <c r="AB158" s="55">
        <v>3900</v>
      </c>
      <c r="AC158" s="55">
        <v>6039</v>
      </c>
      <c r="AD158" s="55"/>
      <c r="AE158" s="80" t="s">
        <v>275</v>
      </c>
      <c r="AG158" s="90">
        <f t="shared" si="140"/>
        <v>3765.58</v>
      </c>
    </row>
    <row r="159" ht="14.25" customHeight="1" spans="1:33">
      <c r="A159" s="26" t="s">
        <v>276</v>
      </c>
      <c r="B159" s="33" t="s">
        <v>277</v>
      </c>
      <c r="C159" s="28">
        <v>95456</v>
      </c>
      <c r="D159" s="28">
        <v>68747</v>
      </c>
      <c r="E159" s="28">
        <v>150</v>
      </c>
      <c r="F159" s="28">
        <v>26709</v>
      </c>
      <c r="G159" s="28">
        <v>59</v>
      </c>
      <c r="H159" s="29">
        <v>1150</v>
      </c>
      <c r="I159" s="29">
        <v>1950</v>
      </c>
      <c r="J159" s="44">
        <v>0.8</v>
      </c>
      <c r="K159" s="28">
        <f t="shared" si="142"/>
        <v>13114</v>
      </c>
      <c r="L159" s="28">
        <f t="shared" si="143"/>
        <v>10491</v>
      </c>
      <c r="M159" s="28">
        <f t="shared" si="144"/>
        <v>2623</v>
      </c>
      <c r="N159" s="28">
        <v>41</v>
      </c>
      <c r="O159" s="28">
        <v>1648</v>
      </c>
      <c r="P159" s="28">
        <v>2452</v>
      </c>
      <c r="Q159" s="28">
        <v>1150</v>
      </c>
      <c r="R159" s="56">
        <v>0.8</v>
      </c>
      <c r="S159" s="28">
        <f t="shared" si="133"/>
        <v>282</v>
      </c>
      <c r="T159" s="28">
        <f t="shared" si="134"/>
        <v>226</v>
      </c>
      <c r="U159" s="28">
        <f t="shared" si="135"/>
        <v>56</v>
      </c>
      <c r="V159" s="28">
        <f t="shared" si="136"/>
        <v>29</v>
      </c>
      <c r="W159" s="28">
        <f t="shared" si="137"/>
        <v>23</v>
      </c>
      <c r="X159" s="28">
        <f t="shared" si="138"/>
        <v>6</v>
      </c>
      <c r="Y159" s="28">
        <f t="shared" si="139"/>
        <v>10694</v>
      </c>
      <c r="Z159" s="55">
        <v>0</v>
      </c>
      <c r="AA159" s="43">
        <v>10694</v>
      </c>
      <c r="AB159" s="55">
        <v>4196</v>
      </c>
      <c r="AC159" s="55">
        <v>6498</v>
      </c>
      <c r="AD159" s="55"/>
      <c r="AE159" s="80"/>
      <c r="AG159" s="90">
        <f t="shared" si="140"/>
        <v>4051.63</v>
      </c>
    </row>
    <row r="160" s="4" customFormat="1" ht="14.25" customHeight="1" spans="1:251">
      <c r="A160" s="30" t="s">
        <v>278</v>
      </c>
      <c r="B160" s="30"/>
      <c r="C160" s="31">
        <v>54499</v>
      </c>
      <c r="D160" s="31">
        <v>38268</v>
      </c>
      <c r="E160" s="31">
        <v>107</v>
      </c>
      <c r="F160" s="31">
        <v>16231</v>
      </c>
      <c r="G160" s="31">
        <v>31</v>
      </c>
      <c r="H160" s="32">
        <v>1150</v>
      </c>
      <c r="I160" s="32">
        <v>1950</v>
      </c>
      <c r="J160" s="45">
        <v>0.8</v>
      </c>
      <c r="K160" s="31">
        <f>SUM(K161)</f>
        <v>7566</v>
      </c>
      <c r="L160" s="31">
        <f>SUM(L161)</f>
        <v>6053</v>
      </c>
      <c r="M160" s="31">
        <f>SUM(M161)</f>
        <v>1513</v>
      </c>
      <c r="N160" s="31">
        <v>52</v>
      </c>
      <c r="O160" s="31">
        <v>2101</v>
      </c>
      <c r="P160" s="31">
        <v>3099</v>
      </c>
      <c r="Q160" s="31">
        <v>1150</v>
      </c>
      <c r="R160" s="45">
        <v>0.8</v>
      </c>
      <c r="S160" s="31">
        <f>SUM(S161)</f>
        <v>356</v>
      </c>
      <c r="T160" s="31">
        <f>SUM(T161)</f>
        <v>285</v>
      </c>
      <c r="U160" s="31">
        <f>SUM(U161)</f>
        <v>71</v>
      </c>
      <c r="V160" s="31">
        <f>V161</f>
        <v>18</v>
      </c>
      <c r="W160" s="31">
        <f>W161</f>
        <v>15</v>
      </c>
      <c r="X160" s="31">
        <f>X161</f>
        <v>3</v>
      </c>
      <c r="Y160" s="31">
        <f>Y161</f>
        <v>6323</v>
      </c>
      <c r="Z160" s="81">
        <v>0</v>
      </c>
      <c r="AA160" s="81">
        <v>6323</v>
      </c>
      <c r="AB160" s="81">
        <v>2481</v>
      </c>
      <c r="AC160" s="81">
        <v>3842</v>
      </c>
      <c r="AD160" s="81">
        <v>0</v>
      </c>
      <c r="AE160" s="82"/>
      <c r="AF160" s="83">
        <v>1</v>
      </c>
      <c r="AG160" s="91" t="e">
        <f>AG161</f>
        <v>#N/A</v>
      </c>
      <c r="AH160" s="83"/>
      <c r="AI160" s="83"/>
      <c r="AJ160" s="83"/>
      <c r="AK160" s="83"/>
      <c r="AL160" s="83"/>
      <c r="AM160" s="83"/>
      <c r="AN160" s="83"/>
      <c r="AO160" s="83"/>
      <c r="AP160" s="83"/>
      <c r="AQ160" s="83"/>
      <c r="AR160" s="83"/>
      <c r="AS160" s="83"/>
      <c r="AT160" s="83"/>
      <c r="AU160" s="83"/>
      <c r="AV160" s="83"/>
      <c r="AW160" s="83"/>
      <c r="AX160" s="83"/>
      <c r="AY160" s="83"/>
      <c r="AZ160" s="83"/>
      <c r="BA160" s="83"/>
      <c r="BB160" s="83"/>
      <c r="BC160" s="83"/>
      <c r="BD160" s="83"/>
      <c r="BE160" s="83"/>
      <c r="BF160" s="83"/>
      <c r="BG160" s="83"/>
      <c r="BH160" s="83"/>
      <c r="BI160" s="83"/>
      <c r="BJ160" s="83"/>
      <c r="BK160" s="83"/>
      <c r="BL160" s="83"/>
      <c r="BM160" s="83"/>
      <c r="BN160" s="83"/>
      <c r="BO160" s="83"/>
      <c r="BP160" s="83"/>
      <c r="BQ160" s="83"/>
      <c r="BR160" s="83"/>
      <c r="BS160" s="83"/>
      <c r="BT160" s="83"/>
      <c r="BU160" s="83"/>
      <c r="BV160" s="83"/>
      <c r="BW160" s="83"/>
      <c r="BX160" s="83"/>
      <c r="BY160" s="83"/>
      <c r="BZ160" s="83"/>
      <c r="CA160" s="83"/>
      <c r="CB160" s="83"/>
      <c r="CC160" s="83"/>
      <c r="CD160" s="83"/>
      <c r="CE160" s="83"/>
      <c r="CF160" s="83"/>
      <c r="CG160" s="83"/>
      <c r="CH160" s="83"/>
      <c r="CI160" s="83"/>
      <c r="CJ160" s="83"/>
      <c r="CK160" s="83"/>
      <c r="CL160" s="83"/>
      <c r="CM160" s="83"/>
      <c r="CN160" s="83"/>
      <c r="CO160" s="83"/>
      <c r="CP160" s="83"/>
      <c r="CQ160" s="83"/>
      <c r="CR160" s="83"/>
      <c r="CS160" s="83"/>
      <c r="CT160" s="83"/>
      <c r="CU160" s="83"/>
      <c r="CV160" s="83"/>
      <c r="CW160" s="83"/>
      <c r="CX160" s="83"/>
      <c r="CY160" s="83"/>
      <c r="CZ160" s="83"/>
      <c r="DA160" s="83"/>
      <c r="DB160" s="83"/>
      <c r="DC160" s="83"/>
      <c r="DD160" s="83"/>
      <c r="DE160" s="83"/>
      <c r="DF160" s="83"/>
      <c r="DG160" s="83"/>
      <c r="DH160" s="83"/>
      <c r="DI160" s="83"/>
      <c r="DJ160" s="83"/>
      <c r="DK160" s="83"/>
      <c r="DL160" s="83"/>
      <c r="DM160" s="83"/>
      <c r="DN160" s="83"/>
      <c r="DO160" s="83"/>
      <c r="DP160" s="83"/>
      <c r="DQ160" s="83"/>
      <c r="DR160" s="83"/>
      <c r="DS160" s="83"/>
      <c r="DT160" s="83"/>
      <c r="DU160" s="83"/>
      <c r="DV160" s="83"/>
      <c r="DW160" s="83"/>
      <c r="DX160" s="83"/>
      <c r="DY160" s="83"/>
      <c r="DZ160" s="83"/>
      <c r="EA160" s="83"/>
      <c r="EB160" s="83"/>
      <c r="EC160" s="83"/>
      <c r="ED160" s="83"/>
      <c r="EE160" s="83"/>
      <c r="EF160" s="83"/>
      <c r="EG160" s="83"/>
      <c r="EH160" s="83"/>
      <c r="EI160" s="83"/>
      <c r="EJ160" s="83"/>
      <c r="EK160" s="83"/>
      <c r="EL160" s="83"/>
      <c r="EM160" s="83"/>
      <c r="EN160" s="83"/>
      <c r="EO160" s="83"/>
      <c r="EP160" s="83"/>
      <c r="EQ160" s="83"/>
      <c r="ER160" s="83"/>
      <c r="ES160" s="83"/>
      <c r="ET160" s="83"/>
      <c r="EU160" s="83"/>
      <c r="EV160" s="83"/>
      <c r="EW160" s="83"/>
      <c r="EX160" s="83"/>
      <c r="EY160" s="83"/>
      <c r="EZ160" s="83"/>
      <c r="FA160" s="83"/>
      <c r="FB160" s="83"/>
      <c r="FC160" s="83"/>
      <c r="FD160" s="83"/>
      <c r="FE160" s="83"/>
      <c r="FF160" s="83"/>
      <c r="FG160" s="83"/>
      <c r="FH160" s="83"/>
      <c r="FI160" s="83"/>
      <c r="FJ160" s="83"/>
      <c r="FK160" s="83"/>
      <c r="FL160" s="83"/>
      <c r="FM160" s="83"/>
      <c r="FN160" s="83"/>
      <c r="FO160" s="83"/>
      <c r="FP160" s="83"/>
      <c r="FQ160" s="83"/>
      <c r="FR160" s="83"/>
      <c r="FS160" s="83"/>
      <c r="FT160" s="83"/>
      <c r="FU160" s="83"/>
      <c r="FV160" s="83"/>
      <c r="FW160" s="83"/>
      <c r="FX160" s="83"/>
      <c r="FY160" s="83"/>
      <c r="FZ160" s="83"/>
      <c r="GA160" s="83"/>
      <c r="GB160" s="83"/>
      <c r="GC160" s="83"/>
      <c r="GD160" s="83"/>
      <c r="GE160" s="83"/>
      <c r="GF160" s="83"/>
      <c r="GG160" s="83"/>
      <c r="GH160" s="83"/>
      <c r="GI160" s="83"/>
      <c r="GJ160" s="83"/>
      <c r="GK160" s="83"/>
      <c r="GL160" s="83"/>
      <c r="GM160" s="83"/>
      <c r="GN160" s="83"/>
      <c r="GO160" s="83"/>
      <c r="GP160" s="83"/>
      <c r="GQ160" s="83"/>
      <c r="GR160" s="83"/>
      <c r="GS160" s="83"/>
      <c r="GT160" s="83"/>
      <c r="GU160" s="83"/>
      <c r="GV160" s="83"/>
      <c r="GW160" s="83"/>
      <c r="GX160" s="83"/>
      <c r="GY160" s="83"/>
      <c r="GZ160" s="83"/>
      <c r="HA160" s="83"/>
      <c r="HB160" s="83"/>
      <c r="HC160" s="83"/>
      <c r="HD160" s="83"/>
      <c r="HE160" s="83"/>
      <c r="HF160" s="83"/>
      <c r="HG160" s="83"/>
      <c r="HH160" s="83"/>
      <c r="HI160" s="83"/>
      <c r="HJ160" s="83"/>
      <c r="HK160" s="83"/>
      <c r="HL160" s="83"/>
      <c r="HM160" s="83"/>
      <c r="HN160" s="83"/>
      <c r="HO160" s="83"/>
      <c r="HP160" s="83"/>
      <c r="HQ160" s="83"/>
      <c r="HR160" s="83"/>
      <c r="HS160" s="83"/>
      <c r="HT160" s="83"/>
      <c r="HU160" s="83"/>
      <c r="HV160" s="83"/>
      <c r="HW160" s="83"/>
      <c r="HX160" s="83"/>
      <c r="HY160" s="83"/>
      <c r="HZ160" s="83"/>
      <c r="IA160" s="83"/>
      <c r="IB160" s="83"/>
      <c r="IC160" s="83"/>
      <c r="ID160" s="83"/>
      <c r="IE160" s="83"/>
      <c r="IF160" s="83"/>
      <c r="IG160" s="83"/>
      <c r="IH160" s="83"/>
      <c r="II160" s="83"/>
      <c r="IJ160" s="83"/>
      <c r="IK160" s="83"/>
      <c r="IL160" s="83"/>
      <c r="IM160" s="83"/>
      <c r="IN160" s="83"/>
      <c r="IO160" s="83"/>
      <c r="IP160" s="83"/>
      <c r="IQ160" s="83"/>
    </row>
    <row r="161" ht="14.25" customHeight="1" spans="1:33">
      <c r="A161" s="26" t="s">
        <v>278</v>
      </c>
      <c r="B161" s="33" t="s">
        <v>279</v>
      </c>
      <c r="C161" s="28">
        <v>54499</v>
      </c>
      <c r="D161" s="28">
        <v>38268</v>
      </c>
      <c r="E161" s="28">
        <v>107</v>
      </c>
      <c r="F161" s="28">
        <v>16231</v>
      </c>
      <c r="G161" s="28">
        <v>31</v>
      </c>
      <c r="H161" s="29">
        <v>1150</v>
      </c>
      <c r="I161" s="29">
        <v>1950</v>
      </c>
      <c r="J161" s="44">
        <v>0.8</v>
      </c>
      <c r="K161" s="28">
        <f t="shared" si="142"/>
        <v>7566</v>
      </c>
      <c r="L161" s="28">
        <f t="shared" si="143"/>
        <v>6053</v>
      </c>
      <c r="M161" s="28">
        <f t="shared" si="144"/>
        <v>1513</v>
      </c>
      <c r="N161" s="28">
        <v>52</v>
      </c>
      <c r="O161" s="28">
        <v>2101</v>
      </c>
      <c r="P161" s="28">
        <v>3099</v>
      </c>
      <c r="Q161" s="28">
        <v>1150</v>
      </c>
      <c r="R161" s="56">
        <v>0.8</v>
      </c>
      <c r="S161" s="28">
        <f>ROUND(P161*Q161/10000,0)</f>
        <v>356</v>
      </c>
      <c r="T161" s="28">
        <f>ROUND(P161*Q161*R161/10000,0)</f>
        <v>285</v>
      </c>
      <c r="U161" s="28">
        <f>S161-T161</f>
        <v>71</v>
      </c>
      <c r="V161" s="28">
        <f>ROUND((E161*H161+G161*I161)/10000,0)</f>
        <v>18</v>
      </c>
      <c r="W161" s="28">
        <f>ROUND((E161*H161+G161*I161)*J161/10000,0)</f>
        <v>15</v>
      </c>
      <c r="X161" s="28">
        <f>V161-W161</f>
        <v>3</v>
      </c>
      <c r="Y161" s="28">
        <f>L161+T161-W161</f>
        <v>6323</v>
      </c>
      <c r="Z161" s="55">
        <v>0</v>
      </c>
      <c r="AA161" s="43">
        <v>6323</v>
      </c>
      <c r="AB161" s="55">
        <v>2481</v>
      </c>
      <c r="AC161" s="55">
        <v>3842</v>
      </c>
      <c r="AD161" s="55"/>
      <c r="AE161" s="80"/>
      <c r="AG161" s="90" t="e">
        <f>#N/A</f>
        <v>#N/A</v>
      </c>
    </row>
    <row r="162" s="4" customFormat="1" ht="14.25" customHeight="1" spans="1:251">
      <c r="A162" s="30" t="s">
        <v>280</v>
      </c>
      <c r="B162" s="30"/>
      <c r="C162" s="31">
        <v>50789</v>
      </c>
      <c r="D162" s="31">
        <v>35151</v>
      </c>
      <c r="E162" s="31">
        <v>70</v>
      </c>
      <c r="F162" s="31">
        <v>15638</v>
      </c>
      <c r="G162" s="31">
        <v>24</v>
      </c>
      <c r="H162" s="32">
        <v>1150</v>
      </c>
      <c r="I162" s="32">
        <v>1950</v>
      </c>
      <c r="J162" s="45">
        <v>0.8</v>
      </c>
      <c r="K162" s="31">
        <f>SUM(K163)</f>
        <v>7092</v>
      </c>
      <c r="L162" s="31">
        <f>SUM(L163)</f>
        <v>5673</v>
      </c>
      <c r="M162" s="31">
        <f>SUM(M163)</f>
        <v>1419</v>
      </c>
      <c r="N162" s="31">
        <v>113</v>
      </c>
      <c r="O162" s="31">
        <v>4511</v>
      </c>
      <c r="P162" s="31">
        <v>6789</v>
      </c>
      <c r="Q162" s="31">
        <v>1150</v>
      </c>
      <c r="R162" s="45">
        <v>0.8</v>
      </c>
      <c r="S162" s="31">
        <f>SUM(S163)</f>
        <v>781</v>
      </c>
      <c r="T162" s="31">
        <f>SUM(T163)</f>
        <v>625</v>
      </c>
      <c r="U162" s="31">
        <f>SUM(U163)</f>
        <v>156</v>
      </c>
      <c r="V162" s="31">
        <f>V163</f>
        <v>13</v>
      </c>
      <c r="W162" s="31">
        <f>W163</f>
        <v>10</v>
      </c>
      <c r="X162" s="31">
        <f>X163</f>
        <v>3</v>
      </c>
      <c r="Y162" s="31">
        <f>Y163</f>
        <v>6288</v>
      </c>
      <c r="Z162" s="81">
        <v>0</v>
      </c>
      <c r="AA162" s="81">
        <v>6288</v>
      </c>
      <c r="AB162" s="81">
        <v>2467</v>
      </c>
      <c r="AC162" s="81">
        <v>3821</v>
      </c>
      <c r="AD162" s="81">
        <v>0</v>
      </c>
      <c r="AE162" s="82"/>
      <c r="AF162" s="83">
        <v>1</v>
      </c>
      <c r="AG162" s="91" t="e">
        <f>AG163</f>
        <v>#N/A</v>
      </c>
      <c r="AH162" s="83"/>
      <c r="AI162" s="83"/>
      <c r="AJ162" s="83"/>
      <c r="AK162" s="83"/>
      <c r="AL162" s="83"/>
      <c r="AM162" s="83"/>
      <c r="AN162" s="83"/>
      <c r="AO162" s="83"/>
      <c r="AP162" s="83"/>
      <c r="AQ162" s="83"/>
      <c r="AR162" s="83"/>
      <c r="AS162" s="83"/>
      <c r="AT162" s="83"/>
      <c r="AU162" s="83"/>
      <c r="AV162" s="83"/>
      <c r="AW162" s="83"/>
      <c r="AX162" s="83"/>
      <c r="AY162" s="83"/>
      <c r="AZ162" s="83"/>
      <c r="BA162" s="83"/>
      <c r="BB162" s="83"/>
      <c r="BC162" s="83"/>
      <c r="BD162" s="83"/>
      <c r="BE162" s="83"/>
      <c r="BF162" s="83"/>
      <c r="BG162" s="83"/>
      <c r="BH162" s="83"/>
      <c r="BI162" s="83"/>
      <c r="BJ162" s="83"/>
      <c r="BK162" s="83"/>
      <c r="BL162" s="83"/>
      <c r="BM162" s="83"/>
      <c r="BN162" s="83"/>
      <c r="BO162" s="83"/>
      <c r="BP162" s="83"/>
      <c r="BQ162" s="83"/>
      <c r="BR162" s="83"/>
      <c r="BS162" s="83"/>
      <c r="BT162" s="83"/>
      <c r="BU162" s="83"/>
      <c r="BV162" s="83"/>
      <c r="BW162" s="83"/>
      <c r="BX162" s="83"/>
      <c r="BY162" s="83"/>
      <c r="BZ162" s="83"/>
      <c r="CA162" s="83"/>
      <c r="CB162" s="83"/>
      <c r="CC162" s="83"/>
      <c r="CD162" s="83"/>
      <c r="CE162" s="83"/>
      <c r="CF162" s="83"/>
      <c r="CG162" s="83"/>
      <c r="CH162" s="83"/>
      <c r="CI162" s="83"/>
      <c r="CJ162" s="83"/>
      <c r="CK162" s="83"/>
      <c r="CL162" s="83"/>
      <c r="CM162" s="83"/>
      <c r="CN162" s="83"/>
      <c r="CO162" s="83"/>
      <c r="CP162" s="83"/>
      <c r="CQ162" s="83"/>
      <c r="CR162" s="83"/>
      <c r="CS162" s="83"/>
      <c r="CT162" s="83"/>
      <c r="CU162" s="83"/>
      <c r="CV162" s="83"/>
      <c r="CW162" s="83"/>
      <c r="CX162" s="83"/>
      <c r="CY162" s="83"/>
      <c r="CZ162" s="83"/>
      <c r="DA162" s="83"/>
      <c r="DB162" s="83"/>
      <c r="DC162" s="83"/>
      <c r="DD162" s="83"/>
      <c r="DE162" s="83"/>
      <c r="DF162" s="83"/>
      <c r="DG162" s="83"/>
      <c r="DH162" s="83"/>
      <c r="DI162" s="83"/>
      <c r="DJ162" s="83"/>
      <c r="DK162" s="83"/>
      <c r="DL162" s="83"/>
      <c r="DM162" s="83"/>
      <c r="DN162" s="83"/>
      <c r="DO162" s="83"/>
      <c r="DP162" s="83"/>
      <c r="DQ162" s="83"/>
      <c r="DR162" s="83"/>
      <c r="DS162" s="83"/>
      <c r="DT162" s="83"/>
      <c r="DU162" s="83"/>
      <c r="DV162" s="83"/>
      <c r="DW162" s="83"/>
      <c r="DX162" s="83"/>
      <c r="DY162" s="83"/>
      <c r="DZ162" s="83"/>
      <c r="EA162" s="83"/>
      <c r="EB162" s="83"/>
      <c r="EC162" s="83"/>
      <c r="ED162" s="83"/>
      <c r="EE162" s="83"/>
      <c r="EF162" s="83"/>
      <c r="EG162" s="83"/>
      <c r="EH162" s="83"/>
      <c r="EI162" s="83"/>
      <c r="EJ162" s="83"/>
      <c r="EK162" s="83"/>
      <c r="EL162" s="83"/>
      <c r="EM162" s="83"/>
      <c r="EN162" s="83"/>
      <c r="EO162" s="83"/>
      <c r="EP162" s="83"/>
      <c r="EQ162" s="83"/>
      <c r="ER162" s="83"/>
      <c r="ES162" s="83"/>
      <c r="ET162" s="83"/>
      <c r="EU162" s="83"/>
      <c r="EV162" s="83"/>
      <c r="EW162" s="83"/>
      <c r="EX162" s="83"/>
      <c r="EY162" s="83"/>
      <c r="EZ162" s="83"/>
      <c r="FA162" s="83"/>
      <c r="FB162" s="83"/>
      <c r="FC162" s="83"/>
      <c r="FD162" s="83"/>
      <c r="FE162" s="83"/>
      <c r="FF162" s="83"/>
      <c r="FG162" s="83"/>
      <c r="FH162" s="83"/>
      <c r="FI162" s="83"/>
      <c r="FJ162" s="83"/>
      <c r="FK162" s="83"/>
      <c r="FL162" s="83"/>
      <c r="FM162" s="83"/>
      <c r="FN162" s="83"/>
      <c r="FO162" s="83"/>
      <c r="FP162" s="83"/>
      <c r="FQ162" s="83"/>
      <c r="FR162" s="83"/>
      <c r="FS162" s="83"/>
      <c r="FT162" s="83"/>
      <c r="FU162" s="83"/>
      <c r="FV162" s="83"/>
      <c r="FW162" s="83"/>
      <c r="FX162" s="83"/>
      <c r="FY162" s="83"/>
      <c r="FZ162" s="83"/>
      <c r="GA162" s="83"/>
      <c r="GB162" s="83"/>
      <c r="GC162" s="83"/>
      <c r="GD162" s="83"/>
      <c r="GE162" s="83"/>
      <c r="GF162" s="83"/>
      <c r="GG162" s="83"/>
      <c r="GH162" s="83"/>
      <c r="GI162" s="83"/>
      <c r="GJ162" s="83"/>
      <c r="GK162" s="83"/>
      <c r="GL162" s="83"/>
      <c r="GM162" s="83"/>
      <c r="GN162" s="83"/>
      <c r="GO162" s="83"/>
      <c r="GP162" s="83"/>
      <c r="GQ162" s="83"/>
      <c r="GR162" s="83"/>
      <c r="GS162" s="83"/>
      <c r="GT162" s="83"/>
      <c r="GU162" s="83"/>
      <c r="GV162" s="83"/>
      <c r="GW162" s="83"/>
      <c r="GX162" s="83"/>
      <c r="GY162" s="83"/>
      <c r="GZ162" s="83"/>
      <c r="HA162" s="83"/>
      <c r="HB162" s="83"/>
      <c r="HC162" s="83"/>
      <c r="HD162" s="83"/>
      <c r="HE162" s="83"/>
      <c r="HF162" s="83"/>
      <c r="HG162" s="83"/>
      <c r="HH162" s="83"/>
      <c r="HI162" s="83"/>
      <c r="HJ162" s="83"/>
      <c r="HK162" s="83"/>
      <c r="HL162" s="83"/>
      <c r="HM162" s="83"/>
      <c r="HN162" s="83"/>
      <c r="HO162" s="83"/>
      <c r="HP162" s="83"/>
      <c r="HQ162" s="83"/>
      <c r="HR162" s="83"/>
      <c r="HS162" s="83"/>
      <c r="HT162" s="83"/>
      <c r="HU162" s="83"/>
      <c r="HV162" s="83"/>
      <c r="HW162" s="83"/>
      <c r="HX162" s="83"/>
      <c r="HY162" s="83"/>
      <c r="HZ162" s="83"/>
      <c r="IA162" s="83"/>
      <c r="IB162" s="83"/>
      <c r="IC162" s="83"/>
      <c r="ID162" s="83"/>
      <c r="IE162" s="83"/>
      <c r="IF162" s="83"/>
      <c r="IG162" s="83"/>
      <c r="IH162" s="83"/>
      <c r="II162" s="83"/>
      <c r="IJ162" s="83"/>
      <c r="IK162" s="83"/>
      <c r="IL162" s="83"/>
      <c r="IM162" s="83"/>
      <c r="IN162" s="83"/>
      <c r="IO162" s="83"/>
      <c r="IP162" s="83"/>
      <c r="IQ162" s="83"/>
    </row>
    <row r="163" ht="14.25" customHeight="1" spans="1:33">
      <c r="A163" s="26" t="s">
        <v>280</v>
      </c>
      <c r="B163" s="33" t="s">
        <v>281</v>
      </c>
      <c r="C163" s="28">
        <v>50789</v>
      </c>
      <c r="D163" s="28">
        <v>35151</v>
      </c>
      <c r="E163" s="28">
        <v>70</v>
      </c>
      <c r="F163" s="28">
        <v>15638</v>
      </c>
      <c r="G163" s="28">
        <v>24</v>
      </c>
      <c r="H163" s="29">
        <v>1150</v>
      </c>
      <c r="I163" s="29">
        <v>1950</v>
      </c>
      <c r="J163" s="44">
        <v>0.8</v>
      </c>
      <c r="K163" s="28">
        <f t="shared" si="142"/>
        <v>7092</v>
      </c>
      <c r="L163" s="28">
        <f t="shared" si="143"/>
        <v>5673</v>
      </c>
      <c r="M163" s="28">
        <f t="shared" si="144"/>
        <v>1419</v>
      </c>
      <c r="N163" s="28">
        <v>113</v>
      </c>
      <c r="O163" s="28">
        <v>4511</v>
      </c>
      <c r="P163" s="28">
        <v>6789</v>
      </c>
      <c r="Q163" s="28">
        <v>1150</v>
      </c>
      <c r="R163" s="56">
        <v>0.8</v>
      </c>
      <c r="S163" s="28">
        <f>ROUND(P163*Q163/10000,0)</f>
        <v>781</v>
      </c>
      <c r="T163" s="28">
        <f>ROUND(P163*Q163*R163/10000,0)</f>
        <v>625</v>
      </c>
      <c r="U163" s="28">
        <f>S163-T163</f>
        <v>156</v>
      </c>
      <c r="V163" s="28">
        <f>ROUND((E163*H163+G163*I163)/10000,0)</f>
        <v>13</v>
      </c>
      <c r="W163" s="28">
        <f>ROUND((E163*H163+G163*I163)*J163/10000,0)</f>
        <v>10</v>
      </c>
      <c r="X163" s="28">
        <f>V163-W163</f>
        <v>3</v>
      </c>
      <c r="Y163" s="28">
        <f>L163+T163-W163</f>
        <v>6288</v>
      </c>
      <c r="Z163" s="55">
        <v>0</v>
      </c>
      <c r="AA163" s="43">
        <v>6288</v>
      </c>
      <c r="AB163" s="55">
        <v>2467</v>
      </c>
      <c r="AC163" s="55">
        <v>3821</v>
      </c>
      <c r="AD163" s="55"/>
      <c r="AE163" s="80"/>
      <c r="AG163" s="90" t="e">
        <f>#N/A</f>
        <v>#N/A</v>
      </c>
    </row>
    <row r="164" s="4" customFormat="1" spans="1:251">
      <c r="A164" s="30" t="s">
        <v>282</v>
      </c>
      <c r="B164" s="30"/>
      <c r="C164" s="31">
        <v>52807</v>
      </c>
      <c r="D164" s="31">
        <v>36951</v>
      </c>
      <c r="E164" s="31">
        <v>94</v>
      </c>
      <c r="F164" s="31">
        <v>15856</v>
      </c>
      <c r="G164" s="31">
        <v>35</v>
      </c>
      <c r="H164" s="32">
        <v>1150</v>
      </c>
      <c r="I164" s="32">
        <v>1950</v>
      </c>
      <c r="J164" s="45">
        <v>0.8</v>
      </c>
      <c r="K164" s="31">
        <f>SUM(K165)</f>
        <v>7341</v>
      </c>
      <c r="L164" s="31">
        <f>SUM(L165)</f>
        <v>5873</v>
      </c>
      <c r="M164" s="31">
        <f>SUM(M165)</f>
        <v>1468</v>
      </c>
      <c r="N164" s="31">
        <v>101</v>
      </c>
      <c r="O164" s="31">
        <v>3917</v>
      </c>
      <c r="P164" s="31">
        <v>6183</v>
      </c>
      <c r="Q164" s="31">
        <v>1150</v>
      </c>
      <c r="R164" s="45">
        <v>0.8</v>
      </c>
      <c r="S164" s="31">
        <f>SUM(S165)</f>
        <v>711</v>
      </c>
      <c r="T164" s="31">
        <f>SUM(T165)</f>
        <v>569</v>
      </c>
      <c r="U164" s="31">
        <f>SUM(U165)</f>
        <v>142</v>
      </c>
      <c r="V164" s="31">
        <f>V165</f>
        <v>18</v>
      </c>
      <c r="W164" s="31">
        <f>W165</f>
        <v>14</v>
      </c>
      <c r="X164" s="31">
        <f>X165</f>
        <v>4</v>
      </c>
      <c r="Y164" s="31">
        <f>Y165</f>
        <v>6428</v>
      </c>
      <c r="Z164" s="81">
        <v>-14</v>
      </c>
      <c r="AA164" s="81">
        <v>6414</v>
      </c>
      <c r="AB164" s="81">
        <v>2517</v>
      </c>
      <c r="AC164" s="81">
        <v>3897</v>
      </c>
      <c r="AD164" s="81">
        <v>0</v>
      </c>
      <c r="AE164" s="82"/>
      <c r="AF164" s="83">
        <v>1</v>
      </c>
      <c r="AG164" s="91" t="e">
        <f>AG165</f>
        <v>#N/A</v>
      </c>
      <c r="AH164" s="83"/>
      <c r="AI164" s="83"/>
      <c r="AJ164" s="83"/>
      <c r="AK164" s="83"/>
      <c r="AL164" s="83"/>
      <c r="AM164" s="83"/>
      <c r="AN164" s="83"/>
      <c r="AO164" s="83"/>
      <c r="AP164" s="83"/>
      <c r="AQ164" s="83"/>
      <c r="AR164" s="83"/>
      <c r="AS164" s="83"/>
      <c r="AT164" s="83"/>
      <c r="AU164" s="83"/>
      <c r="AV164" s="83"/>
      <c r="AW164" s="83"/>
      <c r="AX164" s="83"/>
      <c r="AY164" s="83"/>
      <c r="AZ164" s="83"/>
      <c r="BA164" s="83"/>
      <c r="BB164" s="83"/>
      <c r="BC164" s="83"/>
      <c r="BD164" s="83"/>
      <c r="BE164" s="83"/>
      <c r="BF164" s="83"/>
      <c r="BG164" s="83"/>
      <c r="BH164" s="83"/>
      <c r="BI164" s="83"/>
      <c r="BJ164" s="83"/>
      <c r="BK164" s="83"/>
      <c r="BL164" s="83"/>
      <c r="BM164" s="83"/>
      <c r="BN164" s="83"/>
      <c r="BO164" s="83"/>
      <c r="BP164" s="83"/>
      <c r="BQ164" s="83"/>
      <c r="BR164" s="83"/>
      <c r="BS164" s="83"/>
      <c r="BT164" s="83"/>
      <c r="BU164" s="83"/>
      <c r="BV164" s="83"/>
      <c r="BW164" s="83"/>
      <c r="BX164" s="83"/>
      <c r="BY164" s="83"/>
      <c r="BZ164" s="83"/>
      <c r="CA164" s="83"/>
      <c r="CB164" s="83"/>
      <c r="CC164" s="83"/>
      <c r="CD164" s="83"/>
      <c r="CE164" s="83"/>
      <c r="CF164" s="83"/>
      <c r="CG164" s="83"/>
      <c r="CH164" s="83"/>
      <c r="CI164" s="83"/>
      <c r="CJ164" s="83"/>
      <c r="CK164" s="83"/>
      <c r="CL164" s="83"/>
      <c r="CM164" s="83"/>
      <c r="CN164" s="83"/>
      <c r="CO164" s="83"/>
      <c r="CP164" s="83"/>
      <c r="CQ164" s="83"/>
      <c r="CR164" s="83"/>
      <c r="CS164" s="83"/>
      <c r="CT164" s="83"/>
      <c r="CU164" s="83"/>
      <c r="CV164" s="83"/>
      <c r="CW164" s="83"/>
      <c r="CX164" s="83"/>
      <c r="CY164" s="83"/>
      <c r="CZ164" s="83"/>
      <c r="DA164" s="83"/>
      <c r="DB164" s="83"/>
      <c r="DC164" s="83"/>
      <c r="DD164" s="83"/>
      <c r="DE164" s="83"/>
      <c r="DF164" s="83"/>
      <c r="DG164" s="83"/>
      <c r="DH164" s="83"/>
      <c r="DI164" s="83"/>
      <c r="DJ164" s="83"/>
      <c r="DK164" s="83"/>
      <c r="DL164" s="83"/>
      <c r="DM164" s="83"/>
      <c r="DN164" s="83"/>
      <c r="DO164" s="83"/>
      <c r="DP164" s="83"/>
      <c r="DQ164" s="83"/>
      <c r="DR164" s="83"/>
      <c r="DS164" s="83"/>
      <c r="DT164" s="83"/>
      <c r="DU164" s="83"/>
      <c r="DV164" s="83"/>
      <c r="DW164" s="83"/>
      <c r="DX164" s="83"/>
      <c r="DY164" s="83"/>
      <c r="DZ164" s="83"/>
      <c r="EA164" s="83"/>
      <c r="EB164" s="83"/>
      <c r="EC164" s="83"/>
      <c r="ED164" s="83"/>
      <c r="EE164" s="83"/>
      <c r="EF164" s="83"/>
      <c r="EG164" s="83"/>
      <c r="EH164" s="83"/>
      <c r="EI164" s="83"/>
      <c r="EJ164" s="83"/>
      <c r="EK164" s="83"/>
      <c r="EL164" s="83"/>
      <c r="EM164" s="83"/>
      <c r="EN164" s="83"/>
      <c r="EO164" s="83"/>
      <c r="EP164" s="83"/>
      <c r="EQ164" s="83"/>
      <c r="ER164" s="83"/>
      <c r="ES164" s="83"/>
      <c r="ET164" s="83"/>
      <c r="EU164" s="83"/>
      <c r="EV164" s="83"/>
      <c r="EW164" s="83"/>
      <c r="EX164" s="83"/>
      <c r="EY164" s="83"/>
      <c r="EZ164" s="83"/>
      <c r="FA164" s="83"/>
      <c r="FB164" s="83"/>
      <c r="FC164" s="83"/>
      <c r="FD164" s="83"/>
      <c r="FE164" s="83"/>
      <c r="FF164" s="83"/>
      <c r="FG164" s="83"/>
      <c r="FH164" s="83"/>
      <c r="FI164" s="83"/>
      <c r="FJ164" s="83"/>
      <c r="FK164" s="83"/>
      <c r="FL164" s="83"/>
      <c r="FM164" s="83"/>
      <c r="FN164" s="83"/>
      <c r="FO164" s="83"/>
      <c r="FP164" s="83"/>
      <c r="FQ164" s="83"/>
      <c r="FR164" s="83"/>
      <c r="FS164" s="83"/>
      <c r="FT164" s="83"/>
      <c r="FU164" s="83"/>
      <c r="FV164" s="83"/>
      <c r="FW164" s="83"/>
      <c r="FX164" s="83"/>
      <c r="FY164" s="83"/>
      <c r="FZ164" s="83"/>
      <c r="GA164" s="83"/>
      <c r="GB164" s="83"/>
      <c r="GC164" s="83"/>
      <c r="GD164" s="83"/>
      <c r="GE164" s="83"/>
      <c r="GF164" s="83"/>
      <c r="GG164" s="83"/>
      <c r="GH164" s="83"/>
      <c r="GI164" s="83"/>
      <c r="GJ164" s="83"/>
      <c r="GK164" s="83"/>
      <c r="GL164" s="83"/>
      <c r="GM164" s="83"/>
      <c r="GN164" s="83"/>
      <c r="GO164" s="83"/>
      <c r="GP164" s="83"/>
      <c r="GQ164" s="83"/>
      <c r="GR164" s="83"/>
      <c r="GS164" s="83"/>
      <c r="GT164" s="83"/>
      <c r="GU164" s="83"/>
      <c r="GV164" s="83"/>
      <c r="GW164" s="83"/>
      <c r="GX164" s="83"/>
      <c r="GY164" s="83"/>
      <c r="GZ164" s="83"/>
      <c r="HA164" s="83"/>
      <c r="HB164" s="83"/>
      <c r="HC164" s="83"/>
      <c r="HD164" s="83"/>
      <c r="HE164" s="83"/>
      <c r="HF164" s="83"/>
      <c r="HG164" s="83"/>
      <c r="HH164" s="83"/>
      <c r="HI164" s="83"/>
      <c r="HJ164" s="83"/>
      <c r="HK164" s="83"/>
      <c r="HL164" s="83"/>
      <c r="HM164" s="83"/>
      <c r="HN164" s="83"/>
      <c r="HO164" s="83"/>
      <c r="HP164" s="83"/>
      <c r="HQ164" s="83"/>
      <c r="HR164" s="83"/>
      <c r="HS164" s="83"/>
      <c r="HT164" s="83"/>
      <c r="HU164" s="83"/>
      <c r="HV164" s="83"/>
      <c r="HW164" s="83"/>
      <c r="HX164" s="83"/>
      <c r="HY164" s="83"/>
      <c r="HZ164" s="83"/>
      <c r="IA164" s="83"/>
      <c r="IB164" s="83"/>
      <c r="IC164" s="83"/>
      <c r="ID164" s="83"/>
      <c r="IE164" s="83"/>
      <c r="IF164" s="83"/>
      <c r="IG164" s="83"/>
      <c r="IH164" s="83"/>
      <c r="II164" s="83"/>
      <c r="IJ164" s="83"/>
      <c r="IK164" s="83"/>
      <c r="IL164" s="83"/>
      <c r="IM164" s="83"/>
      <c r="IN164" s="83"/>
      <c r="IO164" s="83"/>
      <c r="IP164" s="83"/>
      <c r="IQ164" s="83"/>
    </row>
    <row r="165" spans="1:33">
      <c r="A165" s="26" t="s">
        <v>282</v>
      </c>
      <c r="B165" s="33" t="s">
        <v>283</v>
      </c>
      <c r="C165" s="28">
        <v>52807</v>
      </c>
      <c r="D165" s="28">
        <v>36951</v>
      </c>
      <c r="E165" s="28">
        <v>94</v>
      </c>
      <c r="F165" s="28">
        <v>15856</v>
      </c>
      <c r="G165" s="28">
        <v>35</v>
      </c>
      <c r="H165" s="29">
        <v>1150</v>
      </c>
      <c r="I165" s="29">
        <v>1950</v>
      </c>
      <c r="J165" s="44">
        <v>0.8</v>
      </c>
      <c r="K165" s="28">
        <f t="shared" si="142"/>
        <v>7341</v>
      </c>
      <c r="L165" s="28">
        <f t="shared" si="143"/>
        <v>5873</v>
      </c>
      <c r="M165" s="28">
        <f t="shared" si="144"/>
        <v>1468</v>
      </c>
      <c r="N165" s="28">
        <v>101</v>
      </c>
      <c r="O165" s="28">
        <v>3917</v>
      </c>
      <c r="P165" s="28">
        <v>6183</v>
      </c>
      <c r="Q165" s="28">
        <v>1150</v>
      </c>
      <c r="R165" s="56">
        <v>0.8</v>
      </c>
      <c r="S165" s="28">
        <f>ROUND(P165*Q165/10000,0)</f>
        <v>711</v>
      </c>
      <c r="T165" s="28">
        <f>ROUND(P165*Q165*R165/10000,0)</f>
        <v>569</v>
      </c>
      <c r="U165" s="28">
        <f>S165-T165</f>
        <v>142</v>
      </c>
      <c r="V165" s="28">
        <f>ROUND((E165*H165+G165*I165)/10000,0)</f>
        <v>18</v>
      </c>
      <c r="W165" s="28">
        <f>ROUND((E165*H165+G165*I165)*J165/10000,0)</f>
        <v>14</v>
      </c>
      <c r="X165" s="28">
        <f>V165-W165</f>
        <v>4</v>
      </c>
      <c r="Y165" s="28">
        <f>L165+T165-W165</f>
        <v>6428</v>
      </c>
      <c r="Z165" s="55">
        <v>-14</v>
      </c>
      <c r="AA165" s="43">
        <v>6414</v>
      </c>
      <c r="AB165" s="55">
        <v>2517</v>
      </c>
      <c r="AC165" s="55">
        <v>3897</v>
      </c>
      <c r="AD165" s="55"/>
      <c r="AE165" s="80"/>
      <c r="AG165" s="90" t="e">
        <f>#N/A</f>
        <v>#N/A</v>
      </c>
    </row>
    <row r="166" s="4" customFormat="1" ht="14.25" customHeight="1" spans="1:251">
      <c r="A166" s="30" t="s">
        <v>284</v>
      </c>
      <c r="B166" s="30"/>
      <c r="C166" s="31">
        <v>134342</v>
      </c>
      <c r="D166" s="31">
        <v>93312</v>
      </c>
      <c r="E166" s="31">
        <v>356</v>
      </c>
      <c r="F166" s="31">
        <v>41030</v>
      </c>
      <c r="G166" s="31">
        <v>158</v>
      </c>
      <c r="H166" s="32">
        <v>1150</v>
      </c>
      <c r="I166" s="32">
        <v>1950</v>
      </c>
      <c r="J166" s="45">
        <v>0.8</v>
      </c>
      <c r="K166" s="31">
        <f>SUM(K167)</f>
        <v>18732</v>
      </c>
      <c r="L166" s="31">
        <f>SUM(L167)</f>
        <v>14985</v>
      </c>
      <c r="M166" s="31">
        <f>SUM(M167)</f>
        <v>3747</v>
      </c>
      <c r="N166" s="31">
        <v>134</v>
      </c>
      <c r="O166" s="31">
        <v>6454</v>
      </c>
      <c r="P166" s="31">
        <v>6946</v>
      </c>
      <c r="Q166" s="31">
        <v>1150</v>
      </c>
      <c r="R166" s="45">
        <v>0.8</v>
      </c>
      <c r="S166" s="31">
        <f>SUM(S167)</f>
        <v>799</v>
      </c>
      <c r="T166" s="31">
        <f>SUM(T167)</f>
        <v>639</v>
      </c>
      <c r="U166" s="31">
        <f>SUM(U167)</f>
        <v>160</v>
      </c>
      <c r="V166" s="31">
        <f>V167</f>
        <v>72</v>
      </c>
      <c r="W166" s="31">
        <f>W167</f>
        <v>57</v>
      </c>
      <c r="X166" s="31">
        <f>X167</f>
        <v>15</v>
      </c>
      <c r="Y166" s="31">
        <f>Y167</f>
        <v>15567</v>
      </c>
      <c r="Z166" s="81">
        <v>0</v>
      </c>
      <c r="AA166" s="81">
        <v>15567</v>
      </c>
      <c r="AB166" s="81">
        <v>6108</v>
      </c>
      <c r="AC166" s="81">
        <v>9459</v>
      </c>
      <c r="AD166" s="81">
        <v>0</v>
      </c>
      <c r="AE166" s="82"/>
      <c r="AF166" s="83">
        <v>1</v>
      </c>
      <c r="AG166" s="91">
        <f>AG167</f>
        <v>5897.86</v>
      </c>
      <c r="AH166" s="83"/>
      <c r="AI166" s="83"/>
      <c r="AJ166" s="83"/>
      <c r="AK166" s="83"/>
      <c r="AL166" s="83"/>
      <c r="AM166" s="83"/>
      <c r="AN166" s="83"/>
      <c r="AO166" s="83"/>
      <c r="AP166" s="83"/>
      <c r="AQ166" s="83"/>
      <c r="AR166" s="83"/>
      <c r="AS166" s="83"/>
      <c r="AT166" s="83"/>
      <c r="AU166" s="83"/>
      <c r="AV166" s="83"/>
      <c r="AW166" s="83"/>
      <c r="AX166" s="83"/>
      <c r="AY166" s="83"/>
      <c r="AZ166" s="83"/>
      <c r="BA166" s="83"/>
      <c r="BB166" s="83"/>
      <c r="BC166" s="83"/>
      <c r="BD166" s="83"/>
      <c r="BE166" s="83"/>
      <c r="BF166" s="83"/>
      <c r="BG166" s="83"/>
      <c r="BH166" s="83"/>
      <c r="BI166" s="83"/>
      <c r="BJ166" s="83"/>
      <c r="BK166" s="83"/>
      <c r="BL166" s="83"/>
      <c r="BM166" s="83"/>
      <c r="BN166" s="83"/>
      <c r="BO166" s="83"/>
      <c r="BP166" s="83"/>
      <c r="BQ166" s="83"/>
      <c r="BR166" s="83"/>
      <c r="BS166" s="83"/>
      <c r="BT166" s="83"/>
      <c r="BU166" s="83"/>
      <c r="BV166" s="83"/>
      <c r="BW166" s="83"/>
      <c r="BX166" s="83"/>
      <c r="BY166" s="83"/>
      <c r="BZ166" s="83"/>
      <c r="CA166" s="83"/>
      <c r="CB166" s="83"/>
      <c r="CC166" s="83"/>
      <c r="CD166" s="83"/>
      <c r="CE166" s="83"/>
      <c r="CF166" s="83"/>
      <c r="CG166" s="83"/>
      <c r="CH166" s="83"/>
      <c r="CI166" s="83"/>
      <c r="CJ166" s="83"/>
      <c r="CK166" s="83"/>
      <c r="CL166" s="83"/>
      <c r="CM166" s="83"/>
      <c r="CN166" s="83"/>
      <c r="CO166" s="83"/>
      <c r="CP166" s="83"/>
      <c r="CQ166" s="83"/>
      <c r="CR166" s="83"/>
      <c r="CS166" s="83"/>
      <c r="CT166" s="83"/>
      <c r="CU166" s="83"/>
      <c r="CV166" s="83"/>
      <c r="CW166" s="83"/>
      <c r="CX166" s="83"/>
      <c r="CY166" s="83"/>
      <c r="CZ166" s="83"/>
      <c r="DA166" s="83"/>
      <c r="DB166" s="83"/>
      <c r="DC166" s="83"/>
      <c r="DD166" s="83"/>
      <c r="DE166" s="83"/>
      <c r="DF166" s="83"/>
      <c r="DG166" s="83"/>
      <c r="DH166" s="83"/>
      <c r="DI166" s="83"/>
      <c r="DJ166" s="83"/>
      <c r="DK166" s="83"/>
      <c r="DL166" s="83"/>
      <c r="DM166" s="83"/>
      <c r="DN166" s="83"/>
      <c r="DO166" s="83"/>
      <c r="DP166" s="83"/>
      <c r="DQ166" s="83"/>
      <c r="DR166" s="83"/>
      <c r="DS166" s="83"/>
      <c r="DT166" s="83"/>
      <c r="DU166" s="83"/>
      <c r="DV166" s="83"/>
      <c r="DW166" s="83"/>
      <c r="DX166" s="83"/>
      <c r="DY166" s="83"/>
      <c r="DZ166" s="83"/>
      <c r="EA166" s="83"/>
      <c r="EB166" s="83"/>
      <c r="EC166" s="83"/>
      <c r="ED166" s="83"/>
      <c r="EE166" s="83"/>
      <c r="EF166" s="83"/>
      <c r="EG166" s="83"/>
      <c r="EH166" s="83"/>
      <c r="EI166" s="83"/>
      <c r="EJ166" s="83"/>
      <c r="EK166" s="83"/>
      <c r="EL166" s="83"/>
      <c r="EM166" s="83"/>
      <c r="EN166" s="83"/>
      <c r="EO166" s="83"/>
      <c r="EP166" s="83"/>
      <c r="EQ166" s="83"/>
      <c r="ER166" s="83"/>
      <c r="ES166" s="83"/>
      <c r="ET166" s="83"/>
      <c r="EU166" s="83"/>
      <c r="EV166" s="83"/>
      <c r="EW166" s="83"/>
      <c r="EX166" s="83"/>
      <c r="EY166" s="83"/>
      <c r="EZ166" s="83"/>
      <c r="FA166" s="83"/>
      <c r="FB166" s="83"/>
      <c r="FC166" s="83"/>
      <c r="FD166" s="83"/>
      <c r="FE166" s="83"/>
      <c r="FF166" s="83"/>
      <c r="FG166" s="83"/>
      <c r="FH166" s="83"/>
      <c r="FI166" s="83"/>
      <c r="FJ166" s="83"/>
      <c r="FK166" s="83"/>
      <c r="FL166" s="83"/>
      <c r="FM166" s="83"/>
      <c r="FN166" s="83"/>
      <c r="FO166" s="83"/>
      <c r="FP166" s="83"/>
      <c r="FQ166" s="83"/>
      <c r="FR166" s="83"/>
      <c r="FS166" s="83"/>
      <c r="FT166" s="83"/>
      <c r="FU166" s="83"/>
      <c r="FV166" s="83"/>
      <c r="FW166" s="83"/>
      <c r="FX166" s="83"/>
      <c r="FY166" s="83"/>
      <c r="FZ166" s="83"/>
      <c r="GA166" s="83"/>
      <c r="GB166" s="83"/>
      <c r="GC166" s="83"/>
      <c r="GD166" s="83"/>
      <c r="GE166" s="83"/>
      <c r="GF166" s="83"/>
      <c r="GG166" s="83"/>
      <c r="GH166" s="83"/>
      <c r="GI166" s="83"/>
      <c r="GJ166" s="83"/>
      <c r="GK166" s="83"/>
      <c r="GL166" s="83"/>
      <c r="GM166" s="83"/>
      <c r="GN166" s="83"/>
      <c r="GO166" s="83"/>
      <c r="GP166" s="83"/>
      <c r="GQ166" s="83"/>
      <c r="GR166" s="83"/>
      <c r="GS166" s="83"/>
      <c r="GT166" s="83"/>
      <c r="GU166" s="83"/>
      <c r="GV166" s="83"/>
      <c r="GW166" s="83"/>
      <c r="GX166" s="83"/>
      <c r="GY166" s="83"/>
      <c r="GZ166" s="83"/>
      <c r="HA166" s="83"/>
      <c r="HB166" s="83"/>
      <c r="HC166" s="83"/>
      <c r="HD166" s="83"/>
      <c r="HE166" s="83"/>
      <c r="HF166" s="83"/>
      <c r="HG166" s="83"/>
      <c r="HH166" s="83"/>
      <c r="HI166" s="83"/>
      <c r="HJ166" s="83"/>
      <c r="HK166" s="83"/>
      <c r="HL166" s="83"/>
      <c r="HM166" s="83"/>
      <c r="HN166" s="83"/>
      <c r="HO166" s="83"/>
      <c r="HP166" s="83"/>
      <c r="HQ166" s="83"/>
      <c r="HR166" s="83"/>
      <c r="HS166" s="83"/>
      <c r="HT166" s="83"/>
      <c r="HU166" s="83"/>
      <c r="HV166" s="83"/>
      <c r="HW166" s="83"/>
      <c r="HX166" s="83"/>
      <c r="HY166" s="83"/>
      <c r="HZ166" s="83"/>
      <c r="IA166" s="83"/>
      <c r="IB166" s="83"/>
      <c r="IC166" s="83"/>
      <c r="ID166" s="83"/>
      <c r="IE166" s="83"/>
      <c r="IF166" s="83"/>
      <c r="IG166" s="83"/>
      <c r="IH166" s="83"/>
      <c r="II166" s="83"/>
      <c r="IJ166" s="83"/>
      <c r="IK166" s="83"/>
      <c r="IL166" s="83"/>
      <c r="IM166" s="83"/>
      <c r="IN166" s="83"/>
      <c r="IO166" s="83"/>
      <c r="IP166" s="83"/>
      <c r="IQ166" s="83"/>
    </row>
    <row r="167" ht="14.25" customHeight="1" spans="1:33">
      <c r="A167" s="26" t="s">
        <v>284</v>
      </c>
      <c r="B167" s="33" t="s">
        <v>285</v>
      </c>
      <c r="C167" s="28">
        <v>134342</v>
      </c>
      <c r="D167" s="28">
        <v>93312</v>
      </c>
      <c r="E167" s="28">
        <v>356</v>
      </c>
      <c r="F167" s="28">
        <v>41030</v>
      </c>
      <c r="G167" s="28">
        <v>158</v>
      </c>
      <c r="H167" s="29">
        <v>1150</v>
      </c>
      <c r="I167" s="29">
        <v>1950</v>
      </c>
      <c r="J167" s="44">
        <v>0.8</v>
      </c>
      <c r="K167" s="28">
        <f t="shared" si="142"/>
        <v>18732</v>
      </c>
      <c r="L167" s="28">
        <f t="shared" si="143"/>
        <v>14985</v>
      </c>
      <c r="M167" s="28">
        <f t="shared" si="144"/>
        <v>3747</v>
      </c>
      <c r="N167" s="28">
        <v>134</v>
      </c>
      <c r="O167" s="28">
        <v>6454</v>
      </c>
      <c r="P167" s="28">
        <v>6946</v>
      </c>
      <c r="Q167" s="28">
        <v>1150</v>
      </c>
      <c r="R167" s="56">
        <v>0.8</v>
      </c>
      <c r="S167" s="28">
        <f t="shared" ref="S167:S174" si="145">ROUND(P167*Q167/10000,0)</f>
        <v>799</v>
      </c>
      <c r="T167" s="28">
        <f t="shared" ref="T167:T174" si="146">ROUND(P167*Q167*R167/10000,0)</f>
        <v>639</v>
      </c>
      <c r="U167" s="28">
        <f t="shared" ref="U167:U174" si="147">S167-T167</f>
        <v>160</v>
      </c>
      <c r="V167" s="28">
        <f t="shared" ref="V167:V174" si="148">ROUND((E167*H167+G167*I167)/10000,0)</f>
        <v>72</v>
      </c>
      <c r="W167" s="28">
        <f t="shared" ref="W167:W174" si="149">ROUND((E167*H167+G167*I167)*J167/10000,0)</f>
        <v>57</v>
      </c>
      <c r="X167" s="28">
        <f t="shared" ref="X167:X174" si="150">V167-W167</f>
        <v>15</v>
      </c>
      <c r="Y167" s="28">
        <f t="shared" ref="Y167:Y174" si="151">L167+T167-W167</f>
        <v>15567</v>
      </c>
      <c r="Z167" s="55">
        <v>0</v>
      </c>
      <c r="AA167" s="43">
        <v>15567</v>
      </c>
      <c r="AB167" s="55">
        <v>6108</v>
      </c>
      <c r="AC167" s="55">
        <v>9459</v>
      </c>
      <c r="AD167" s="55"/>
      <c r="AE167" s="80"/>
      <c r="AG167" s="90">
        <f t="shared" ref="AG167:AG174" si="152">ROUND(498337/$AA$8*AA167,2)</f>
        <v>5897.86</v>
      </c>
    </row>
    <row r="168" s="4" customFormat="1" ht="14.25" customHeight="1" spans="1:251">
      <c r="A168" s="30" t="s">
        <v>286</v>
      </c>
      <c r="B168" s="30"/>
      <c r="C168" s="31">
        <v>393950</v>
      </c>
      <c r="D168" s="31">
        <v>284322</v>
      </c>
      <c r="E168" s="31">
        <v>597</v>
      </c>
      <c r="F168" s="31">
        <v>109628</v>
      </c>
      <c r="G168" s="31">
        <v>195</v>
      </c>
      <c r="H168" s="32">
        <v>1150</v>
      </c>
      <c r="I168" s="32">
        <v>1950</v>
      </c>
      <c r="J168" s="45" t="s">
        <v>33</v>
      </c>
      <c r="K168" s="31">
        <f>SUM(K169:K174)</f>
        <v>54074</v>
      </c>
      <c r="L168" s="31">
        <f>SUM(L169:L174)</f>
        <v>41680</v>
      </c>
      <c r="M168" s="31">
        <f>SUM(M169:M174)</f>
        <v>12394</v>
      </c>
      <c r="N168" s="31">
        <v>242</v>
      </c>
      <c r="O168" s="31">
        <v>5658</v>
      </c>
      <c r="P168" s="31">
        <v>18542</v>
      </c>
      <c r="Q168" s="31">
        <v>1150</v>
      </c>
      <c r="R168" s="45" t="s">
        <v>33</v>
      </c>
      <c r="S168" s="31">
        <f t="shared" ref="S168:Y168" si="153">SUM(S169:S174)</f>
        <v>2133</v>
      </c>
      <c r="T168" s="31">
        <f t="shared" si="153"/>
        <v>2000</v>
      </c>
      <c r="U168" s="31">
        <f t="shared" si="153"/>
        <v>133</v>
      </c>
      <c r="V168" s="31">
        <f t="shared" si="153"/>
        <v>107</v>
      </c>
      <c r="W168" s="31">
        <f t="shared" si="153"/>
        <v>93</v>
      </c>
      <c r="X168" s="31">
        <f t="shared" si="153"/>
        <v>14</v>
      </c>
      <c r="Y168" s="31">
        <f t="shared" si="153"/>
        <v>43587</v>
      </c>
      <c r="Z168" s="81">
        <v>-618</v>
      </c>
      <c r="AA168" s="81">
        <v>42969</v>
      </c>
      <c r="AB168" s="81">
        <v>16861</v>
      </c>
      <c r="AC168" s="81">
        <v>26108</v>
      </c>
      <c r="AD168" s="81">
        <v>0</v>
      </c>
      <c r="AE168" s="82"/>
      <c r="AF168" s="83">
        <v>1</v>
      </c>
      <c r="AG168" s="91">
        <f>SUM(AG169:AG174)</f>
        <v>16279.65</v>
      </c>
      <c r="AH168" s="83"/>
      <c r="AI168" s="83"/>
      <c r="AJ168" s="83"/>
      <c r="AK168" s="83"/>
      <c r="AL168" s="83"/>
      <c r="AM168" s="83"/>
      <c r="AN168" s="83"/>
      <c r="AO168" s="83"/>
      <c r="AP168" s="83"/>
      <c r="AQ168" s="83"/>
      <c r="AR168" s="83"/>
      <c r="AS168" s="83"/>
      <c r="AT168" s="83"/>
      <c r="AU168" s="83"/>
      <c r="AV168" s="83"/>
      <c r="AW168" s="83"/>
      <c r="AX168" s="83"/>
      <c r="AY168" s="83"/>
      <c r="AZ168" s="83"/>
      <c r="BA168" s="83"/>
      <c r="BB168" s="83"/>
      <c r="BC168" s="83"/>
      <c r="BD168" s="83"/>
      <c r="BE168" s="83"/>
      <c r="BF168" s="83"/>
      <c r="BG168" s="83"/>
      <c r="BH168" s="83"/>
      <c r="BI168" s="83"/>
      <c r="BJ168" s="83"/>
      <c r="BK168" s="83"/>
      <c r="BL168" s="83"/>
      <c r="BM168" s="83"/>
      <c r="BN168" s="83"/>
      <c r="BO168" s="83"/>
      <c r="BP168" s="83"/>
      <c r="BQ168" s="83"/>
      <c r="BR168" s="83"/>
      <c r="BS168" s="83"/>
      <c r="BT168" s="83"/>
      <c r="BU168" s="83"/>
      <c r="BV168" s="83"/>
      <c r="BW168" s="83"/>
      <c r="BX168" s="83"/>
      <c r="BY168" s="83"/>
      <c r="BZ168" s="83"/>
      <c r="CA168" s="83"/>
      <c r="CB168" s="83"/>
      <c r="CC168" s="83"/>
      <c r="CD168" s="83"/>
      <c r="CE168" s="83"/>
      <c r="CF168" s="83"/>
      <c r="CG168" s="83"/>
      <c r="CH168" s="83"/>
      <c r="CI168" s="83"/>
      <c r="CJ168" s="83"/>
      <c r="CK168" s="83"/>
      <c r="CL168" s="83"/>
      <c r="CM168" s="83"/>
      <c r="CN168" s="83"/>
      <c r="CO168" s="83"/>
      <c r="CP168" s="83"/>
      <c r="CQ168" s="83"/>
      <c r="CR168" s="83"/>
      <c r="CS168" s="83"/>
      <c r="CT168" s="83"/>
      <c r="CU168" s="83"/>
      <c r="CV168" s="83"/>
      <c r="CW168" s="83"/>
      <c r="CX168" s="83"/>
      <c r="CY168" s="83"/>
      <c r="CZ168" s="83"/>
      <c r="DA168" s="83"/>
      <c r="DB168" s="83"/>
      <c r="DC168" s="83"/>
      <c r="DD168" s="83"/>
      <c r="DE168" s="83"/>
      <c r="DF168" s="83"/>
      <c r="DG168" s="83"/>
      <c r="DH168" s="83"/>
      <c r="DI168" s="83"/>
      <c r="DJ168" s="83"/>
      <c r="DK168" s="83"/>
      <c r="DL168" s="83"/>
      <c r="DM168" s="83"/>
      <c r="DN168" s="83"/>
      <c r="DO168" s="83"/>
      <c r="DP168" s="83"/>
      <c r="DQ168" s="83"/>
      <c r="DR168" s="83"/>
      <c r="DS168" s="83"/>
      <c r="DT168" s="83"/>
      <c r="DU168" s="83"/>
      <c r="DV168" s="83"/>
      <c r="DW168" s="83"/>
      <c r="DX168" s="83"/>
      <c r="DY168" s="83"/>
      <c r="DZ168" s="83"/>
      <c r="EA168" s="83"/>
      <c r="EB168" s="83"/>
      <c r="EC168" s="83"/>
      <c r="ED168" s="83"/>
      <c r="EE168" s="83"/>
      <c r="EF168" s="83"/>
      <c r="EG168" s="83"/>
      <c r="EH168" s="83"/>
      <c r="EI168" s="83"/>
      <c r="EJ168" s="83"/>
      <c r="EK168" s="83"/>
      <c r="EL168" s="83"/>
      <c r="EM168" s="83"/>
      <c r="EN168" s="83"/>
      <c r="EO168" s="83"/>
      <c r="EP168" s="83"/>
      <c r="EQ168" s="83"/>
      <c r="ER168" s="83"/>
      <c r="ES168" s="83"/>
      <c r="ET168" s="83"/>
      <c r="EU168" s="83"/>
      <c r="EV168" s="83"/>
      <c r="EW168" s="83"/>
      <c r="EX168" s="83"/>
      <c r="EY168" s="83"/>
      <c r="EZ168" s="83"/>
      <c r="FA168" s="83"/>
      <c r="FB168" s="83"/>
      <c r="FC168" s="83"/>
      <c r="FD168" s="83"/>
      <c r="FE168" s="83"/>
      <c r="FF168" s="83"/>
      <c r="FG168" s="83"/>
      <c r="FH168" s="83"/>
      <c r="FI168" s="83"/>
      <c r="FJ168" s="83"/>
      <c r="FK168" s="83"/>
      <c r="FL168" s="83"/>
      <c r="FM168" s="83"/>
      <c r="FN168" s="83"/>
      <c r="FO168" s="83"/>
      <c r="FP168" s="83"/>
      <c r="FQ168" s="83"/>
      <c r="FR168" s="83"/>
      <c r="FS168" s="83"/>
      <c r="FT168" s="83"/>
      <c r="FU168" s="83"/>
      <c r="FV168" s="83"/>
      <c r="FW168" s="83"/>
      <c r="FX168" s="83"/>
      <c r="FY168" s="83"/>
      <c r="FZ168" s="83"/>
      <c r="GA168" s="83"/>
      <c r="GB168" s="83"/>
      <c r="GC168" s="83"/>
      <c r="GD168" s="83"/>
      <c r="GE168" s="83"/>
      <c r="GF168" s="83"/>
      <c r="GG168" s="83"/>
      <c r="GH168" s="83"/>
      <c r="GI168" s="83"/>
      <c r="GJ168" s="83"/>
      <c r="GK168" s="83"/>
      <c r="GL168" s="83"/>
      <c r="GM168" s="83"/>
      <c r="GN168" s="83"/>
      <c r="GO168" s="83"/>
      <c r="GP168" s="83"/>
      <c r="GQ168" s="83"/>
      <c r="GR168" s="83"/>
      <c r="GS168" s="83"/>
      <c r="GT168" s="83"/>
      <c r="GU168" s="83"/>
      <c r="GV168" s="83"/>
      <c r="GW168" s="83"/>
      <c r="GX168" s="83"/>
      <c r="GY168" s="83"/>
      <c r="GZ168" s="83"/>
      <c r="HA168" s="83"/>
      <c r="HB168" s="83"/>
      <c r="HC168" s="83"/>
      <c r="HD168" s="83"/>
      <c r="HE168" s="83"/>
      <c r="HF168" s="83"/>
      <c r="HG168" s="83"/>
      <c r="HH168" s="83"/>
      <c r="HI168" s="83"/>
      <c r="HJ168" s="83"/>
      <c r="HK168" s="83"/>
      <c r="HL168" s="83"/>
      <c r="HM168" s="83"/>
      <c r="HN168" s="83"/>
      <c r="HO168" s="83"/>
      <c r="HP168" s="83"/>
      <c r="HQ168" s="83"/>
      <c r="HR168" s="83"/>
      <c r="HS168" s="83"/>
      <c r="HT168" s="83"/>
      <c r="HU168" s="83"/>
      <c r="HV168" s="83"/>
      <c r="HW168" s="83"/>
      <c r="HX168" s="83"/>
      <c r="HY168" s="83"/>
      <c r="HZ168" s="83"/>
      <c r="IA168" s="83"/>
      <c r="IB168" s="83"/>
      <c r="IC168" s="83"/>
      <c r="ID168" s="83"/>
      <c r="IE168" s="83"/>
      <c r="IF168" s="83"/>
      <c r="IG168" s="83"/>
      <c r="IH168" s="83"/>
      <c r="II168" s="83"/>
      <c r="IJ168" s="83"/>
      <c r="IK168" s="83"/>
      <c r="IL168" s="83"/>
      <c r="IM168" s="83"/>
      <c r="IN168" s="83"/>
      <c r="IO168" s="83"/>
      <c r="IP168" s="83"/>
      <c r="IQ168" s="83"/>
    </row>
    <row r="169" spans="1:33">
      <c r="A169" s="33" t="s">
        <v>287</v>
      </c>
      <c r="B169" s="33" t="s">
        <v>288</v>
      </c>
      <c r="C169" s="28">
        <v>7393</v>
      </c>
      <c r="D169" s="28">
        <v>2790</v>
      </c>
      <c r="E169" s="28">
        <v>0</v>
      </c>
      <c r="F169" s="28">
        <v>4603</v>
      </c>
      <c r="G169" s="28">
        <v>0</v>
      </c>
      <c r="H169" s="29">
        <v>1150</v>
      </c>
      <c r="I169" s="29">
        <v>1950</v>
      </c>
      <c r="J169" s="44">
        <v>0.6</v>
      </c>
      <c r="K169" s="28">
        <f t="shared" si="142"/>
        <v>1218</v>
      </c>
      <c r="L169" s="28">
        <f t="shared" ref="L169:L180" si="154">ROUND((H169*D169*J169+I169*F169*J169)/10000,0)</f>
        <v>731</v>
      </c>
      <c r="M169" s="28">
        <f t="shared" si="144"/>
        <v>487</v>
      </c>
      <c r="N169" s="28">
        <v>0</v>
      </c>
      <c r="O169" s="28">
        <v>0</v>
      </c>
      <c r="P169" s="28">
        <v>0</v>
      </c>
      <c r="Q169" s="28">
        <v>1150</v>
      </c>
      <c r="R169" s="56">
        <v>0.6</v>
      </c>
      <c r="S169" s="28">
        <f t="shared" si="145"/>
        <v>0</v>
      </c>
      <c r="T169" s="28">
        <f t="shared" si="146"/>
        <v>0</v>
      </c>
      <c r="U169" s="28">
        <f t="shared" si="147"/>
        <v>0</v>
      </c>
      <c r="V169" s="28">
        <f t="shared" si="148"/>
        <v>0</v>
      </c>
      <c r="W169" s="28">
        <f t="shared" si="149"/>
        <v>0</v>
      </c>
      <c r="X169" s="28">
        <f t="shared" si="150"/>
        <v>0</v>
      </c>
      <c r="Y169" s="28">
        <f t="shared" si="151"/>
        <v>731</v>
      </c>
      <c r="Z169" s="55">
        <v>-618</v>
      </c>
      <c r="AA169" s="43">
        <v>113</v>
      </c>
      <c r="AB169" s="55">
        <v>44</v>
      </c>
      <c r="AC169" s="55">
        <v>69</v>
      </c>
      <c r="AD169" s="55"/>
      <c r="AE169" s="80"/>
      <c r="AG169" s="90">
        <f t="shared" si="152"/>
        <v>42.81</v>
      </c>
    </row>
    <row r="170" ht="14.25" customHeight="1" spans="1:33">
      <c r="A170" s="94" t="s">
        <v>289</v>
      </c>
      <c r="B170" s="33" t="s">
        <v>290</v>
      </c>
      <c r="C170" s="28">
        <v>148994</v>
      </c>
      <c r="D170" s="28">
        <v>110927</v>
      </c>
      <c r="E170" s="28">
        <v>107</v>
      </c>
      <c r="F170" s="28">
        <v>38067</v>
      </c>
      <c r="G170" s="28">
        <v>18</v>
      </c>
      <c r="H170" s="29">
        <v>1150</v>
      </c>
      <c r="I170" s="29">
        <v>1950</v>
      </c>
      <c r="J170" s="44">
        <v>0.6</v>
      </c>
      <c r="K170" s="28">
        <f t="shared" si="142"/>
        <v>20180</v>
      </c>
      <c r="L170" s="28">
        <f t="shared" si="154"/>
        <v>12108</v>
      </c>
      <c r="M170" s="28">
        <f t="shared" si="144"/>
        <v>8072</v>
      </c>
      <c r="N170" s="28">
        <v>5</v>
      </c>
      <c r="O170" s="28">
        <v>320</v>
      </c>
      <c r="P170" s="28">
        <v>180</v>
      </c>
      <c r="Q170" s="28">
        <v>1150</v>
      </c>
      <c r="R170" s="56">
        <v>0.6</v>
      </c>
      <c r="S170" s="28">
        <f t="shared" si="145"/>
        <v>21</v>
      </c>
      <c r="T170" s="28">
        <f t="shared" si="146"/>
        <v>12</v>
      </c>
      <c r="U170" s="28">
        <f t="shared" si="147"/>
        <v>9</v>
      </c>
      <c r="V170" s="28">
        <f t="shared" si="148"/>
        <v>16</v>
      </c>
      <c r="W170" s="28">
        <f t="shared" si="149"/>
        <v>9</v>
      </c>
      <c r="X170" s="28">
        <f t="shared" si="150"/>
        <v>7</v>
      </c>
      <c r="Y170" s="28">
        <f t="shared" si="151"/>
        <v>12111</v>
      </c>
      <c r="Z170" s="55">
        <v>0</v>
      </c>
      <c r="AA170" s="43">
        <v>12111</v>
      </c>
      <c r="AB170" s="55">
        <v>4752</v>
      </c>
      <c r="AC170" s="55">
        <v>7359</v>
      </c>
      <c r="AD170" s="55"/>
      <c r="AE170" s="80"/>
      <c r="AG170" s="90">
        <f t="shared" si="152"/>
        <v>4588.49</v>
      </c>
    </row>
    <row r="171" ht="14.25" customHeight="1" spans="1:33">
      <c r="A171" s="94" t="s">
        <v>291</v>
      </c>
      <c r="B171" s="33" t="s">
        <v>292</v>
      </c>
      <c r="C171" s="28">
        <v>91170</v>
      </c>
      <c r="D171" s="28">
        <v>65323</v>
      </c>
      <c r="E171" s="28">
        <v>121</v>
      </c>
      <c r="F171" s="28">
        <v>25847</v>
      </c>
      <c r="G171" s="28">
        <v>49</v>
      </c>
      <c r="H171" s="29">
        <v>1150</v>
      </c>
      <c r="I171" s="29">
        <v>1950</v>
      </c>
      <c r="J171" s="44">
        <v>0.8</v>
      </c>
      <c r="K171" s="28">
        <f t="shared" si="142"/>
        <v>12552</v>
      </c>
      <c r="L171" s="28">
        <f t="shared" si="154"/>
        <v>10042</v>
      </c>
      <c r="M171" s="28">
        <f t="shared" si="144"/>
        <v>2510</v>
      </c>
      <c r="N171" s="28">
        <v>52</v>
      </c>
      <c r="O171" s="28">
        <v>1512</v>
      </c>
      <c r="P171" s="28">
        <v>3688</v>
      </c>
      <c r="Q171" s="28">
        <v>1150</v>
      </c>
      <c r="R171" s="56">
        <v>0.8</v>
      </c>
      <c r="S171" s="28">
        <f t="shared" si="145"/>
        <v>424</v>
      </c>
      <c r="T171" s="28">
        <f t="shared" si="146"/>
        <v>339</v>
      </c>
      <c r="U171" s="28">
        <f t="shared" si="147"/>
        <v>85</v>
      </c>
      <c r="V171" s="28">
        <f t="shared" si="148"/>
        <v>23</v>
      </c>
      <c r="W171" s="28">
        <f t="shared" si="149"/>
        <v>19</v>
      </c>
      <c r="X171" s="28">
        <f t="shared" si="150"/>
        <v>4</v>
      </c>
      <c r="Y171" s="28">
        <f t="shared" si="151"/>
        <v>10362</v>
      </c>
      <c r="Z171" s="55">
        <v>0</v>
      </c>
      <c r="AA171" s="43">
        <v>10362</v>
      </c>
      <c r="AB171" s="55">
        <v>4066</v>
      </c>
      <c r="AC171" s="55">
        <v>6296</v>
      </c>
      <c r="AD171" s="55"/>
      <c r="AE171" s="80"/>
      <c r="AG171" s="90">
        <f t="shared" si="152"/>
        <v>3925.85</v>
      </c>
    </row>
    <row r="172" ht="14.25" customHeight="1" spans="1:33">
      <c r="A172" s="94" t="s">
        <v>293</v>
      </c>
      <c r="B172" s="33" t="s">
        <v>294</v>
      </c>
      <c r="C172" s="28">
        <v>50452</v>
      </c>
      <c r="D172" s="28">
        <v>36313</v>
      </c>
      <c r="E172" s="28">
        <v>175</v>
      </c>
      <c r="F172" s="28">
        <v>14139</v>
      </c>
      <c r="G172" s="28">
        <v>62</v>
      </c>
      <c r="H172" s="29">
        <v>1150</v>
      </c>
      <c r="I172" s="29">
        <v>1950</v>
      </c>
      <c r="J172" s="44">
        <v>1</v>
      </c>
      <c r="K172" s="28">
        <f t="shared" si="142"/>
        <v>6933</v>
      </c>
      <c r="L172" s="28">
        <f t="shared" si="154"/>
        <v>6933</v>
      </c>
      <c r="M172" s="28">
        <f t="shared" si="144"/>
        <v>0</v>
      </c>
      <c r="N172" s="28">
        <v>77</v>
      </c>
      <c r="O172" s="28">
        <v>1504</v>
      </c>
      <c r="P172" s="28">
        <v>6196</v>
      </c>
      <c r="Q172" s="28">
        <v>1150</v>
      </c>
      <c r="R172" s="56">
        <v>1</v>
      </c>
      <c r="S172" s="28">
        <f t="shared" si="145"/>
        <v>713</v>
      </c>
      <c r="T172" s="28">
        <f t="shared" si="146"/>
        <v>713</v>
      </c>
      <c r="U172" s="28">
        <f t="shared" si="147"/>
        <v>0</v>
      </c>
      <c r="V172" s="28">
        <f t="shared" si="148"/>
        <v>32</v>
      </c>
      <c r="W172" s="28">
        <f t="shared" si="149"/>
        <v>32</v>
      </c>
      <c r="X172" s="28">
        <f t="shared" si="150"/>
        <v>0</v>
      </c>
      <c r="Y172" s="28">
        <f t="shared" si="151"/>
        <v>7614</v>
      </c>
      <c r="Z172" s="55">
        <v>0</v>
      </c>
      <c r="AA172" s="43">
        <v>7614</v>
      </c>
      <c r="AB172" s="55">
        <v>2988</v>
      </c>
      <c r="AC172" s="55">
        <v>4626</v>
      </c>
      <c r="AD172" s="55"/>
      <c r="AE172" s="80"/>
      <c r="AG172" s="90">
        <f t="shared" si="152"/>
        <v>2884.71</v>
      </c>
    </row>
    <row r="173" ht="14.25" customHeight="1" spans="1:33">
      <c r="A173" s="94" t="s">
        <v>295</v>
      </c>
      <c r="B173" s="33" t="s">
        <v>296</v>
      </c>
      <c r="C173" s="28">
        <v>48061</v>
      </c>
      <c r="D173" s="28">
        <v>34306</v>
      </c>
      <c r="E173" s="28">
        <v>72</v>
      </c>
      <c r="F173" s="28">
        <v>13755</v>
      </c>
      <c r="G173" s="28">
        <v>22</v>
      </c>
      <c r="H173" s="29">
        <v>1150</v>
      </c>
      <c r="I173" s="29">
        <v>1950</v>
      </c>
      <c r="J173" s="44">
        <v>0.8</v>
      </c>
      <c r="K173" s="28">
        <f t="shared" si="142"/>
        <v>6627</v>
      </c>
      <c r="L173" s="28">
        <f t="shared" si="154"/>
        <v>5302</v>
      </c>
      <c r="M173" s="28">
        <f t="shared" si="144"/>
        <v>1325</v>
      </c>
      <c r="N173" s="28">
        <v>21</v>
      </c>
      <c r="O173" s="28">
        <v>383</v>
      </c>
      <c r="P173" s="28">
        <v>1717</v>
      </c>
      <c r="Q173" s="28">
        <v>1150</v>
      </c>
      <c r="R173" s="56">
        <v>0.8</v>
      </c>
      <c r="S173" s="28">
        <f t="shared" si="145"/>
        <v>197</v>
      </c>
      <c r="T173" s="28">
        <f t="shared" si="146"/>
        <v>158</v>
      </c>
      <c r="U173" s="28">
        <f t="shared" si="147"/>
        <v>39</v>
      </c>
      <c r="V173" s="28">
        <f t="shared" si="148"/>
        <v>13</v>
      </c>
      <c r="W173" s="28">
        <f t="shared" si="149"/>
        <v>10</v>
      </c>
      <c r="X173" s="28">
        <f t="shared" si="150"/>
        <v>3</v>
      </c>
      <c r="Y173" s="28">
        <f t="shared" si="151"/>
        <v>5450</v>
      </c>
      <c r="Z173" s="55">
        <v>0</v>
      </c>
      <c r="AA173" s="43">
        <v>5450</v>
      </c>
      <c r="AB173" s="55">
        <v>2139</v>
      </c>
      <c r="AC173" s="55">
        <v>3311</v>
      </c>
      <c r="AD173" s="55"/>
      <c r="AE173" s="80"/>
      <c r="AG173" s="90">
        <f t="shared" si="152"/>
        <v>2064.84</v>
      </c>
    </row>
    <row r="174" ht="14.25" customHeight="1" spans="1:33">
      <c r="A174" s="26" t="s">
        <v>297</v>
      </c>
      <c r="B174" s="33" t="s">
        <v>298</v>
      </c>
      <c r="C174" s="28">
        <v>47880</v>
      </c>
      <c r="D174" s="28">
        <v>34663</v>
      </c>
      <c r="E174" s="28">
        <v>122</v>
      </c>
      <c r="F174" s="28">
        <v>13217</v>
      </c>
      <c r="G174" s="28">
        <v>44</v>
      </c>
      <c r="H174" s="29">
        <v>1150</v>
      </c>
      <c r="I174" s="29">
        <v>1950</v>
      </c>
      <c r="J174" s="44">
        <v>1</v>
      </c>
      <c r="K174" s="28">
        <f t="shared" si="142"/>
        <v>6564</v>
      </c>
      <c r="L174" s="28">
        <f t="shared" si="154"/>
        <v>6564</v>
      </c>
      <c r="M174" s="28">
        <f t="shared" si="144"/>
        <v>0</v>
      </c>
      <c r="N174" s="28">
        <v>87</v>
      </c>
      <c r="O174" s="28">
        <v>1939</v>
      </c>
      <c r="P174" s="28">
        <v>6761</v>
      </c>
      <c r="Q174" s="28">
        <v>1150</v>
      </c>
      <c r="R174" s="56">
        <v>1</v>
      </c>
      <c r="S174" s="28">
        <f t="shared" si="145"/>
        <v>778</v>
      </c>
      <c r="T174" s="28">
        <f t="shared" si="146"/>
        <v>778</v>
      </c>
      <c r="U174" s="28">
        <f t="shared" si="147"/>
        <v>0</v>
      </c>
      <c r="V174" s="28">
        <f t="shared" si="148"/>
        <v>23</v>
      </c>
      <c r="W174" s="28">
        <f t="shared" si="149"/>
        <v>23</v>
      </c>
      <c r="X174" s="28">
        <f t="shared" si="150"/>
        <v>0</v>
      </c>
      <c r="Y174" s="28">
        <f t="shared" si="151"/>
        <v>7319</v>
      </c>
      <c r="Z174" s="55">
        <v>0</v>
      </c>
      <c r="AA174" s="43">
        <v>7319</v>
      </c>
      <c r="AB174" s="55">
        <v>2872</v>
      </c>
      <c r="AC174" s="55">
        <v>4447</v>
      </c>
      <c r="AD174" s="55"/>
      <c r="AE174" s="80"/>
      <c r="AG174" s="90">
        <f t="shared" si="152"/>
        <v>2772.95</v>
      </c>
    </row>
    <row r="175" s="4" customFormat="1" ht="14.25" customHeight="1" spans="1:251">
      <c r="A175" s="30" t="s">
        <v>299</v>
      </c>
      <c r="B175" s="30"/>
      <c r="C175" s="31">
        <v>13851</v>
      </c>
      <c r="D175" s="31">
        <v>10223</v>
      </c>
      <c r="E175" s="31">
        <v>50</v>
      </c>
      <c r="F175" s="31">
        <v>3628</v>
      </c>
      <c r="G175" s="31">
        <v>17</v>
      </c>
      <c r="H175" s="32">
        <v>1150</v>
      </c>
      <c r="I175" s="32">
        <v>1950</v>
      </c>
      <c r="J175" s="45">
        <v>1</v>
      </c>
      <c r="K175" s="31">
        <f>SUM(K176)</f>
        <v>1883</v>
      </c>
      <c r="L175" s="31">
        <f>SUM(L176)</f>
        <v>1883</v>
      </c>
      <c r="M175" s="31">
        <f>SUM(M176)</f>
        <v>0</v>
      </c>
      <c r="N175" s="31">
        <v>16</v>
      </c>
      <c r="O175" s="31">
        <v>274</v>
      </c>
      <c r="P175" s="31">
        <v>1326</v>
      </c>
      <c r="Q175" s="31">
        <v>1150</v>
      </c>
      <c r="R175" s="45">
        <v>1</v>
      </c>
      <c r="S175" s="31">
        <f>SUM(S176)</f>
        <v>152</v>
      </c>
      <c r="T175" s="31">
        <f>SUM(T176)</f>
        <v>152</v>
      </c>
      <c r="U175" s="31">
        <f>SUM(U176)</f>
        <v>0</v>
      </c>
      <c r="V175" s="31">
        <f>V176</f>
        <v>9</v>
      </c>
      <c r="W175" s="31">
        <f>W176</f>
        <v>9</v>
      </c>
      <c r="X175" s="31">
        <f>X176</f>
        <v>0</v>
      </c>
      <c r="Y175" s="31">
        <f>Y176</f>
        <v>2026</v>
      </c>
      <c r="Z175" s="81">
        <v>0</v>
      </c>
      <c r="AA175" s="81">
        <v>2026</v>
      </c>
      <c r="AB175" s="81">
        <v>795</v>
      </c>
      <c r="AC175" s="81">
        <v>1231</v>
      </c>
      <c r="AD175" s="81">
        <v>0</v>
      </c>
      <c r="AE175" s="82"/>
      <c r="AF175" s="83">
        <v>1</v>
      </c>
      <c r="AG175" s="91" t="e">
        <f>AG176</f>
        <v>#N/A</v>
      </c>
      <c r="AH175" s="83"/>
      <c r="AI175" s="83"/>
      <c r="AJ175" s="83"/>
      <c r="AK175" s="83"/>
      <c r="AL175" s="83"/>
      <c r="AM175" s="83"/>
      <c r="AN175" s="83"/>
      <c r="AO175" s="83"/>
      <c r="AP175" s="83"/>
      <c r="AQ175" s="83"/>
      <c r="AR175" s="83"/>
      <c r="AS175" s="83"/>
      <c r="AT175" s="83"/>
      <c r="AU175" s="83"/>
      <c r="AV175" s="83"/>
      <c r="AW175" s="83"/>
      <c r="AX175" s="83"/>
      <c r="AY175" s="83"/>
      <c r="AZ175" s="83"/>
      <c r="BA175" s="83"/>
      <c r="BB175" s="83"/>
      <c r="BC175" s="83"/>
      <c r="BD175" s="83"/>
      <c r="BE175" s="83"/>
      <c r="BF175" s="83"/>
      <c r="BG175" s="83"/>
      <c r="BH175" s="83"/>
      <c r="BI175" s="83"/>
      <c r="BJ175" s="83"/>
      <c r="BK175" s="83"/>
      <c r="BL175" s="83"/>
      <c r="BM175" s="83"/>
      <c r="BN175" s="83"/>
      <c r="BO175" s="83"/>
      <c r="BP175" s="83"/>
      <c r="BQ175" s="83"/>
      <c r="BR175" s="83"/>
      <c r="BS175" s="83"/>
      <c r="BT175" s="83"/>
      <c r="BU175" s="83"/>
      <c r="BV175" s="83"/>
      <c r="BW175" s="83"/>
      <c r="BX175" s="83"/>
      <c r="BY175" s="83"/>
      <c r="BZ175" s="83"/>
      <c r="CA175" s="83"/>
      <c r="CB175" s="83"/>
      <c r="CC175" s="83"/>
      <c r="CD175" s="83"/>
      <c r="CE175" s="83"/>
      <c r="CF175" s="83"/>
      <c r="CG175" s="83"/>
      <c r="CH175" s="83"/>
      <c r="CI175" s="83"/>
      <c r="CJ175" s="83"/>
      <c r="CK175" s="83"/>
      <c r="CL175" s="83"/>
      <c r="CM175" s="83"/>
      <c r="CN175" s="83"/>
      <c r="CO175" s="83"/>
      <c r="CP175" s="83"/>
      <c r="CQ175" s="83"/>
      <c r="CR175" s="83"/>
      <c r="CS175" s="83"/>
      <c r="CT175" s="83"/>
      <c r="CU175" s="83"/>
      <c r="CV175" s="83"/>
      <c r="CW175" s="83"/>
      <c r="CX175" s="83"/>
      <c r="CY175" s="83"/>
      <c r="CZ175" s="83"/>
      <c r="DA175" s="83"/>
      <c r="DB175" s="83"/>
      <c r="DC175" s="83"/>
      <c r="DD175" s="83"/>
      <c r="DE175" s="83"/>
      <c r="DF175" s="83"/>
      <c r="DG175" s="83"/>
      <c r="DH175" s="83"/>
      <c r="DI175" s="83"/>
      <c r="DJ175" s="83"/>
      <c r="DK175" s="83"/>
      <c r="DL175" s="83"/>
      <c r="DM175" s="83"/>
      <c r="DN175" s="83"/>
      <c r="DO175" s="83"/>
      <c r="DP175" s="83"/>
      <c r="DQ175" s="83"/>
      <c r="DR175" s="83"/>
      <c r="DS175" s="83"/>
      <c r="DT175" s="83"/>
      <c r="DU175" s="83"/>
      <c r="DV175" s="83"/>
      <c r="DW175" s="83"/>
      <c r="DX175" s="83"/>
      <c r="DY175" s="83"/>
      <c r="DZ175" s="83"/>
      <c r="EA175" s="83"/>
      <c r="EB175" s="83"/>
      <c r="EC175" s="83"/>
      <c r="ED175" s="83"/>
      <c r="EE175" s="83"/>
      <c r="EF175" s="83"/>
      <c r="EG175" s="83"/>
      <c r="EH175" s="83"/>
      <c r="EI175" s="83"/>
      <c r="EJ175" s="83"/>
      <c r="EK175" s="83"/>
      <c r="EL175" s="83"/>
      <c r="EM175" s="83"/>
      <c r="EN175" s="83"/>
      <c r="EO175" s="83"/>
      <c r="EP175" s="83"/>
      <c r="EQ175" s="83"/>
      <c r="ER175" s="83"/>
      <c r="ES175" s="83"/>
      <c r="ET175" s="83"/>
      <c r="EU175" s="83"/>
      <c r="EV175" s="83"/>
      <c r="EW175" s="83"/>
      <c r="EX175" s="83"/>
      <c r="EY175" s="83"/>
      <c r="EZ175" s="83"/>
      <c r="FA175" s="83"/>
      <c r="FB175" s="83"/>
      <c r="FC175" s="83"/>
      <c r="FD175" s="83"/>
      <c r="FE175" s="83"/>
      <c r="FF175" s="83"/>
      <c r="FG175" s="83"/>
      <c r="FH175" s="83"/>
      <c r="FI175" s="83"/>
      <c r="FJ175" s="83"/>
      <c r="FK175" s="83"/>
      <c r="FL175" s="83"/>
      <c r="FM175" s="83"/>
      <c r="FN175" s="83"/>
      <c r="FO175" s="83"/>
      <c r="FP175" s="83"/>
      <c r="FQ175" s="83"/>
      <c r="FR175" s="83"/>
      <c r="FS175" s="83"/>
      <c r="FT175" s="83"/>
      <c r="FU175" s="83"/>
      <c r="FV175" s="83"/>
      <c r="FW175" s="83"/>
      <c r="FX175" s="83"/>
      <c r="FY175" s="83"/>
      <c r="FZ175" s="83"/>
      <c r="GA175" s="83"/>
      <c r="GB175" s="83"/>
      <c r="GC175" s="83"/>
      <c r="GD175" s="83"/>
      <c r="GE175" s="83"/>
      <c r="GF175" s="83"/>
      <c r="GG175" s="83"/>
      <c r="GH175" s="83"/>
      <c r="GI175" s="83"/>
      <c r="GJ175" s="83"/>
      <c r="GK175" s="83"/>
      <c r="GL175" s="83"/>
      <c r="GM175" s="83"/>
      <c r="GN175" s="83"/>
      <c r="GO175" s="83"/>
      <c r="GP175" s="83"/>
      <c r="GQ175" s="83"/>
      <c r="GR175" s="83"/>
      <c r="GS175" s="83"/>
      <c r="GT175" s="83"/>
      <c r="GU175" s="83"/>
      <c r="GV175" s="83"/>
      <c r="GW175" s="83"/>
      <c r="GX175" s="83"/>
      <c r="GY175" s="83"/>
      <c r="GZ175" s="83"/>
      <c r="HA175" s="83"/>
      <c r="HB175" s="83"/>
      <c r="HC175" s="83"/>
      <c r="HD175" s="83"/>
      <c r="HE175" s="83"/>
      <c r="HF175" s="83"/>
      <c r="HG175" s="83"/>
      <c r="HH175" s="83"/>
      <c r="HI175" s="83"/>
      <c r="HJ175" s="83"/>
      <c r="HK175" s="83"/>
      <c r="HL175" s="83"/>
      <c r="HM175" s="83"/>
      <c r="HN175" s="83"/>
      <c r="HO175" s="83"/>
      <c r="HP175" s="83"/>
      <c r="HQ175" s="83"/>
      <c r="HR175" s="83"/>
      <c r="HS175" s="83"/>
      <c r="HT175" s="83"/>
      <c r="HU175" s="83"/>
      <c r="HV175" s="83"/>
      <c r="HW175" s="83"/>
      <c r="HX175" s="83"/>
      <c r="HY175" s="83"/>
      <c r="HZ175" s="83"/>
      <c r="IA175" s="83"/>
      <c r="IB175" s="83"/>
      <c r="IC175" s="83"/>
      <c r="ID175" s="83"/>
      <c r="IE175" s="83"/>
      <c r="IF175" s="83"/>
      <c r="IG175" s="83"/>
      <c r="IH175" s="83"/>
      <c r="II175" s="83"/>
      <c r="IJ175" s="83"/>
      <c r="IK175" s="83"/>
      <c r="IL175" s="83"/>
      <c r="IM175" s="83"/>
      <c r="IN175" s="83"/>
      <c r="IO175" s="83"/>
      <c r="IP175" s="83"/>
      <c r="IQ175" s="83"/>
    </row>
    <row r="176" ht="14.25" customHeight="1" spans="1:33">
      <c r="A176" s="26" t="s">
        <v>299</v>
      </c>
      <c r="B176" s="33" t="s">
        <v>300</v>
      </c>
      <c r="C176" s="28">
        <v>13851</v>
      </c>
      <c r="D176" s="28">
        <v>10223</v>
      </c>
      <c r="E176" s="28">
        <v>50</v>
      </c>
      <c r="F176" s="28">
        <v>3628</v>
      </c>
      <c r="G176" s="28">
        <v>17</v>
      </c>
      <c r="H176" s="29">
        <v>1150</v>
      </c>
      <c r="I176" s="29">
        <v>1950</v>
      </c>
      <c r="J176" s="44">
        <v>1</v>
      </c>
      <c r="K176" s="28">
        <f t="shared" si="142"/>
        <v>1883</v>
      </c>
      <c r="L176" s="28">
        <f t="shared" si="154"/>
        <v>1883</v>
      </c>
      <c r="M176" s="28">
        <f t="shared" si="144"/>
        <v>0</v>
      </c>
      <c r="N176" s="28">
        <v>16</v>
      </c>
      <c r="O176" s="28">
        <v>274</v>
      </c>
      <c r="P176" s="28">
        <v>1326</v>
      </c>
      <c r="Q176" s="28">
        <v>1150</v>
      </c>
      <c r="R176" s="56">
        <v>1</v>
      </c>
      <c r="S176" s="28">
        <f>ROUND(P176*Q176/10000,0)</f>
        <v>152</v>
      </c>
      <c r="T176" s="28">
        <f>ROUND(P176*Q176*R176/10000,0)</f>
        <v>152</v>
      </c>
      <c r="U176" s="28">
        <f>S176-T176</f>
        <v>0</v>
      </c>
      <c r="V176" s="28">
        <f>ROUND((E176*H176+G176*I176)/10000,0)</f>
        <v>9</v>
      </c>
      <c r="W176" s="28">
        <f>ROUND((E176*H176+G176*I176)*J176/10000,0)</f>
        <v>9</v>
      </c>
      <c r="X176" s="28">
        <f>V176-W176</f>
        <v>0</v>
      </c>
      <c r="Y176" s="28">
        <f>L176+T176-W176</f>
        <v>2026</v>
      </c>
      <c r="Z176" s="55">
        <v>0</v>
      </c>
      <c r="AA176" s="43">
        <v>2026</v>
      </c>
      <c r="AB176" s="55">
        <v>795</v>
      </c>
      <c r="AC176" s="55">
        <v>1231</v>
      </c>
      <c r="AD176" s="55"/>
      <c r="AE176" s="80"/>
      <c r="AG176" s="90" t="e">
        <f>#N/A</f>
        <v>#N/A</v>
      </c>
    </row>
    <row r="177" s="4" customFormat="1" ht="14.25" customHeight="1" spans="1:251">
      <c r="A177" s="30" t="s">
        <v>301</v>
      </c>
      <c r="B177" s="30"/>
      <c r="C177" s="31">
        <v>21530</v>
      </c>
      <c r="D177" s="31">
        <v>16064</v>
      </c>
      <c r="E177" s="31">
        <v>81</v>
      </c>
      <c r="F177" s="31">
        <v>5466</v>
      </c>
      <c r="G177" s="31">
        <v>33</v>
      </c>
      <c r="H177" s="32">
        <v>1150</v>
      </c>
      <c r="I177" s="32">
        <v>1950</v>
      </c>
      <c r="J177" s="45">
        <v>1</v>
      </c>
      <c r="K177" s="31">
        <f>SUM(K178)</f>
        <v>2913</v>
      </c>
      <c r="L177" s="31">
        <f>SUM(L178)</f>
        <v>2913</v>
      </c>
      <c r="M177" s="31">
        <f>SUM(M178)</f>
        <v>0</v>
      </c>
      <c r="N177" s="31">
        <v>29</v>
      </c>
      <c r="O177" s="31">
        <v>886</v>
      </c>
      <c r="P177" s="31">
        <v>2014</v>
      </c>
      <c r="Q177" s="31">
        <v>1150</v>
      </c>
      <c r="R177" s="45">
        <v>1</v>
      </c>
      <c r="S177" s="31">
        <f>SUM(S178)</f>
        <v>232</v>
      </c>
      <c r="T177" s="31">
        <f>SUM(T178)</f>
        <v>232</v>
      </c>
      <c r="U177" s="31">
        <f>SUM(U178)</f>
        <v>0</v>
      </c>
      <c r="V177" s="31">
        <f>V178</f>
        <v>16</v>
      </c>
      <c r="W177" s="31">
        <f>W178</f>
        <v>16</v>
      </c>
      <c r="X177" s="31">
        <f>X178</f>
        <v>0</v>
      </c>
      <c r="Y177" s="31">
        <f>Y178</f>
        <v>3129</v>
      </c>
      <c r="Z177" s="81">
        <v>0</v>
      </c>
      <c r="AA177" s="81">
        <v>3129</v>
      </c>
      <c r="AB177" s="81">
        <v>1228</v>
      </c>
      <c r="AC177" s="81">
        <v>1901</v>
      </c>
      <c r="AD177" s="81">
        <v>0</v>
      </c>
      <c r="AE177" s="82"/>
      <c r="AF177" s="83">
        <v>1</v>
      </c>
      <c r="AG177" s="91" t="e">
        <f>AG178</f>
        <v>#N/A</v>
      </c>
      <c r="AH177" s="83"/>
      <c r="AI177" s="83"/>
      <c r="AJ177" s="83"/>
      <c r="AK177" s="83"/>
      <c r="AL177" s="83"/>
      <c r="AM177" s="83"/>
      <c r="AN177" s="83"/>
      <c r="AO177" s="83"/>
      <c r="AP177" s="83"/>
      <c r="AQ177" s="83"/>
      <c r="AR177" s="83"/>
      <c r="AS177" s="83"/>
      <c r="AT177" s="83"/>
      <c r="AU177" s="83"/>
      <c r="AV177" s="83"/>
      <c r="AW177" s="83"/>
      <c r="AX177" s="83"/>
      <c r="AY177" s="83"/>
      <c r="AZ177" s="83"/>
      <c r="BA177" s="83"/>
      <c r="BB177" s="83"/>
      <c r="BC177" s="83"/>
      <c r="BD177" s="83"/>
      <c r="BE177" s="83"/>
      <c r="BF177" s="83"/>
      <c r="BG177" s="83"/>
      <c r="BH177" s="83"/>
      <c r="BI177" s="83"/>
      <c r="BJ177" s="83"/>
      <c r="BK177" s="83"/>
      <c r="BL177" s="83"/>
      <c r="BM177" s="83"/>
      <c r="BN177" s="83"/>
      <c r="BO177" s="83"/>
      <c r="BP177" s="83"/>
      <c r="BQ177" s="83"/>
      <c r="BR177" s="83"/>
      <c r="BS177" s="83"/>
      <c r="BT177" s="83"/>
      <c r="BU177" s="83"/>
      <c r="BV177" s="83"/>
      <c r="BW177" s="83"/>
      <c r="BX177" s="83"/>
      <c r="BY177" s="83"/>
      <c r="BZ177" s="83"/>
      <c r="CA177" s="83"/>
      <c r="CB177" s="83"/>
      <c r="CC177" s="83"/>
      <c r="CD177" s="83"/>
      <c r="CE177" s="83"/>
      <c r="CF177" s="83"/>
      <c r="CG177" s="83"/>
      <c r="CH177" s="83"/>
      <c r="CI177" s="83"/>
      <c r="CJ177" s="83"/>
      <c r="CK177" s="83"/>
      <c r="CL177" s="83"/>
      <c r="CM177" s="83"/>
      <c r="CN177" s="83"/>
      <c r="CO177" s="83"/>
      <c r="CP177" s="83"/>
      <c r="CQ177" s="83"/>
      <c r="CR177" s="83"/>
      <c r="CS177" s="83"/>
      <c r="CT177" s="83"/>
      <c r="CU177" s="83"/>
      <c r="CV177" s="83"/>
      <c r="CW177" s="83"/>
      <c r="CX177" s="83"/>
      <c r="CY177" s="83"/>
      <c r="CZ177" s="83"/>
      <c r="DA177" s="83"/>
      <c r="DB177" s="83"/>
      <c r="DC177" s="83"/>
      <c r="DD177" s="83"/>
      <c r="DE177" s="83"/>
      <c r="DF177" s="83"/>
      <c r="DG177" s="83"/>
      <c r="DH177" s="83"/>
      <c r="DI177" s="83"/>
      <c r="DJ177" s="83"/>
      <c r="DK177" s="83"/>
      <c r="DL177" s="83"/>
      <c r="DM177" s="83"/>
      <c r="DN177" s="83"/>
      <c r="DO177" s="83"/>
      <c r="DP177" s="83"/>
      <c r="DQ177" s="83"/>
      <c r="DR177" s="83"/>
      <c r="DS177" s="83"/>
      <c r="DT177" s="83"/>
      <c r="DU177" s="83"/>
      <c r="DV177" s="83"/>
      <c r="DW177" s="83"/>
      <c r="DX177" s="83"/>
      <c r="DY177" s="83"/>
      <c r="DZ177" s="83"/>
      <c r="EA177" s="83"/>
      <c r="EB177" s="83"/>
      <c r="EC177" s="83"/>
      <c r="ED177" s="83"/>
      <c r="EE177" s="83"/>
      <c r="EF177" s="83"/>
      <c r="EG177" s="83"/>
      <c r="EH177" s="83"/>
      <c r="EI177" s="83"/>
      <c r="EJ177" s="83"/>
      <c r="EK177" s="83"/>
      <c r="EL177" s="83"/>
      <c r="EM177" s="83"/>
      <c r="EN177" s="83"/>
      <c r="EO177" s="83"/>
      <c r="EP177" s="83"/>
      <c r="EQ177" s="83"/>
      <c r="ER177" s="83"/>
      <c r="ES177" s="83"/>
      <c r="ET177" s="83"/>
      <c r="EU177" s="83"/>
      <c r="EV177" s="83"/>
      <c r="EW177" s="83"/>
      <c r="EX177" s="83"/>
      <c r="EY177" s="83"/>
      <c r="EZ177" s="83"/>
      <c r="FA177" s="83"/>
      <c r="FB177" s="83"/>
      <c r="FC177" s="83"/>
      <c r="FD177" s="83"/>
      <c r="FE177" s="83"/>
      <c r="FF177" s="83"/>
      <c r="FG177" s="83"/>
      <c r="FH177" s="83"/>
      <c r="FI177" s="83"/>
      <c r="FJ177" s="83"/>
      <c r="FK177" s="83"/>
      <c r="FL177" s="83"/>
      <c r="FM177" s="83"/>
      <c r="FN177" s="83"/>
      <c r="FO177" s="83"/>
      <c r="FP177" s="83"/>
      <c r="FQ177" s="83"/>
      <c r="FR177" s="83"/>
      <c r="FS177" s="83"/>
      <c r="FT177" s="83"/>
      <c r="FU177" s="83"/>
      <c r="FV177" s="83"/>
      <c r="FW177" s="83"/>
      <c r="FX177" s="83"/>
      <c r="FY177" s="83"/>
      <c r="FZ177" s="83"/>
      <c r="GA177" s="83"/>
      <c r="GB177" s="83"/>
      <c r="GC177" s="83"/>
      <c r="GD177" s="83"/>
      <c r="GE177" s="83"/>
      <c r="GF177" s="83"/>
      <c r="GG177" s="83"/>
      <c r="GH177" s="83"/>
      <c r="GI177" s="83"/>
      <c r="GJ177" s="83"/>
      <c r="GK177" s="83"/>
      <c r="GL177" s="83"/>
      <c r="GM177" s="83"/>
      <c r="GN177" s="83"/>
      <c r="GO177" s="83"/>
      <c r="GP177" s="83"/>
      <c r="GQ177" s="83"/>
      <c r="GR177" s="83"/>
      <c r="GS177" s="83"/>
      <c r="GT177" s="83"/>
      <c r="GU177" s="83"/>
      <c r="GV177" s="83"/>
      <c r="GW177" s="83"/>
      <c r="GX177" s="83"/>
      <c r="GY177" s="83"/>
      <c r="GZ177" s="83"/>
      <c r="HA177" s="83"/>
      <c r="HB177" s="83"/>
      <c r="HC177" s="83"/>
      <c r="HD177" s="83"/>
      <c r="HE177" s="83"/>
      <c r="HF177" s="83"/>
      <c r="HG177" s="83"/>
      <c r="HH177" s="83"/>
      <c r="HI177" s="83"/>
      <c r="HJ177" s="83"/>
      <c r="HK177" s="83"/>
      <c r="HL177" s="83"/>
      <c r="HM177" s="83"/>
      <c r="HN177" s="83"/>
      <c r="HO177" s="83"/>
      <c r="HP177" s="83"/>
      <c r="HQ177" s="83"/>
      <c r="HR177" s="83"/>
      <c r="HS177" s="83"/>
      <c r="HT177" s="83"/>
      <c r="HU177" s="83"/>
      <c r="HV177" s="83"/>
      <c r="HW177" s="83"/>
      <c r="HX177" s="83"/>
      <c r="HY177" s="83"/>
      <c r="HZ177" s="83"/>
      <c r="IA177" s="83"/>
      <c r="IB177" s="83"/>
      <c r="IC177" s="83"/>
      <c r="ID177" s="83"/>
      <c r="IE177" s="83"/>
      <c r="IF177" s="83"/>
      <c r="IG177" s="83"/>
      <c r="IH177" s="83"/>
      <c r="II177" s="83"/>
      <c r="IJ177" s="83"/>
      <c r="IK177" s="83"/>
      <c r="IL177" s="83"/>
      <c r="IM177" s="83"/>
      <c r="IN177" s="83"/>
      <c r="IO177" s="83"/>
      <c r="IP177" s="83"/>
      <c r="IQ177" s="83"/>
    </row>
    <row r="178" ht="14.25" customHeight="1" spans="1:33">
      <c r="A178" s="26" t="s">
        <v>301</v>
      </c>
      <c r="B178" s="33" t="s">
        <v>302</v>
      </c>
      <c r="C178" s="28">
        <v>21530</v>
      </c>
      <c r="D178" s="28">
        <v>16064</v>
      </c>
      <c r="E178" s="28">
        <v>81</v>
      </c>
      <c r="F178" s="28">
        <v>5466</v>
      </c>
      <c r="G178" s="28">
        <v>33</v>
      </c>
      <c r="H178" s="29">
        <v>1150</v>
      </c>
      <c r="I178" s="29">
        <v>1950</v>
      </c>
      <c r="J178" s="44">
        <v>1</v>
      </c>
      <c r="K178" s="28">
        <f t="shared" si="142"/>
        <v>2913</v>
      </c>
      <c r="L178" s="28">
        <f t="shared" si="154"/>
        <v>2913</v>
      </c>
      <c r="M178" s="28">
        <f t="shared" si="144"/>
        <v>0</v>
      </c>
      <c r="N178" s="28">
        <v>29</v>
      </c>
      <c r="O178" s="28">
        <v>886</v>
      </c>
      <c r="P178" s="28">
        <v>2014</v>
      </c>
      <c r="Q178" s="28">
        <v>1150</v>
      </c>
      <c r="R178" s="56">
        <v>1</v>
      </c>
      <c r="S178" s="28">
        <f>ROUND(P178*Q178/10000,0)</f>
        <v>232</v>
      </c>
      <c r="T178" s="28">
        <f>ROUND(P178*Q178*R178/10000,0)</f>
        <v>232</v>
      </c>
      <c r="U178" s="28">
        <f>S178-T178</f>
        <v>0</v>
      </c>
      <c r="V178" s="28">
        <f>ROUND((E178*H178+G178*I178)/10000,0)</f>
        <v>16</v>
      </c>
      <c r="W178" s="28">
        <f>ROUND((E178*H178+G178*I178)*J178/10000,0)</f>
        <v>16</v>
      </c>
      <c r="X178" s="28">
        <f>V178-W178</f>
        <v>0</v>
      </c>
      <c r="Y178" s="28">
        <f>L178+T178-W178</f>
        <v>3129</v>
      </c>
      <c r="Z178" s="55">
        <v>0</v>
      </c>
      <c r="AA178" s="43">
        <v>3129</v>
      </c>
      <c r="AB178" s="55">
        <v>1228</v>
      </c>
      <c r="AC178" s="55">
        <v>1901</v>
      </c>
      <c r="AD178" s="55"/>
      <c r="AE178" s="80"/>
      <c r="AG178" s="90" t="e">
        <f>#N/A</f>
        <v>#N/A</v>
      </c>
    </row>
    <row r="179" s="4" customFormat="1" ht="14.25" customHeight="1" spans="1:251">
      <c r="A179" s="30" t="s">
        <v>303</v>
      </c>
      <c r="B179" s="30"/>
      <c r="C179" s="31">
        <v>135684</v>
      </c>
      <c r="D179" s="31">
        <v>100360</v>
      </c>
      <c r="E179" s="31">
        <v>370</v>
      </c>
      <c r="F179" s="31">
        <v>35324</v>
      </c>
      <c r="G179" s="31">
        <v>151</v>
      </c>
      <c r="H179" s="32">
        <v>1150</v>
      </c>
      <c r="I179" s="32">
        <v>1950</v>
      </c>
      <c r="J179" s="45">
        <v>0.8</v>
      </c>
      <c r="K179" s="31">
        <f>SUM(K180)</f>
        <v>18430</v>
      </c>
      <c r="L179" s="31">
        <f>SUM(L180)</f>
        <v>14744</v>
      </c>
      <c r="M179" s="31">
        <f>SUM(M180)</f>
        <v>3686</v>
      </c>
      <c r="N179" s="31">
        <v>154</v>
      </c>
      <c r="O179" s="31">
        <v>6184</v>
      </c>
      <c r="P179" s="31">
        <v>9216</v>
      </c>
      <c r="Q179" s="31">
        <v>1150</v>
      </c>
      <c r="R179" s="45">
        <v>0.8</v>
      </c>
      <c r="S179" s="31">
        <f t="shared" ref="S179:Y179" si="155">SUM(S180)</f>
        <v>1060</v>
      </c>
      <c r="T179" s="31">
        <f t="shared" si="155"/>
        <v>848</v>
      </c>
      <c r="U179" s="31">
        <f t="shared" si="155"/>
        <v>212</v>
      </c>
      <c r="V179" s="31">
        <f t="shared" si="155"/>
        <v>72</v>
      </c>
      <c r="W179" s="31">
        <f t="shared" si="155"/>
        <v>58</v>
      </c>
      <c r="X179" s="31">
        <f t="shared" si="155"/>
        <v>14</v>
      </c>
      <c r="Y179" s="31">
        <f t="shared" si="155"/>
        <v>15534</v>
      </c>
      <c r="Z179" s="81">
        <v>0</v>
      </c>
      <c r="AA179" s="81">
        <v>15534</v>
      </c>
      <c r="AB179" s="81">
        <v>6095</v>
      </c>
      <c r="AC179" s="81">
        <v>9439</v>
      </c>
      <c r="AD179" s="81">
        <v>0</v>
      </c>
      <c r="AE179" s="82"/>
      <c r="AF179" s="83">
        <v>1</v>
      </c>
      <c r="AG179" s="91" t="e">
        <f>SUM(AG180)</f>
        <v>#N/A</v>
      </c>
      <c r="AH179" s="83"/>
      <c r="AI179" s="83"/>
      <c r="AJ179" s="83"/>
      <c r="AK179" s="83"/>
      <c r="AL179" s="83"/>
      <c r="AM179" s="83"/>
      <c r="AN179" s="83"/>
      <c r="AO179" s="83"/>
      <c r="AP179" s="83"/>
      <c r="AQ179" s="83"/>
      <c r="AR179" s="83"/>
      <c r="AS179" s="83"/>
      <c r="AT179" s="83"/>
      <c r="AU179" s="83"/>
      <c r="AV179" s="83"/>
      <c r="AW179" s="83"/>
      <c r="AX179" s="83"/>
      <c r="AY179" s="83"/>
      <c r="AZ179" s="83"/>
      <c r="BA179" s="83"/>
      <c r="BB179" s="83"/>
      <c r="BC179" s="83"/>
      <c r="BD179" s="83"/>
      <c r="BE179" s="83"/>
      <c r="BF179" s="83"/>
      <c r="BG179" s="83"/>
      <c r="BH179" s="83"/>
      <c r="BI179" s="83"/>
      <c r="BJ179" s="83"/>
      <c r="BK179" s="83"/>
      <c r="BL179" s="83"/>
      <c r="BM179" s="83"/>
      <c r="BN179" s="83"/>
      <c r="BO179" s="83"/>
      <c r="BP179" s="83"/>
      <c r="BQ179" s="83"/>
      <c r="BR179" s="83"/>
      <c r="BS179" s="83"/>
      <c r="BT179" s="83"/>
      <c r="BU179" s="83"/>
      <c r="BV179" s="83"/>
      <c r="BW179" s="83"/>
      <c r="BX179" s="83"/>
      <c r="BY179" s="83"/>
      <c r="BZ179" s="83"/>
      <c r="CA179" s="83"/>
      <c r="CB179" s="83"/>
      <c r="CC179" s="83"/>
      <c r="CD179" s="83"/>
      <c r="CE179" s="83"/>
      <c r="CF179" s="83"/>
      <c r="CG179" s="83"/>
      <c r="CH179" s="83"/>
      <c r="CI179" s="83"/>
      <c r="CJ179" s="83"/>
      <c r="CK179" s="83"/>
      <c r="CL179" s="83"/>
      <c r="CM179" s="83"/>
      <c r="CN179" s="83"/>
      <c r="CO179" s="83"/>
      <c r="CP179" s="83"/>
      <c r="CQ179" s="83"/>
      <c r="CR179" s="83"/>
      <c r="CS179" s="83"/>
      <c r="CT179" s="83"/>
      <c r="CU179" s="83"/>
      <c r="CV179" s="83"/>
      <c r="CW179" s="83"/>
      <c r="CX179" s="83"/>
      <c r="CY179" s="83"/>
      <c r="CZ179" s="83"/>
      <c r="DA179" s="83"/>
      <c r="DB179" s="83"/>
      <c r="DC179" s="83"/>
      <c r="DD179" s="83"/>
      <c r="DE179" s="83"/>
      <c r="DF179" s="83"/>
      <c r="DG179" s="83"/>
      <c r="DH179" s="83"/>
      <c r="DI179" s="83"/>
      <c r="DJ179" s="83"/>
      <c r="DK179" s="83"/>
      <c r="DL179" s="83"/>
      <c r="DM179" s="83"/>
      <c r="DN179" s="83"/>
      <c r="DO179" s="83"/>
      <c r="DP179" s="83"/>
      <c r="DQ179" s="83"/>
      <c r="DR179" s="83"/>
      <c r="DS179" s="83"/>
      <c r="DT179" s="83"/>
      <c r="DU179" s="83"/>
      <c r="DV179" s="83"/>
      <c r="DW179" s="83"/>
      <c r="DX179" s="83"/>
      <c r="DY179" s="83"/>
      <c r="DZ179" s="83"/>
      <c r="EA179" s="83"/>
      <c r="EB179" s="83"/>
      <c r="EC179" s="83"/>
      <c r="ED179" s="83"/>
      <c r="EE179" s="83"/>
      <c r="EF179" s="83"/>
      <c r="EG179" s="83"/>
      <c r="EH179" s="83"/>
      <c r="EI179" s="83"/>
      <c r="EJ179" s="83"/>
      <c r="EK179" s="83"/>
      <c r="EL179" s="83"/>
      <c r="EM179" s="83"/>
      <c r="EN179" s="83"/>
      <c r="EO179" s="83"/>
      <c r="EP179" s="83"/>
      <c r="EQ179" s="83"/>
      <c r="ER179" s="83"/>
      <c r="ES179" s="83"/>
      <c r="ET179" s="83"/>
      <c r="EU179" s="83"/>
      <c r="EV179" s="83"/>
      <c r="EW179" s="83"/>
      <c r="EX179" s="83"/>
      <c r="EY179" s="83"/>
      <c r="EZ179" s="83"/>
      <c r="FA179" s="83"/>
      <c r="FB179" s="83"/>
      <c r="FC179" s="83"/>
      <c r="FD179" s="83"/>
      <c r="FE179" s="83"/>
      <c r="FF179" s="83"/>
      <c r="FG179" s="83"/>
      <c r="FH179" s="83"/>
      <c r="FI179" s="83"/>
      <c r="FJ179" s="83"/>
      <c r="FK179" s="83"/>
      <c r="FL179" s="83"/>
      <c r="FM179" s="83"/>
      <c r="FN179" s="83"/>
      <c r="FO179" s="83"/>
      <c r="FP179" s="83"/>
      <c r="FQ179" s="83"/>
      <c r="FR179" s="83"/>
      <c r="FS179" s="83"/>
      <c r="FT179" s="83"/>
      <c r="FU179" s="83"/>
      <c r="FV179" s="83"/>
      <c r="FW179" s="83"/>
      <c r="FX179" s="83"/>
      <c r="FY179" s="83"/>
      <c r="FZ179" s="83"/>
      <c r="GA179" s="83"/>
      <c r="GB179" s="83"/>
      <c r="GC179" s="83"/>
      <c r="GD179" s="83"/>
      <c r="GE179" s="83"/>
      <c r="GF179" s="83"/>
      <c r="GG179" s="83"/>
      <c r="GH179" s="83"/>
      <c r="GI179" s="83"/>
      <c r="GJ179" s="83"/>
      <c r="GK179" s="83"/>
      <c r="GL179" s="83"/>
      <c r="GM179" s="83"/>
      <c r="GN179" s="83"/>
      <c r="GO179" s="83"/>
      <c r="GP179" s="83"/>
      <c r="GQ179" s="83"/>
      <c r="GR179" s="83"/>
      <c r="GS179" s="83"/>
      <c r="GT179" s="83"/>
      <c r="GU179" s="83"/>
      <c r="GV179" s="83"/>
      <c r="GW179" s="83"/>
      <c r="GX179" s="83"/>
      <c r="GY179" s="83"/>
      <c r="GZ179" s="83"/>
      <c r="HA179" s="83"/>
      <c r="HB179" s="83"/>
      <c r="HC179" s="83"/>
      <c r="HD179" s="83"/>
      <c r="HE179" s="83"/>
      <c r="HF179" s="83"/>
      <c r="HG179" s="83"/>
      <c r="HH179" s="83"/>
      <c r="HI179" s="83"/>
      <c r="HJ179" s="83"/>
      <c r="HK179" s="83"/>
      <c r="HL179" s="83"/>
      <c r="HM179" s="83"/>
      <c r="HN179" s="83"/>
      <c r="HO179" s="83"/>
      <c r="HP179" s="83"/>
      <c r="HQ179" s="83"/>
      <c r="HR179" s="83"/>
      <c r="HS179" s="83"/>
      <c r="HT179" s="83"/>
      <c r="HU179" s="83"/>
      <c r="HV179" s="83"/>
      <c r="HW179" s="83"/>
      <c r="HX179" s="83"/>
      <c r="HY179" s="83"/>
      <c r="HZ179" s="83"/>
      <c r="IA179" s="83"/>
      <c r="IB179" s="83"/>
      <c r="IC179" s="83"/>
      <c r="ID179" s="83"/>
      <c r="IE179" s="83"/>
      <c r="IF179" s="83"/>
      <c r="IG179" s="83"/>
      <c r="IH179" s="83"/>
      <c r="II179" s="83"/>
      <c r="IJ179" s="83"/>
      <c r="IK179" s="83"/>
      <c r="IL179" s="83"/>
      <c r="IM179" s="83"/>
      <c r="IN179" s="83"/>
      <c r="IO179" s="83"/>
      <c r="IP179" s="83"/>
      <c r="IQ179" s="83"/>
    </row>
    <row r="180" ht="14.25" customHeight="1" spans="1:33">
      <c r="A180" s="26" t="s">
        <v>303</v>
      </c>
      <c r="B180" s="33" t="s">
        <v>304</v>
      </c>
      <c r="C180" s="28">
        <v>135684</v>
      </c>
      <c r="D180" s="28">
        <v>100360</v>
      </c>
      <c r="E180" s="28">
        <v>370</v>
      </c>
      <c r="F180" s="28">
        <v>35324</v>
      </c>
      <c r="G180" s="28">
        <v>151</v>
      </c>
      <c r="H180" s="29">
        <v>1150</v>
      </c>
      <c r="I180" s="29">
        <v>1950</v>
      </c>
      <c r="J180" s="44">
        <v>0.8</v>
      </c>
      <c r="K180" s="28">
        <f t="shared" si="142"/>
        <v>18430</v>
      </c>
      <c r="L180" s="28">
        <f t="shared" si="154"/>
        <v>14744</v>
      </c>
      <c r="M180" s="28">
        <f t="shared" si="144"/>
        <v>3686</v>
      </c>
      <c r="N180" s="28">
        <v>154</v>
      </c>
      <c r="O180" s="28">
        <v>6184</v>
      </c>
      <c r="P180" s="28">
        <v>9216</v>
      </c>
      <c r="Q180" s="28">
        <v>1150</v>
      </c>
      <c r="R180" s="56">
        <v>0.8</v>
      </c>
      <c r="S180" s="28">
        <f>ROUND(P180*Q180/10000,0)</f>
        <v>1060</v>
      </c>
      <c r="T180" s="28">
        <f>ROUND(P180*Q180*R180/10000,0)</f>
        <v>848</v>
      </c>
      <c r="U180" s="28">
        <f>S180-T180</f>
        <v>212</v>
      </c>
      <c r="V180" s="28">
        <f>ROUND((E180*H180+G180*I180)/10000,0)</f>
        <v>72</v>
      </c>
      <c r="W180" s="28">
        <f>ROUND((E180*H180+G180*I180)*J180/10000,0)</f>
        <v>58</v>
      </c>
      <c r="X180" s="28">
        <f>V180-W180</f>
        <v>14</v>
      </c>
      <c r="Y180" s="28">
        <f>L180+T180-W180</f>
        <v>15534</v>
      </c>
      <c r="Z180" s="55">
        <v>0</v>
      </c>
      <c r="AA180" s="43">
        <v>15534</v>
      </c>
      <c r="AB180" s="55">
        <v>6095</v>
      </c>
      <c r="AC180" s="55">
        <v>9439</v>
      </c>
      <c r="AD180" s="55"/>
      <c r="AE180" s="80"/>
      <c r="AG180" s="90" t="e">
        <f>#N/A</f>
        <v>#N/A</v>
      </c>
    </row>
    <row r="181" s="4" customFormat="1" ht="14.25" customHeight="1" spans="1:251">
      <c r="A181" s="30" t="s">
        <v>305</v>
      </c>
      <c r="B181" s="30"/>
      <c r="C181" s="31">
        <v>210298</v>
      </c>
      <c r="D181" s="31">
        <v>151266</v>
      </c>
      <c r="E181" s="31">
        <v>213</v>
      </c>
      <c r="F181" s="31">
        <v>59032</v>
      </c>
      <c r="G181" s="31">
        <v>90</v>
      </c>
      <c r="H181" s="32">
        <v>1150</v>
      </c>
      <c r="I181" s="32">
        <v>1950</v>
      </c>
      <c r="J181" s="45" t="s">
        <v>33</v>
      </c>
      <c r="K181" s="31">
        <f>SUM(K182:K184)</f>
        <v>28906</v>
      </c>
      <c r="L181" s="31">
        <f>SUM(L182:L184)</f>
        <v>21159</v>
      </c>
      <c r="M181" s="31">
        <f>SUM(M182:M184)</f>
        <v>7747</v>
      </c>
      <c r="N181" s="31">
        <v>63</v>
      </c>
      <c r="O181" s="31">
        <v>2502</v>
      </c>
      <c r="P181" s="31">
        <v>3798</v>
      </c>
      <c r="Q181" s="31">
        <v>1150</v>
      </c>
      <c r="R181" s="45" t="s">
        <v>33</v>
      </c>
      <c r="S181" s="31">
        <f t="shared" ref="S181:Y181" si="156">SUM(S182:S184)</f>
        <v>437</v>
      </c>
      <c r="T181" s="31">
        <f t="shared" si="156"/>
        <v>317</v>
      </c>
      <c r="U181" s="31">
        <f t="shared" si="156"/>
        <v>120</v>
      </c>
      <c r="V181" s="31">
        <f t="shared" si="156"/>
        <v>42</v>
      </c>
      <c r="W181" s="31">
        <f t="shared" si="156"/>
        <v>30</v>
      </c>
      <c r="X181" s="31">
        <f t="shared" si="156"/>
        <v>12</v>
      </c>
      <c r="Y181" s="31">
        <f t="shared" si="156"/>
        <v>21446</v>
      </c>
      <c r="Z181" s="81">
        <v>-3</v>
      </c>
      <c r="AA181" s="81">
        <v>21443</v>
      </c>
      <c r="AB181" s="81">
        <v>8415</v>
      </c>
      <c r="AC181" s="81">
        <v>13028</v>
      </c>
      <c r="AD181" s="81">
        <v>0</v>
      </c>
      <c r="AE181" s="82"/>
      <c r="AF181" s="83">
        <v>1</v>
      </c>
      <c r="AG181" s="91" t="e">
        <f>SUM(AG182:AG184)</f>
        <v>#N/A</v>
      </c>
      <c r="AH181" s="83"/>
      <c r="AI181" s="83"/>
      <c r="AJ181" s="83"/>
      <c r="AK181" s="83"/>
      <c r="AL181" s="83"/>
      <c r="AM181" s="83"/>
      <c r="AN181" s="83"/>
      <c r="AO181" s="83"/>
      <c r="AP181" s="83"/>
      <c r="AQ181" s="83"/>
      <c r="AR181" s="83"/>
      <c r="AS181" s="83"/>
      <c r="AT181" s="83"/>
      <c r="AU181" s="83"/>
      <c r="AV181" s="83"/>
      <c r="AW181" s="83"/>
      <c r="AX181" s="83"/>
      <c r="AY181" s="83"/>
      <c r="AZ181" s="83"/>
      <c r="BA181" s="83"/>
      <c r="BB181" s="83"/>
      <c r="BC181" s="83"/>
      <c r="BD181" s="83"/>
      <c r="BE181" s="83"/>
      <c r="BF181" s="83"/>
      <c r="BG181" s="83"/>
      <c r="BH181" s="83"/>
      <c r="BI181" s="83"/>
      <c r="BJ181" s="83"/>
      <c r="BK181" s="83"/>
      <c r="BL181" s="83"/>
      <c r="BM181" s="83"/>
      <c r="BN181" s="83"/>
      <c r="BO181" s="83"/>
      <c r="BP181" s="83"/>
      <c r="BQ181" s="83"/>
      <c r="BR181" s="83"/>
      <c r="BS181" s="83"/>
      <c r="BT181" s="83"/>
      <c r="BU181" s="83"/>
      <c r="BV181" s="83"/>
      <c r="BW181" s="83"/>
      <c r="BX181" s="83"/>
      <c r="BY181" s="83"/>
      <c r="BZ181" s="83"/>
      <c r="CA181" s="83"/>
      <c r="CB181" s="83"/>
      <c r="CC181" s="83"/>
      <c r="CD181" s="83"/>
      <c r="CE181" s="83"/>
      <c r="CF181" s="83"/>
      <c r="CG181" s="83"/>
      <c r="CH181" s="83"/>
      <c r="CI181" s="83"/>
      <c r="CJ181" s="83"/>
      <c r="CK181" s="83"/>
      <c r="CL181" s="83"/>
      <c r="CM181" s="83"/>
      <c r="CN181" s="83"/>
      <c r="CO181" s="83"/>
      <c r="CP181" s="83"/>
      <c r="CQ181" s="83"/>
      <c r="CR181" s="83"/>
      <c r="CS181" s="83"/>
      <c r="CT181" s="83"/>
      <c r="CU181" s="83"/>
      <c r="CV181" s="83"/>
      <c r="CW181" s="83"/>
      <c r="CX181" s="83"/>
      <c r="CY181" s="83"/>
      <c r="CZ181" s="83"/>
      <c r="DA181" s="83"/>
      <c r="DB181" s="83"/>
      <c r="DC181" s="83"/>
      <c r="DD181" s="83"/>
      <c r="DE181" s="83"/>
      <c r="DF181" s="83"/>
      <c r="DG181" s="83"/>
      <c r="DH181" s="83"/>
      <c r="DI181" s="83"/>
      <c r="DJ181" s="83"/>
      <c r="DK181" s="83"/>
      <c r="DL181" s="83"/>
      <c r="DM181" s="83"/>
      <c r="DN181" s="83"/>
      <c r="DO181" s="83"/>
      <c r="DP181" s="83"/>
      <c r="DQ181" s="83"/>
      <c r="DR181" s="83"/>
      <c r="DS181" s="83"/>
      <c r="DT181" s="83"/>
      <c r="DU181" s="83"/>
      <c r="DV181" s="83"/>
      <c r="DW181" s="83"/>
      <c r="DX181" s="83"/>
      <c r="DY181" s="83"/>
      <c r="DZ181" s="83"/>
      <c r="EA181" s="83"/>
      <c r="EB181" s="83"/>
      <c r="EC181" s="83"/>
      <c r="ED181" s="83"/>
      <c r="EE181" s="83"/>
      <c r="EF181" s="83"/>
      <c r="EG181" s="83"/>
      <c r="EH181" s="83"/>
      <c r="EI181" s="83"/>
      <c r="EJ181" s="83"/>
      <c r="EK181" s="83"/>
      <c r="EL181" s="83"/>
      <c r="EM181" s="83"/>
      <c r="EN181" s="83"/>
      <c r="EO181" s="83"/>
      <c r="EP181" s="83"/>
      <c r="EQ181" s="83"/>
      <c r="ER181" s="83"/>
      <c r="ES181" s="83"/>
      <c r="ET181" s="83"/>
      <c r="EU181" s="83"/>
      <c r="EV181" s="83"/>
      <c r="EW181" s="83"/>
      <c r="EX181" s="83"/>
      <c r="EY181" s="83"/>
      <c r="EZ181" s="83"/>
      <c r="FA181" s="83"/>
      <c r="FB181" s="83"/>
      <c r="FC181" s="83"/>
      <c r="FD181" s="83"/>
      <c r="FE181" s="83"/>
      <c r="FF181" s="83"/>
      <c r="FG181" s="83"/>
      <c r="FH181" s="83"/>
      <c r="FI181" s="83"/>
      <c r="FJ181" s="83"/>
      <c r="FK181" s="83"/>
      <c r="FL181" s="83"/>
      <c r="FM181" s="83"/>
      <c r="FN181" s="83"/>
      <c r="FO181" s="83"/>
      <c r="FP181" s="83"/>
      <c r="FQ181" s="83"/>
      <c r="FR181" s="83"/>
      <c r="FS181" s="83"/>
      <c r="FT181" s="83"/>
      <c r="FU181" s="83"/>
      <c r="FV181" s="83"/>
      <c r="FW181" s="83"/>
      <c r="FX181" s="83"/>
      <c r="FY181" s="83"/>
      <c r="FZ181" s="83"/>
      <c r="GA181" s="83"/>
      <c r="GB181" s="83"/>
      <c r="GC181" s="83"/>
      <c r="GD181" s="83"/>
      <c r="GE181" s="83"/>
      <c r="GF181" s="83"/>
      <c r="GG181" s="83"/>
      <c r="GH181" s="83"/>
      <c r="GI181" s="83"/>
      <c r="GJ181" s="83"/>
      <c r="GK181" s="83"/>
      <c r="GL181" s="83"/>
      <c r="GM181" s="83"/>
      <c r="GN181" s="83"/>
      <c r="GO181" s="83"/>
      <c r="GP181" s="83"/>
      <c r="GQ181" s="83"/>
      <c r="GR181" s="83"/>
      <c r="GS181" s="83"/>
      <c r="GT181" s="83"/>
      <c r="GU181" s="83"/>
      <c r="GV181" s="83"/>
      <c r="GW181" s="83"/>
      <c r="GX181" s="83"/>
      <c r="GY181" s="83"/>
      <c r="GZ181" s="83"/>
      <c r="HA181" s="83"/>
      <c r="HB181" s="83"/>
      <c r="HC181" s="83"/>
      <c r="HD181" s="83"/>
      <c r="HE181" s="83"/>
      <c r="HF181" s="83"/>
      <c r="HG181" s="83"/>
      <c r="HH181" s="83"/>
      <c r="HI181" s="83"/>
      <c r="HJ181" s="83"/>
      <c r="HK181" s="83"/>
      <c r="HL181" s="83"/>
      <c r="HM181" s="83"/>
      <c r="HN181" s="83"/>
      <c r="HO181" s="83"/>
      <c r="HP181" s="83"/>
      <c r="HQ181" s="83"/>
      <c r="HR181" s="83"/>
      <c r="HS181" s="83"/>
      <c r="HT181" s="83"/>
      <c r="HU181" s="83"/>
      <c r="HV181" s="83"/>
      <c r="HW181" s="83"/>
      <c r="HX181" s="83"/>
      <c r="HY181" s="83"/>
      <c r="HZ181" s="83"/>
      <c r="IA181" s="83"/>
      <c r="IB181" s="83"/>
      <c r="IC181" s="83"/>
      <c r="ID181" s="83"/>
      <c r="IE181" s="83"/>
      <c r="IF181" s="83"/>
      <c r="IG181" s="83"/>
      <c r="IH181" s="83"/>
      <c r="II181" s="83"/>
      <c r="IJ181" s="83"/>
      <c r="IK181" s="83"/>
      <c r="IL181" s="83"/>
      <c r="IM181" s="83"/>
      <c r="IN181" s="83"/>
      <c r="IO181" s="83"/>
      <c r="IP181" s="83"/>
      <c r="IQ181" s="83"/>
    </row>
    <row r="182" spans="1:33">
      <c r="A182" s="33" t="s">
        <v>306</v>
      </c>
      <c r="B182" s="33" t="s">
        <v>307</v>
      </c>
      <c r="C182" s="28">
        <v>6763</v>
      </c>
      <c r="D182" s="28">
        <v>3268</v>
      </c>
      <c r="E182" s="28">
        <v>4</v>
      </c>
      <c r="F182" s="28">
        <v>3495</v>
      </c>
      <c r="G182" s="28">
        <v>1</v>
      </c>
      <c r="H182" s="29">
        <v>1150</v>
      </c>
      <c r="I182" s="29">
        <v>1950</v>
      </c>
      <c r="J182" s="44">
        <v>0.6</v>
      </c>
      <c r="K182" s="28">
        <f t="shared" si="142"/>
        <v>1057</v>
      </c>
      <c r="L182" s="28">
        <f>ROUND((H182*D182*J182+I182*F182*J182)/10000,0)</f>
        <v>634</v>
      </c>
      <c r="M182" s="28">
        <f>K182-L182</f>
        <v>423</v>
      </c>
      <c r="N182" s="28">
        <v>0</v>
      </c>
      <c r="O182" s="28">
        <v>0</v>
      </c>
      <c r="P182" s="28">
        <v>0</v>
      </c>
      <c r="Q182" s="28">
        <v>1150</v>
      </c>
      <c r="R182" s="56">
        <v>0.6</v>
      </c>
      <c r="S182" s="28">
        <f>ROUND(P182*Q182/10000,0)</f>
        <v>0</v>
      </c>
      <c r="T182" s="28">
        <f>ROUND(P182*Q182*R182/10000,0)</f>
        <v>0</v>
      </c>
      <c r="U182" s="28">
        <f>S182-T182</f>
        <v>0</v>
      </c>
      <c r="V182" s="28">
        <f>ROUND((E182*H182+G182*I182)/10000,0)</f>
        <v>1</v>
      </c>
      <c r="W182" s="28">
        <f>ROUND((E182*H182+G182*I182)*J182/10000,0)</f>
        <v>0</v>
      </c>
      <c r="X182" s="28">
        <f>V182-W182</f>
        <v>1</v>
      </c>
      <c r="Y182" s="28">
        <f>L182+T182-W182</f>
        <v>634</v>
      </c>
      <c r="Z182" s="55">
        <v>-3</v>
      </c>
      <c r="AA182" s="43">
        <v>631</v>
      </c>
      <c r="AB182" s="55">
        <v>248</v>
      </c>
      <c r="AC182" s="55">
        <v>383</v>
      </c>
      <c r="AD182" s="55"/>
      <c r="AE182" s="80"/>
      <c r="AG182" s="90" t="e">
        <f>#N/A</f>
        <v>#N/A</v>
      </c>
    </row>
    <row r="183" ht="19" customHeight="1" spans="1:33">
      <c r="A183" s="26" t="s">
        <v>308</v>
      </c>
      <c r="B183" s="33" t="s">
        <v>309</v>
      </c>
      <c r="C183" s="28">
        <v>63479</v>
      </c>
      <c r="D183" s="28">
        <v>45099</v>
      </c>
      <c r="E183" s="28">
        <v>65</v>
      </c>
      <c r="F183" s="28">
        <v>18380</v>
      </c>
      <c r="G183" s="28">
        <v>30</v>
      </c>
      <c r="H183" s="29">
        <v>1150</v>
      </c>
      <c r="I183" s="29">
        <v>1950</v>
      </c>
      <c r="J183" s="44">
        <v>0.6</v>
      </c>
      <c r="K183" s="28">
        <f t="shared" si="142"/>
        <v>8770</v>
      </c>
      <c r="L183" s="28">
        <f>ROUND((H183*D183*J183+I183*F183*J183)/10000,0)</f>
        <v>5262</v>
      </c>
      <c r="M183" s="28">
        <f>K183-L183</f>
        <v>3508</v>
      </c>
      <c r="N183" s="28">
        <v>24</v>
      </c>
      <c r="O183" s="28">
        <v>989</v>
      </c>
      <c r="P183" s="28">
        <v>1411</v>
      </c>
      <c r="Q183" s="28">
        <v>1150</v>
      </c>
      <c r="R183" s="56">
        <v>0.6</v>
      </c>
      <c r="S183" s="28">
        <f>ROUND(P183*Q183/10000,0)</f>
        <v>162</v>
      </c>
      <c r="T183" s="28">
        <f>ROUND(P183*Q183*R183/10000,0)</f>
        <v>97</v>
      </c>
      <c r="U183" s="28">
        <f>S183-T183</f>
        <v>65</v>
      </c>
      <c r="V183" s="28">
        <f>ROUND((E183*H183+G183*I183)/10000,0)</f>
        <v>13</v>
      </c>
      <c r="W183" s="28">
        <f>ROUND((E183*H183+G183*I183)*J183/10000,0)</f>
        <v>8</v>
      </c>
      <c r="X183" s="28">
        <f>V183-W183</f>
        <v>5</v>
      </c>
      <c r="Y183" s="28">
        <f>L183+T183-W183</f>
        <v>5351</v>
      </c>
      <c r="Z183" s="55">
        <v>0</v>
      </c>
      <c r="AA183" s="43">
        <v>5351</v>
      </c>
      <c r="AB183" s="55">
        <v>2100</v>
      </c>
      <c r="AC183" s="55">
        <v>3251</v>
      </c>
      <c r="AD183" s="55"/>
      <c r="AE183" s="80" t="s">
        <v>310</v>
      </c>
      <c r="AG183" s="90" t="e">
        <f>#N/A</f>
        <v>#N/A</v>
      </c>
    </row>
    <row r="184" ht="20" customHeight="1" spans="1:33">
      <c r="A184" s="26" t="s">
        <v>311</v>
      </c>
      <c r="B184" s="33" t="s">
        <v>312</v>
      </c>
      <c r="C184" s="28">
        <v>140056</v>
      </c>
      <c r="D184" s="28">
        <v>102899</v>
      </c>
      <c r="E184" s="28">
        <v>144</v>
      </c>
      <c r="F184" s="28">
        <v>37157</v>
      </c>
      <c r="G184" s="28">
        <v>59</v>
      </c>
      <c r="H184" s="29">
        <v>1150</v>
      </c>
      <c r="I184" s="29">
        <v>1950</v>
      </c>
      <c r="J184" s="44">
        <v>0.8</v>
      </c>
      <c r="K184" s="28">
        <f t="shared" si="142"/>
        <v>19079</v>
      </c>
      <c r="L184" s="28">
        <f>ROUND((H184*D184*J184+I184*F184*J184)/10000,0)</f>
        <v>15263</v>
      </c>
      <c r="M184" s="28">
        <f>K184-L184</f>
        <v>3816</v>
      </c>
      <c r="N184" s="28">
        <v>39</v>
      </c>
      <c r="O184" s="28">
        <v>1513</v>
      </c>
      <c r="P184" s="28">
        <v>2387</v>
      </c>
      <c r="Q184" s="28">
        <v>1150</v>
      </c>
      <c r="R184" s="56">
        <v>0.8</v>
      </c>
      <c r="S184" s="28">
        <f>ROUND(P184*Q184/10000,0)</f>
        <v>275</v>
      </c>
      <c r="T184" s="28">
        <f>ROUND(P184*Q184*R184/10000,0)</f>
        <v>220</v>
      </c>
      <c r="U184" s="28">
        <f>S184-T184</f>
        <v>55</v>
      </c>
      <c r="V184" s="28">
        <f>ROUND((E184*H184+G184*I184)/10000,0)</f>
        <v>28</v>
      </c>
      <c r="W184" s="28">
        <f>ROUND((E184*H184+G184*I184)*J184/10000,0)</f>
        <v>22</v>
      </c>
      <c r="X184" s="28">
        <f>V184-W184</f>
        <v>6</v>
      </c>
      <c r="Y184" s="28">
        <f>L184+T184-W184</f>
        <v>15461</v>
      </c>
      <c r="Z184" s="55">
        <v>0</v>
      </c>
      <c r="AA184" s="43">
        <v>15461</v>
      </c>
      <c r="AB184" s="55">
        <v>6067</v>
      </c>
      <c r="AC184" s="55">
        <v>9394</v>
      </c>
      <c r="AD184" s="55"/>
      <c r="AE184" s="80" t="s">
        <v>313</v>
      </c>
      <c r="AG184" s="90" t="e">
        <f>#N/A</f>
        <v>#N/A</v>
      </c>
    </row>
    <row r="185" s="4" customFormat="1" ht="14.25" customHeight="1" spans="1:251">
      <c r="A185" s="30" t="s">
        <v>314</v>
      </c>
      <c r="B185" s="30"/>
      <c r="C185" s="31">
        <v>90471</v>
      </c>
      <c r="D185" s="31">
        <v>61893</v>
      </c>
      <c r="E185" s="31">
        <v>251</v>
      </c>
      <c r="F185" s="31">
        <v>28578</v>
      </c>
      <c r="G185" s="31">
        <v>75</v>
      </c>
      <c r="H185" s="32">
        <v>1150</v>
      </c>
      <c r="I185" s="32">
        <v>1950</v>
      </c>
      <c r="J185" s="45">
        <v>1</v>
      </c>
      <c r="K185" s="31">
        <f>SUM(K186)</f>
        <v>12690</v>
      </c>
      <c r="L185" s="31">
        <f>SUM(L186)</f>
        <v>12690</v>
      </c>
      <c r="M185" s="31">
        <f>SUM(M186)</f>
        <v>0</v>
      </c>
      <c r="N185" s="31">
        <v>93</v>
      </c>
      <c r="O185" s="31">
        <v>3737</v>
      </c>
      <c r="P185" s="31">
        <v>5563</v>
      </c>
      <c r="Q185" s="31">
        <v>1150</v>
      </c>
      <c r="R185" s="45">
        <v>1</v>
      </c>
      <c r="S185" s="31">
        <f t="shared" ref="S185:Y185" si="157">SUM(S186)</f>
        <v>640</v>
      </c>
      <c r="T185" s="31">
        <f t="shared" si="157"/>
        <v>640</v>
      </c>
      <c r="U185" s="31">
        <f t="shared" si="157"/>
        <v>0</v>
      </c>
      <c r="V185" s="31">
        <f t="shared" si="157"/>
        <v>43</v>
      </c>
      <c r="W185" s="31">
        <f t="shared" si="157"/>
        <v>43</v>
      </c>
      <c r="X185" s="31">
        <f t="shared" si="157"/>
        <v>0</v>
      </c>
      <c r="Y185" s="31">
        <f t="shared" si="157"/>
        <v>13287</v>
      </c>
      <c r="Z185" s="81">
        <v>0</v>
      </c>
      <c r="AA185" s="81">
        <v>13287</v>
      </c>
      <c r="AB185" s="81">
        <v>5214</v>
      </c>
      <c r="AC185" s="81">
        <v>8073</v>
      </c>
      <c r="AD185" s="81">
        <v>0</v>
      </c>
      <c r="AE185" s="82"/>
      <c r="AF185" s="83">
        <v>1</v>
      </c>
      <c r="AG185" s="91">
        <f>SUM(AG186)</f>
        <v>5034.04</v>
      </c>
      <c r="AH185" s="83"/>
      <c r="AI185" s="83"/>
      <c r="AJ185" s="83"/>
      <c r="AK185" s="83"/>
      <c r="AL185" s="83"/>
      <c r="AM185" s="83"/>
      <c r="AN185" s="83"/>
      <c r="AO185" s="83"/>
      <c r="AP185" s="83"/>
      <c r="AQ185" s="83"/>
      <c r="AR185" s="83"/>
      <c r="AS185" s="83"/>
      <c r="AT185" s="83"/>
      <c r="AU185" s="83"/>
      <c r="AV185" s="83"/>
      <c r="AW185" s="83"/>
      <c r="AX185" s="83"/>
      <c r="AY185" s="83"/>
      <c r="AZ185" s="83"/>
      <c r="BA185" s="83"/>
      <c r="BB185" s="83"/>
      <c r="BC185" s="83"/>
      <c r="BD185" s="83"/>
      <c r="BE185" s="83"/>
      <c r="BF185" s="83"/>
      <c r="BG185" s="83"/>
      <c r="BH185" s="83"/>
      <c r="BI185" s="83"/>
      <c r="BJ185" s="83"/>
      <c r="BK185" s="83"/>
      <c r="BL185" s="83"/>
      <c r="BM185" s="83"/>
      <c r="BN185" s="83"/>
      <c r="BO185" s="83"/>
      <c r="BP185" s="83"/>
      <c r="BQ185" s="83"/>
      <c r="BR185" s="83"/>
      <c r="BS185" s="83"/>
      <c r="BT185" s="83"/>
      <c r="BU185" s="83"/>
      <c r="BV185" s="83"/>
      <c r="BW185" s="83"/>
      <c r="BX185" s="83"/>
      <c r="BY185" s="83"/>
      <c r="BZ185" s="83"/>
      <c r="CA185" s="83"/>
      <c r="CB185" s="83"/>
      <c r="CC185" s="83"/>
      <c r="CD185" s="83"/>
      <c r="CE185" s="83"/>
      <c r="CF185" s="83"/>
      <c r="CG185" s="83"/>
      <c r="CH185" s="83"/>
      <c r="CI185" s="83"/>
      <c r="CJ185" s="83"/>
      <c r="CK185" s="83"/>
      <c r="CL185" s="83"/>
      <c r="CM185" s="83"/>
      <c r="CN185" s="83"/>
      <c r="CO185" s="83"/>
      <c r="CP185" s="83"/>
      <c r="CQ185" s="83"/>
      <c r="CR185" s="83"/>
      <c r="CS185" s="83"/>
      <c r="CT185" s="83"/>
      <c r="CU185" s="83"/>
      <c r="CV185" s="83"/>
      <c r="CW185" s="83"/>
      <c r="CX185" s="83"/>
      <c r="CY185" s="83"/>
      <c r="CZ185" s="83"/>
      <c r="DA185" s="83"/>
      <c r="DB185" s="83"/>
      <c r="DC185" s="83"/>
      <c r="DD185" s="83"/>
      <c r="DE185" s="83"/>
      <c r="DF185" s="83"/>
      <c r="DG185" s="83"/>
      <c r="DH185" s="83"/>
      <c r="DI185" s="83"/>
      <c r="DJ185" s="83"/>
      <c r="DK185" s="83"/>
      <c r="DL185" s="83"/>
      <c r="DM185" s="83"/>
      <c r="DN185" s="83"/>
      <c r="DO185" s="83"/>
      <c r="DP185" s="83"/>
      <c r="DQ185" s="83"/>
      <c r="DR185" s="83"/>
      <c r="DS185" s="83"/>
      <c r="DT185" s="83"/>
      <c r="DU185" s="83"/>
      <c r="DV185" s="83"/>
      <c r="DW185" s="83"/>
      <c r="DX185" s="83"/>
      <c r="DY185" s="83"/>
      <c r="DZ185" s="83"/>
      <c r="EA185" s="83"/>
      <c r="EB185" s="83"/>
      <c r="EC185" s="83"/>
      <c r="ED185" s="83"/>
      <c r="EE185" s="83"/>
      <c r="EF185" s="83"/>
      <c r="EG185" s="83"/>
      <c r="EH185" s="83"/>
      <c r="EI185" s="83"/>
      <c r="EJ185" s="83"/>
      <c r="EK185" s="83"/>
      <c r="EL185" s="83"/>
      <c r="EM185" s="83"/>
      <c r="EN185" s="83"/>
      <c r="EO185" s="83"/>
      <c r="EP185" s="83"/>
      <c r="EQ185" s="83"/>
      <c r="ER185" s="83"/>
      <c r="ES185" s="83"/>
      <c r="ET185" s="83"/>
      <c r="EU185" s="83"/>
      <c r="EV185" s="83"/>
      <c r="EW185" s="83"/>
      <c r="EX185" s="83"/>
      <c r="EY185" s="83"/>
      <c r="EZ185" s="83"/>
      <c r="FA185" s="83"/>
      <c r="FB185" s="83"/>
      <c r="FC185" s="83"/>
      <c r="FD185" s="83"/>
      <c r="FE185" s="83"/>
      <c r="FF185" s="83"/>
      <c r="FG185" s="83"/>
      <c r="FH185" s="83"/>
      <c r="FI185" s="83"/>
      <c r="FJ185" s="83"/>
      <c r="FK185" s="83"/>
      <c r="FL185" s="83"/>
      <c r="FM185" s="83"/>
      <c r="FN185" s="83"/>
      <c r="FO185" s="83"/>
      <c r="FP185" s="83"/>
      <c r="FQ185" s="83"/>
      <c r="FR185" s="83"/>
      <c r="FS185" s="83"/>
      <c r="FT185" s="83"/>
      <c r="FU185" s="83"/>
      <c r="FV185" s="83"/>
      <c r="FW185" s="83"/>
      <c r="FX185" s="83"/>
      <c r="FY185" s="83"/>
      <c r="FZ185" s="83"/>
      <c r="GA185" s="83"/>
      <c r="GB185" s="83"/>
      <c r="GC185" s="83"/>
      <c r="GD185" s="83"/>
      <c r="GE185" s="83"/>
      <c r="GF185" s="83"/>
      <c r="GG185" s="83"/>
      <c r="GH185" s="83"/>
      <c r="GI185" s="83"/>
      <c r="GJ185" s="83"/>
      <c r="GK185" s="83"/>
      <c r="GL185" s="83"/>
      <c r="GM185" s="83"/>
      <c r="GN185" s="83"/>
      <c r="GO185" s="83"/>
      <c r="GP185" s="83"/>
      <c r="GQ185" s="83"/>
      <c r="GR185" s="83"/>
      <c r="GS185" s="83"/>
      <c r="GT185" s="83"/>
      <c r="GU185" s="83"/>
      <c r="GV185" s="83"/>
      <c r="GW185" s="83"/>
      <c r="GX185" s="83"/>
      <c r="GY185" s="83"/>
      <c r="GZ185" s="83"/>
      <c r="HA185" s="83"/>
      <c r="HB185" s="83"/>
      <c r="HC185" s="83"/>
      <c r="HD185" s="83"/>
      <c r="HE185" s="83"/>
      <c r="HF185" s="83"/>
      <c r="HG185" s="83"/>
      <c r="HH185" s="83"/>
      <c r="HI185" s="83"/>
      <c r="HJ185" s="83"/>
      <c r="HK185" s="83"/>
      <c r="HL185" s="83"/>
      <c r="HM185" s="83"/>
      <c r="HN185" s="83"/>
      <c r="HO185" s="83"/>
      <c r="HP185" s="83"/>
      <c r="HQ185" s="83"/>
      <c r="HR185" s="83"/>
      <c r="HS185" s="83"/>
      <c r="HT185" s="83"/>
      <c r="HU185" s="83"/>
      <c r="HV185" s="83"/>
      <c r="HW185" s="83"/>
      <c r="HX185" s="83"/>
      <c r="HY185" s="83"/>
      <c r="HZ185" s="83"/>
      <c r="IA185" s="83"/>
      <c r="IB185" s="83"/>
      <c r="IC185" s="83"/>
      <c r="ID185" s="83"/>
      <c r="IE185" s="83"/>
      <c r="IF185" s="83"/>
      <c r="IG185" s="83"/>
      <c r="IH185" s="83"/>
      <c r="II185" s="83"/>
      <c r="IJ185" s="83"/>
      <c r="IK185" s="83"/>
      <c r="IL185" s="83"/>
      <c r="IM185" s="83"/>
      <c r="IN185" s="83"/>
      <c r="IO185" s="83"/>
      <c r="IP185" s="83"/>
      <c r="IQ185" s="83"/>
    </row>
    <row r="186" ht="14.25" customHeight="1" spans="1:33">
      <c r="A186" s="26" t="s">
        <v>314</v>
      </c>
      <c r="B186" s="33" t="s">
        <v>315</v>
      </c>
      <c r="C186" s="28">
        <v>90471</v>
      </c>
      <c r="D186" s="28">
        <v>61893</v>
      </c>
      <c r="E186" s="28">
        <v>251</v>
      </c>
      <c r="F186" s="28">
        <v>28578</v>
      </c>
      <c r="G186" s="28">
        <v>75</v>
      </c>
      <c r="H186" s="29">
        <v>1150</v>
      </c>
      <c r="I186" s="29">
        <v>1950</v>
      </c>
      <c r="J186" s="44">
        <v>1</v>
      </c>
      <c r="K186" s="28">
        <f t="shared" si="142"/>
        <v>12690</v>
      </c>
      <c r="L186" s="28">
        <f>ROUND((H186*D186*J186+I186*F186*J186)/10000,0)</f>
        <v>12690</v>
      </c>
      <c r="M186" s="28">
        <f>K186-L186</f>
        <v>0</v>
      </c>
      <c r="N186" s="28">
        <v>93</v>
      </c>
      <c r="O186" s="28">
        <v>3737</v>
      </c>
      <c r="P186" s="28">
        <v>5563</v>
      </c>
      <c r="Q186" s="28">
        <v>1150</v>
      </c>
      <c r="R186" s="56">
        <v>1</v>
      </c>
      <c r="S186" s="28">
        <f t="shared" ref="S186:S191" si="158">ROUND(P186*Q186/10000,0)</f>
        <v>640</v>
      </c>
      <c r="T186" s="28">
        <f t="shared" ref="T186:T191" si="159">ROUND(P186*Q186*R186/10000,0)</f>
        <v>640</v>
      </c>
      <c r="U186" s="28">
        <f t="shared" ref="U186:U191" si="160">S186-T186</f>
        <v>0</v>
      </c>
      <c r="V186" s="28">
        <f t="shared" ref="V186:V191" si="161">ROUND((E186*H186+G186*I186)/10000,0)</f>
        <v>43</v>
      </c>
      <c r="W186" s="28">
        <f t="shared" ref="W186:W191" si="162">ROUND((E186*H186+G186*I186)*J186/10000,0)</f>
        <v>43</v>
      </c>
      <c r="X186" s="28">
        <f t="shared" ref="X186:X191" si="163">V186-W186</f>
        <v>0</v>
      </c>
      <c r="Y186" s="28">
        <f t="shared" ref="Y186:Y191" si="164">L186+T186-W186</f>
        <v>13287</v>
      </c>
      <c r="Z186" s="55">
        <v>0</v>
      </c>
      <c r="AA186" s="43">
        <v>13287</v>
      </c>
      <c r="AB186" s="55">
        <v>5214</v>
      </c>
      <c r="AC186" s="55">
        <v>8073</v>
      </c>
      <c r="AD186" s="55"/>
      <c r="AE186" s="80"/>
      <c r="AG186" s="90">
        <f t="shared" ref="AG186:AG191" si="165">ROUND(498337/$AA$8*AA186,2)</f>
        <v>5034.04</v>
      </c>
    </row>
    <row r="187" s="4" customFormat="1" ht="14.25" customHeight="1" spans="1:251">
      <c r="A187" s="30" t="s">
        <v>316</v>
      </c>
      <c r="B187" s="30"/>
      <c r="C187" s="31">
        <v>241992</v>
      </c>
      <c r="D187" s="31">
        <v>170217</v>
      </c>
      <c r="E187" s="31">
        <v>424</v>
      </c>
      <c r="F187" s="31">
        <v>71775</v>
      </c>
      <c r="G187" s="31">
        <v>122</v>
      </c>
      <c r="H187" s="32">
        <v>1150</v>
      </c>
      <c r="I187" s="32">
        <v>1950</v>
      </c>
      <c r="J187" s="45" t="s">
        <v>33</v>
      </c>
      <c r="K187" s="31">
        <f>SUM(K188:K191)</f>
        <v>33571</v>
      </c>
      <c r="L187" s="31">
        <f>SUM(L188:L191)</f>
        <v>23081</v>
      </c>
      <c r="M187" s="31">
        <f>SUM(M188:M191)</f>
        <v>10490</v>
      </c>
      <c r="N187" s="31">
        <v>42</v>
      </c>
      <c r="O187" s="31">
        <v>2316</v>
      </c>
      <c r="P187" s="31">
        <v>1884</v>
      </c>
      <c r="Q187" s="31">
        <v>1150</v>
      </c>
      <c r="R187" s="45" t="s">
        <v>33</v>
      </c>
      <c r="S187" s="31">
        <f t="shared" ref="S187:Y187" si="166">SUM(S188:S191)</f>
        <v>217</v>
      </c>
      <c r="T187" s="31">
        <f t="shared" si="166"/>
        <v>170</v>
      </c>
      <c r="U187" s="31">
        <f t="shared" si="166"/>
        <v>47</v>
      </c>
      <c r="V187" s="31">
        <f t="shared" si="166"/>
        <v>73</v>
      </c>
      <c r="W187" s="31">
        <f t="shared" si="166"/>
        <v>53</v>
      </c>
      <c r="X187" s="31">
        <f t="shared" si="166"/>
        <v>20</v>
      </c>
      <c r="Y187" s="31">
        <f t="shared" si="166"/>
        <v>23198</v>
      </c>
      <c r="Z187" s="81">
        <v>-14</v>
      </c>
      <c r="AA187" s="81">
        <v>23184</v>
      </c>
      <c r="AB187" s="81">
        <v>9097</v>
      </c>
      <c r="AC187" s="81">
        <v>14087</v>
      </c>
      <c r="AD187" s="81">
        <v>0</v>
      </c>
      <c r="AE187" s="82"/>
      <c r="AF187" s="83">
        <v>1</v>
      </c>
      <c r="AG187" s="91">
        <f>SUM(AG188:AG191)</f>
        <v>8783.71</v>
      </c>
      <c r="AH187" s="83"/>
      <c r="AI187" s="83"/>
      <c r="AJ187" s="83"/>
      <c r="AK187" s="83"/>
      <c r="AL187" s="83"/>
      <c r="AM187" s="83"/>
      <c r="AN187" s="83"/>
      <c r="AO187" s="83"/>
      <c r="AP187" s="83"/>
      <c r="AQ187" s="83"/>
      <c r="AR187" s="83"/>
      <c r="AS187" s="83"/>
      <c r="AT187" s="83"/>
      <c r="AU187" s="83"/>
      <c r="AV187" s="83"/>
      <c r="AW187" s="83"/>
      <c r="AX187" s="83"/>
      <c r="AY187" s="83"/>
      <c r="AZ187" s="83"/>
      <c r="BA187" s="83"/>
      <c r="BB187" s="83"/>
      <c r="BC187" s="83"/>
      <c r="BD187" s="83"/>
      <c r="BE187" s="83"/>
      <c r="BF187" s="83"/>
      <c r="BG187" s="83"/>
      <c r="BH187" s="83"/>
      <c r="BI187" s="83"/>
      <c r="BJ187" s="83"/>
      <c r="BK187" s="83"/>
      <c r="BL187" s="83"/>
      <c r="BM187" s="83"/>
      <c r="BN187" s="83"/>
      <c r="BO187" s="83"/>
      <c r="BP187" s="83"/>
      <c r="BQ187" s="83"/>
      <c r="BR187" s="83"/>
      <c r="BS187" s="83"/>
      <c r="BT187" s="83"/>
      <c r="BU187" s="83"/>
      <c r="BV187" s="83"/>
      <c r="BW187" s="83"/>
      <c r="BX187" s="83"/>
      <c r="BY187" s="83"/>
      <c r="BZ187" s="83"/>
      <c r="CA187" s="83"/>
      <c r="CB187" s="83"/>
      <c r="CC187" s="83"/>
      <c r="CD187" s="83"/>
      <c r="CE187" s="83"/>
      <c r="CF187" s="83"/>
      <c r="CG187" s="83"/>
      <c r="CH187" s="83"/>
      <c r="CI187" s="83"/>
      <c r="CJ187" s="83"/>
      <c r="CK187" s="83"/>
      <c r="CL187" s="83"/>
      <c r="CM187" s="83"/>
      <c r="CN187" s="83"/>
      <c r="CO187" s="83"/>
      <c r="CP187" s="83"/>
      <c r="CQ187" s="83"/>
      <c r="CR187" s="83"/>
      <c r="CS187" s="83"/>
      <c r="CT187" s="83"/>
      <c r="CU187" s="83"/>
      <c r="CV187" s="83"/>
      <c r="CW187" s="83"/>
      <c r="CX187" s="83"/>
      <c r="CY187" s="83"/>
      <c r="CZ187" s="83"/>
      <c r="DA187" s="83"/>
      <c r="DB187" s="83"/>
      <c r="DC187" s="83"/>
      <c r="DD187" s="83"/>
      <c r="DE187" s="83"/>
      <c r="DF187" s="83"/>
      <c r="DG187" s="83"/>
      <c r="DH187" s="83"/>
      <c r="DI187" s="83"/>
      <c r="DJ187" s="83"/>
      <c r="DK187" s="83"/>
      <c r="DL187" s="83"/>
      <c r="DM187" s="83"/>
      <c r="DN187" s="83"/>
      <c r="DO187" s="83"/>
      <c r="DP187" s="83"/>
      <c r="DQ187" s="83"/>
      <c r="DR187" s="83"/>
      <c r="DS187" s="83"/>
      <c r="DT187" s="83"/>
      <c r="DU187" s="83"/>
      <c r="DV187" s="83"/>
      <c r="DW187" s="83"/>
      <c r="DX187" s="83"/>
      <c r="DY187" s="83"/>
      <c r="DZ187" s="83"/>
      <c r="EA187" s="83"/>
      <c r="EB187" s="83"/>
      <c r="EC187" s="83"/>
      <c r="ED187" s="83"/>
      <c r="EE187" s="83"/>
      <c r="EF187" s="83"/>
      <c r="EG187" s="83"/>
      <c r="EH187" s="83"/>
      <c r="EI187" s="83"/>
      <c r="EJ187" s="83"/>
      <c r="EK187" s="83"/>
      <c r="EL187" s="83"/>
      <c r="EM187" s="83"/>
      <c r="EN187" s="83"/>
      <c r="EO187" s="83"/>
      <c r="EP187" s="83"/>
      <c r="EQ187" s="83"/>
      <c r="ER187" s="83"/>
      <c r="ES187" s="83"/>
      <c r="ET187" s="83"/>
      <c r="EU187" s="83"/>
      <c r="EV187" s="83"/>
      <c r="EW187" s="83"/>
      <c r="EX187" s="83"/>
      <c r="EY187" s="83"/>
      <c r="EZ187" s="83"/>
      <c r="FA187" s="83"/>
      <c r="FB187" s="83"/>
      <c r="FC187" s="83"/>
      <c r="FD187" s="83"/>
      <c r="FE187" s="83"/>
      <c r="FF187" s="83"/>
      <c r="FG187" s="83"/>
      <c r="FH187" s="83"/>
      <c r="FI187" s="83"/>
      <c r="FJ187" s="83"/>
      <c r="FK187" s="83"/>
      <c r="FL187" s="83"/>
      <c r="FM187" s="83"/>
      <c r="FN187" s="83"/>
      <c r="FO187" s="83"/>
      <c r="FP187" s="83"/>
      <c r="FQ187" s="83"/>
      <c r="FR187" s="83"/>
      <c r="FS187" s="83"/>
      <c r="FT187" s="83"/>
      <c r="FU187" s="83"/>
      <c r="FV187" s="83"/>
      <c r="FW187" s="83"/>
      <c r="FX187" s="83"/>
      <c r="FY187" s="83"/>
      <c r="FZ187" s="83"/>
      <c r="GA187" s="83"/>
      <c r="GB187" s="83"/>
      <c r="GC187" s="83"/>
      <c r="GD187" s="83"/>
      <c r="GE187" s="83"/>
      <c r="GF187" s="83"/>
      <c r="GG187" s="83"/>
      <c r="GH187" s="83"/>
      <c r="GI187" s="83"/>
      <c r="GJ187" s="83"/>
      <c r="GK187" s="83"/>
      <c r="GL187" s="83"/>
      <c r="GM187" s="83"/>
      <c r="GN187" s="83"/>
      <c r="GO187" s="83"/>
      <c r="GP187" s="83"/>
      <c r="GQ187" s="83"/>
      <c r="GR187" s="83"/>
      <c r="GS187" s="83"/>
      <c r="GT187" s="83"/>
      <c r="GU187" s="83"/>
      <c r="GV187" s="83"/>
      <c r="GW187" s="83"/>
      <c r="GX187" s="83"/>
      <c r="GY187" s="83"/>
      <c r="GZ187" s="83"/>
      <c r="HA187" s="83"/>
      <c r="HB187" s="83"/>
      <c r="HC187" s="83"/>
      <c r="HD187" s="83"/>
      <c r="HE187" s="83"/>
      <c r="HF187" s="83"/>
      <c r="HG187" s="83"/>
      <c r="HH187" s="83"/>
      <c r="HI187" s="83"/>
      <c r="HJ187" s="83"/>
      <c r="HK187" s="83"/>
      <c r="HL187" s="83"/>
      <c r="HM187" s="83"/>
      <c r="HN187" s="83"/>
      <c r="HO187" s="83"/>
      <c r="HP187" s="83"/>
      <c r="HQ187" s="83"/>
      <c r="HR187" s="83"/>
      <c r="HS187" s="83"/>
      <c r="HT187" s="83"/>
      <c r="HU187" s="83"/>
      <c r="HV187" s="83"/>
      <c r="HW187" s="83"/>
      <c r="HX187" s="83"/>
      <c r="HY187" s="83"/>
      <c r="HZ187" s="83"/>
      <c r="IA187" s="83"/>
      <c r="IB187" s="83"/>
      <c r="IC187" s="83"/>
      <c r="ID187" s="83"/>
      <c r="IE187" s="83"/>
      <c r="IF187" s="83"/>
      <c r="IG187" s="83"/>
      <c r="IH187" s="83"/>
      <c r="II187" s="83"/>
      <c r="IJ187" s="83"/>
      <c r="IK187" s="83"/>
      <c r="IL187" s="83"/>
      <c r="IM187" s="83"/>
      <c r="IN187" s="83"/>
      <c r="IO187" s="83"/>
      <c r="IP187" s="83"/>
      <c r="IQ187" s="83"/>
    </row>
    <row r="188" ht="30" customHeight="1" spans="1:33">
      <c r="A188" s="95" t="s">
        <v>317</v>
      </c>
      <c r="B188" s="33" t="s">
        <v>318</v>
      </c>
      <c r="C188" s="28">
        <v>3786</v>
      </c>
      <c r="D188" s="28">
        <v>1855</v>
      </c>
      <c r="E188" s="28">
        <v>1</v>
      </c>
      <c r="F188" s="28">
        <v>1931</v>
      </c>
      <c r="G188" s="28">
        <v>0</v>
      </c>
      <c r="H188" s="29">
        <v>1150</v>
      </c>
      <c r="I188" s="29">
        <v>1950</v>
      </c>
      <c r="J188" s="44">
        <v>0.6</v>
      </c>
      <c r="K188" s="28">
        <f t="shared" ref="K188:K197" si="167">ROUND((D188*H188+F188*I188)/10000,0)</f>
        <v>590</v>
      </c>
      <c r="L188" s="28">
        <f t="shared" ref="L188:L197" si="168">ROUND((H188*D188*J188+I188*F188*J188)/10000,0)</f>
        <v>354</v>
      </c>
      <c r="M188" s="28">
        <f t="shared" ref="M188:M206" si="169">K188-L188</f>
        <v>236</v>
      </c>
      <c r="N188" s="28">
        <v>0</v>
      </c>
      <c r="O188" s="28">
        <v>0</v>
      </c>
      <c r="P188" s="28">
        <v>0</v>
      </c>
      <c r="Q188" s="28">
        <v>1150</v>
      </c>
      <c r="R188" s="56">
        <v>0.6</v>
      </c>
      <c r="S188" s="28">
        <f t="shared" si="158"/>
        <v>0</v>
      </c>
      <c r="T188" s="28">
        <f t="shared" si="159"/>
        <v>0</v>
      </c>
      <c r="U188" s="28">
        <f t="shared" si="160"/>
        <v>0</v>
      </c>
      <c r="V188" s="28">
        <f t="shared" si="161"/>
        <v>0</v>
      </c>
      <c r="W188" s="28">
        <f t="shared" si="162"/>
        <v>0</v>
      </c>
      <c r="X188" s="28">
        <f t="shared" si="163"/>
        <v>0</v>
      </c>
      <c r="Y188" s="28">
        <f t="shared" si="164"/>
        <v>354</v>
      </c>
      <c r="Z188" s="55">
        <v>-14</v>
      </c>
      <c r="AA188" s="43">
        <v>340</v>
      </c>
      <c r="AB188" s="55">
        <v>133</v>
      </c>
      <c r="AC188" s="55">
        <v>207</v>
      </c>
      <c r="AD188" s="55"/>
      <c r="AE188" s="80"/>
      <c r="AG188" s="90">
        <f t="shared" si="165"/>
        <v>128.82</v>
      </c>
    </row>
    <row r="189" ht="24" spans="1:33">
      <c r="A189" s="95" t="s">
        <v>319</v>
      </c>
      <c r="B189" s="33" t="s">
        <v>318</v>
      </c>
      <c r="C189" s="28">
        <v>0</v>
      </c>
      <c r="D189" s="28">
        <v>0</v>
      </c>
      <c r="E189" s="28">
        <v>0</v>
      </c>
      <c r="F189" s="28">
        <v>0</v>
      </c>
      <c r="G189" s="28">
        <v>0</v>
      </c>
      <c r="H189" s="29">
        <v>1150</v>
      </c>
      <c r="I189" s="29">
        <v>1950</v>
      </c>
      <c r="J189" s="44">
        <v>0.8</v>
      </c>
      <c r="K189" s="28">
        <f t="shared" si="167"/>
        <v>0</v>
      </c>
      <c r="L189" s="28">
        <f t="shared" si="168"/>
        <v>0</v>
      </c>
      <c r="M189" s="28">
        <f t="shared" si="169"/>
        <v>0</v>
      </c>
      <c r="N189" s="28">
        <v>0</v>
      </c>
      <c r="O189" s="28">
        <v>0</v>
      </c>
      <c r="P189" s="28">
        <v>0</v>
      </c>
      <c r="Q189" s="28">
        <v>1150</v>
      </c>
      <c r="R189" s="56">
        <v>0.8</v>
      </c>
      <c r="S189" s="28">
        <f t="shared" si="158"/>
        <v>0</v>
      </c>
      <c r="T189" s="28">
        <f t="shared" si="159"/>
        <v>0</v>
      </c>
      <c r="U189" s="28">
        <f t="shared" si="160"/>
        <v>0</v>
      </c>
      <c r="V189" s="28">
        <f t="shared" si="161"/>
        <v>0</v>
      </c>
      <c r="W189" s="28">
        <f t="shared" si="162"/>
        <v>0</v>
      </c>
      <c r="X189" s="28">
        <f t="shared" si="163"/>
        <v>0</v>
      </c>
      <c r="Y189" s="28">
        <f t="shared" si="164"/>
        <v>0</v>
      </c>
      <c r="Z189" s="55">
        <v>0</v>
      </c>
      <c r="AA189" s="43">
        <v>0</v>
      </c>
      <c r="AB189" s="55">
        <v>0</v>
      </c>
      <c r="AC189" s="55">
        <v>0</v>
      </c>
      <c r="AD189" s="55">
        <v>0</v>
      </c>
      <c r="AE189" s="80" t="s">
        <v>320</v>
      </c>
      <c r="AG189" s="90">
        <f t="shared" si="165"/>
        <v>0</v>
      </c>
    </row>
    <row r="190" ht="18" customHeight="1" spans="1:33">
      <c r="A190" s="26" t="s">
        <v>321</v>
      </c>
      <c r="B190" s="33" t="s">
        <v>322</v>
      </c>
      <c r="C190" s="28">
        <v>132170</v>
      </c>
      <c r="D190" s="28">
        <v>93521</v>
      </c>
      <c r="E190" s="28">
        <v>174</v>
      </c>
      <c r="F190" s="28">
        <v>38649</v>
      </c>
      <c r="G190" s="28">
        <v>39</v>
      </c>
      <c r="H190" s="29">
        <v>1150</v>
      </c>
      <c r="I190" s="29">
        <v>1950</v>
      </c>
      <c r="J190" s="44">
        <v>0.6</v>
      </c>
      <c r="K190" s="28">
        <f t="shared" si="167"/>
        <v>18291</v>
      </c>
      <c r="L190" s="28">
        <f t="shared" si="168"/>
        <v>10975</v>
      </c>
      <c r="M190" s="28">
        <f t="shared" si="169"/>
        <v>7316</v>
      </c>
      <c r="N190" s="28">
        <v>6</v>
      </c>
      <c r="O190" s="28">
        <v>477</v>
      </c>
      <c r="P190" s="28">
        <v>123</v>
      </c>
      <c r="Q190" s="28">
        <v>1150</v>
      </c>
      <c r="R190" s="56">
        <v>0.6</v>
      </c>
      <c r="S190" s="28">
        <f t="shared" si="158"/>
        <v>14</v>
      </c>
      <c r="T190" s="28">
        <f t="shared" si="159"/>
        <v>8</v>
      </c>
      <c r="U190" s="28">
        <f t="shared" si="160"/>
        <v>6</v>
      </c>
      <c r="V190" s="28">
        <f t="shared" si="161"/>
        <v>28</v>
      </c>
      <c r="W190" s="28">
        <f t="shared" si="162"/>
        <v>17</v>
      </c>
      <c r="X190" s="28">
        <f t="shared" si="163"/>
        <v>11</v>
      </c>
      <c r="Y190" s="28">
        <f t="shared" si="164"/>
        <v>10966</v>
      </c>
      <c r="Z190" s="55">
        <v>0</v>
      </c>
      <c r="AA190" s="43">
        <v>10966</v>
      </c>
      <c r="AB190" s="55">
        <v>4303</v>
      </c>
      <c r="AC190" s="55">
        <v>6663</v>
      </c>
      <c r="AD190" s="55"/>
      <c r="AE190" s="80" t="s">
        <v>323</v>
      </c>
      <c r="AG190" s="90">
        <f t="shared" si="165"/>
        <v>4154.68</v>
      </c>
    </row>
    <row r="191" ht="18" customHeight="1" spans="1:33">
      <c r="A191" s="94" t="s">
        <v>324</v>
      </c>
      <c r="B191" s="33" t="s">
        <v>325</v>
      </c>
      <c r="C191" s="28">
        <v>106036</v>
      </c>
      <c r="D191" s="28">
        <v>74841</v>
      </c>
      <c r="E191" s="28">
        <v>249</v>
      </c>
      <c r="F191" s="28">
        <v>31195</v>
      </c>
      <c r="G191" s="28">
        <v>83</v>
      </c>
      <c r="H191" s="29">
        <v>1150</v>
      </c>
      <c r="I191" s="29">
        <v>1950</v>
      </c>
      <c r="J191" s="44">
        <v>0.8</v>
      </c>
      <c r="K191" s="28">
        <f t="shared" si="167"/>
        <v>14690</v>
      </c>
      <c r="L191" s="28">
        <f t="shared" si="168"/>
        <v>11752</v>
      </c>
      <c r="M191" s="28">
        <f t="shared" si="169"/>
        <v>2938</v>
      </c>
      <c r="N191" s="28">
        <v>36</v>
      </c>
      <c r="O191" s="28">
        <v>1839</v>
      </c>
      <c r="P191" s="28">
        <v>1761</v>
      </c>
      <c r="Q191" s="28">
        <v>1150</v>
      </c>
      <c r="R191" s="56">
        <v>0.8</v>
      </c>
      <c r="S191" s="28">
        <f t="shared" si="158"/>
        <v>203</v>
      </c>
      <c r="T191" s="28">
        <f t="shared" si="159"/>
        <v>162</v>
      </c>
      <c r="U191" s="28">
        <f t="shared" si="160"/>
        <v>41</v>
      </c>
      <c r="V191" s="28">
        <f t="shared" si="161"/>
        <v>45</v>
      </c>
      <c r="W191" s="28">
        <f t="shared" si="162"/>
        <v>36</v>
      </c>
      <c r="X191" s="28">
        <f t="shared" si="163"/>
        <v>9</v>
      </c>
      <c r="Y191" s="28">
        <f t="shared" si="164"/>
        <v>11878</v>
      </c>
      <c r="Z191" s="55">
        <v>0</v>
      </c>
      <c r="AA191" s="43">
        <v>11878</v>
      </c>
      <c r="AB191" s="55">
        <v>4661</v>
      </c>
      <c r="AC191" s="55">
        <v>7217</v>
      </c>
      <c r="AD191" s="55"/>
      <c r="AE191" s="80" t="s">
        <v>326</v>
      </c>
      <c r="AG191" s="90">
        <f t="shared" si="165"/>
        <v>4500.21</v>
      </c>
    </row>
    <row r="192" s="4" customFormat="1" spans="1:251">
      <c r="A192" s="30" t="s">
        <v>327</v>
      </c>
      <c r="B192" s="30"/>
      <c r="C192" s="31">
        <v>82187</v>
      </c>
      <c r="D192" s="31">
        <v>56850</v>
      </c>
      <c r="E192" s="31">
        <v>261</v>
      </c>
      <c r="F192" s="31">
        <v>25337</v>
      </c>
      <c r="G192" s="31">
        <v>70</v>
      </c>
      <c r="H192" s="32">
        <v>1150</v>
      </c>
      <c r="I192" s="32">
        <v>1950</v>
      </c>
      <c r="J192" s="45">
        <v>1</v>
      </c>
      <c r="K192" s="31">
        <f>SUM(K193)</f>
        <v>11478</v>
      </c>
      <c r="L192" s="31">
        <f>SUM(L193)</f>
        <v>11478</v>
      </c>
      <c r="M192" s="31">
        <f>SUM(M193)</f>
        <v>0</v>
      </c>
      <c r="N192" s="31">
        <v>94</v>
      </c>
      <c r="O192" s="31">
        <v>3275</v>
      </c>
      <c r="P192" s="31">
        <v>6125</v>
      </c>
      <c r="Q192" s="31">
        <v>1150</v>
      </c>
      <c r="R192" s="45">
        <v>1</v>
      </c>
      <c r="S192" s="31">
        <f t="shared" ref="S192:Y192" si="170">SUM(S193)</f>
        <v>704</v>
      </c>
      <c r="T192" s="31">
        <f t="shared" si="170"/>
        <v>704</v>
      </c>
      <c r="U192" s="31">
        <f t="shared" si="170"/>
        <v>0</v>
      </c>
      <c r="V192" s="31">
        <f t="shared" si="170"/>
        <v>44</v>
      </c>
      <c r="W192" s="31">
        <f t="shared" si="170"/>
        <v>44</v>
      </c>
      <c r="X192" s="31">
        <f t="shared" si="170"/>
        <v>0</v>
      </c>
      <c r="Y192" s="31">
        <f t="shared" si="170"/>
        <v>12138</v>
      </c>
      <c r="Z192" s="81">
        <v>0</v>
      </c>
      <c r="AA192" s="81">
        <v>12138</v>
      </c>
      <c r="AB192" s="81">
        <v>4763</v>
      </c>
      <c r="AC192" s="81">
        <v>7375</v>
      </c>
      <c r="AD192" s="81">
        <v>0</v>
      </c>
      <c r="AE192" s="82"/>
      <c r="AF192" s="83">
        <v>1</v>
      </c>
      <c r="AG192" s="91" t="e">
        <f>SUM(AG193)</f>
        <v>#N/A</v>
      </c>
      <c r="AH192" s="83"/>
      <c r="AI192" s="83"/>
      <c r="AJ192" s="83"/>
      <c r="AK192" s="83"/>
      <c r="AL192" s="83"/>
      <c r="AM192" s="83"/>
      <c r="AN192" s="83"/>
      <c r="AO192" s="83"/>
      <c r="AP192" s="83"/>
      <c r="AQ192" s="83"/>
      <c r="AR192" s="83"/>
      <c r="AS192" s="83"/>
      <c r="AT192" s="83"/>
      <c r="AU192" s="83"/>
      <c r="AV192" s="83"/>
      <c r="AW192" s="83"/>
      <c r="AX192" s="83"/>
      <c r="AY192" s="83"/>
      <c r="AZ192" s="83"/>
      <c r="BA192" s="83"/>
      <c r="BB192" s="83"/>
      <c r="BC192" s="83"/>
      <c r="BD192" s="83"/>
      <c r="BE192" s="83"/>
      <c r="BF192" s="83"/>
      <c r="BG192" s="83"/>
      <c r="BH192" s="83"/>
      <c r="BI192" s="83"/>
      <c r="BJ192" s="83"/>
      <c r="BK192" s="83"/>
      <c r="BL192" s="83"/>
      <c r="BM192" s="83"/>
      <c r="BN192" s="83"/>
      <c r="BO192" s="83"/>
      <c r="BP192" s="83"/>
      <c r="BQ192" s="83"/>
      <c r="BR192" s="83"/>
      <c r="BS192" s="83"/>
      <c r="BT192" s="83"/>
      <c r="BU192" s="83"/>
      <c r="BV192" s="83"/>
      <c r="BW192" s="83"/>
      <c r="BX192" s="83"/>
      <c r="BY192" s="83"/>
      <c r="BZ192" s="83"/>
      <c r="CA192" s="83"/>
      <c r="CB192" s="83"/>
      <c r="CC192" s="83"/>
      <c r="CD192" s="83"/>
      <c r="CE192" s="83"/>
      <c r="CF192" s="83"/>
      <c r="CG192" s="83"/>
      <c r="CH192" s="83"/>
      <c r="CI192" s="83"/>
      <c r="CJ192" s="83"/>
      <c r="CK192" s="83"/>
      <c r="CL192" s="83"/>
      <c r="CM192" s="83"/>
      <c r="CN192" s="83"/>
      <c r="CO192" s="83"/>
      <c r="CP192" s="83"/>
      <c r="CQ192" s="83"/>
      <c r="CR192" s="83"/>
      <c r="CS192" s="83"/>
      <c r="CT192" s="83"/>
      <c r="CU192" s="83"/>
      <c r="CV192" s="83"/>
      <c r="CW192" s="83"/>
      <c r="CX192" s="83"/>
      <c r="CY192" s="83"/>
      <c r="CZ192" s="83"/>
      <c r="DA192" s="83"/>
      <c r="DB192" s="83"/>
      <c r="DC192" s="83"/>
      <c r="DD192" s="83"/>
      <c r="DE192" s="83"/>
      <c r="DF192" s="83"/>
      <c r="DG192" s="83"/>
      <c r="DH192" s="83"/>
      <c r="DI192" s="83"/>
      <c r="DJ192" s="83"/>
      <c r="DK192" s="83"/>
      <c r="DL192" s="83"/>
      <c r="DM192" s="83"/>
      <c r="DN192" s="83"/>
      <c r="DO192" s="83"/>
      <c r="DP192" s="83"/>
      <c r="DQ192" s="83"/>
      <c r="DR192" s="83"/>
      <c r="DS192" s="83"/>
      <c r="DT192" s="83"/>
      <c r="DU192" s="83"/>
      <c r="DV192" s="83"/>
      <c r="DW192" s="83"/>
      <c r="DX192" s="83"/>
      <c r="DY192" s="83"/>
      <c r="DZ192" s="83"/>
      <c r="EA192" s="83"/>
      <c r="EB192" s="83"/>
      <c r="EC192" s="83"/>
      <c r="ED192" s="83"/>
      <c r="EE192" s="83"/>
      <c r="EF192" s="83"/>
      <c r="EG192" s="83"/>
      <c r="EH192" s="83"/>
      <c r="EI192" s="83"/>
      <c r="EJ192" s="83"/>
      <c r="EK192" s="83"/>
      <c r="EL192" s="83"/>
      <c r="EM192" s="83"/>
      <c r="EN192" s="83"/>
      <c r="EO192" s="83"/>
      <c r="EP192" s="83"/>
      <c r="EQ192" s="83"/>
      <c r="ER192" s="83"/>
      <c r="ES192" s="83"/>
      <c r="ET192" s="83"/>
      <c r="EU192" s="83"/>
      <c r="EV192" s="83"/>
      <c r="EW192" s="83"/>
      <c r="EX192" s="83"/>
      <c r="EY192" s="83"/>
      <c r="EZ192" s="83"/>
      <c r="FA192" s="83"/>
      <c r="FB192" s="83"/>
      <c r="FC192" s="83"/>
      <c r="FD192" s="83"/>
      <c r="FE192" s="83"/>
      <c r="FF192" s="83"/>
      <c r="FG192" s="83"/>
      <c r="FH192" s="83"/>
      <c r="FI192" s="83"/>
      <c r="FJ192" s="83"/>
      <c r="FK192" s="83"/>
      <c r="FL192" s="83"/>
      <c r="FM192" s="83"/>
      <c r="FN192" s="83"/>
      <c r="FO192" s="83"/>
      <c r="FP192" s="83"/>
      <c r="FQ192" s="83"/>
      <c r="FR192" s="83"/>
      <c r="FS192" s="83"/>
      <c r="FT192" s="83"/>
      <c r="FU192" s="83"/>
      <c r="FV192" s="83"/>
      <c r="FW192" s="83"/>
      <c r="FX192" s="83"/>
      <c r="FY192" s="83"/>
      <c r="FZ192" s="83"/>
      <c r="GA192" s="83"/>
      <c r="GB192" s="83"/>
      <c r="GC192" s="83"/>
      <c r="GD192" s="83"/>
      <c r="GE192" s="83"/>
      <c r="GF192" s="83"/>
      <c r="GG192" s="83"/>
      <c r="GH192" s="83"/>
      <c r="GI192" s="83"/>
      <c r="GJ192" s="83"/>
      <c r="GK192" s="83"/>
      <c r="GL192" s="83"/>
      <c r="GM192" s="83"/>
      <c r="GN192" s="83"/>
      <c r="GO192" s="83"/>
      <c r="GP192" s="83"/>
      <c r="GQ192" s="83"/>
      <c r="GR192" s="83"/>
      <c r="GS192" s="83"/>
      <c r="GT192" s="83"/>
      <c r="GU192" s="83"/>
      <c r="GV192" s="83"/>
      <c r="GW192" s="83"/>
      <c r="GX192" s="83"/>
      <c r="GY192" s="83"/>
      <c r="GZ192" s="83"/>
      <c r="HA192" s="83"/>
      <c r="HB192" s="83"/>
      <c r="HC192" s="83"/>
      <c r="HD192" s="83"/>
      <c r="HE192" s="83"/>
      <c r="HF192" s="83"/>
      <c r="HG192" s="83"/>
      <c r="HH192" s="83"/>
      <c r="HI192" s="83"/>
      <c r="HJ192" s="83"/>
      <c r="HK192" s="83"/>
      <c r="HL192" s="83"/>
      <c r="HM192" s="83"/>
      <c r="HN192" s="83"/>
      <c r="HO192" s="83"/>
      <c r="HP192" s="83"/>
      <c r="HQ192" s="83"/>
      <c r="HR192" s="83"/>
      <c r="HS192" s="83"/>
      <c r="HT192" s="83"/>
      <c r="HU192" s="83"/>
      <c r="HV192" s="83"/>
      <c r="HW192" s="83"/>
      <c r="HX192" s="83"/>
      <c r="HY192" s="83"/>
      <c r="HZ192" s="83"/>
      <c r="IA192" s="83"/>
      <c r="IB192" s="83"/>
      <c r="IC192" s="83"/>
      <c r="ID192" s="83"/>
      <c r="IE192" s="83"/>
      <c r="IF192" s="83"/>
      <c r="IG192" s="83"/>
      <c r="IH192" s="83"/>
      <c r="II192" s="83"/>
      <c r="IJ192" s="83"/>
      <c r="IK192" s="83"/>
      <c r="IL192" s="83"/>
      <c r="IM192" s="83"/>
      <c r="IN192" s="83"/>
      <c r="IO192" s="83"/>
      <c r="IP192" s="83"/>
      <c r="IQ192" s="83"/>
    </row>
    <row r="193" spans="1:33">
      <c r="A193" s="26" t="s">
        <v>327</v>
      </c>
      <c r="B193" s="33" t="s">
        <v>328</v>
      </c>
      <c r="C193" s="28">
        <v>82187</v>
      </c>
      <c r="D193" s="28">
        <v>56850</v>
      </c>
      <c r="E193" s="28">
        <v>261</v>
      </c>
      <c r="F193" s="28">
        <v>25337</v>
      </c>
      <c r="G193" s="28">
        <v>70</v>
      </c>
      <c r="H193" s="29">
        <v>1150</v>
      </c>
      <c r="I193" s="29">
        <v>1950</v>
      </c>
      <c r="J193" s="44">
        <v>1</v>
      </c>
      <c r="K193" s="28">
        <f t="shared" si="167"/>
        <v>11478</v>
      </c>
      <c r="L193" s="28">
        <f t="shared" si="168"/>
        <v>11478</v>
      </c>
      <c r="M193" s="28">
        <f t="shared" si="169"/>
        <v>0</v>
      </c>
      <c r="N193" s="28">
        <v>94</v>
      </c>
      <c r="O193" s="28">
        <v>3275</v>
      </c>
      <c r="P193" s="28">
        <v>6125</v>
      </c>
      <c r="Q193" s="28">
        <v>1150</v>
      </c>
      <c r="R193" s="56">
        <v>1</v>
      </c>
      <c r="S193" s="28">
        <f>ROUND(P193*Q193/10000,0)</f>
        <v>704</v>
      </c>
      <c r="T193" s="28">
        <f>ROUND(P193*Q193*R193/10000,0)</f>
        <v>704</v>
      </c>
      <c r="U193" s="28">
        <f>S193-T193</f>
        <v>0</v>
      </c>
      <c r="V193" s="28">
        <f>ROUND((E193*H193+G193*I193)/10000,0)</f>
        <v>44</v>
      </c>
      <c r="W193" s="28">
        <f>ROUND((E193*H193+G193*I193)*J193/10000,0)</f>
        <v>44</v>
      </c>
      <c r="X193" s="28">
        <f>V193-W193</f>
        <v>0</v>
      </c>
      <c r="Y193" s="28">
        <f>L193+T193-W193</f>
        <v>12138</v>
      </c>
      <c r="Z193" s="55">
        <v>0</v>
      </c>
      <c r="AA193" s="43">
        <v>12138</v>
      </c>
      <c r="AB193" s="55">
        <v>4763</v>
      </c>
      <c r="AC193" s="55">
        <v>7375</v>
      </c>
      <c r="AD193" s="55"/>
      <c r="AE193" s="80"/>
      <c r="AG193" s="90" t="e">
        <f>#N/A</f>
        <v>#N/A</v>
      </c>
    </row>
    <row r="194" s="4" customFormat="1" ht="14.25" customHeight="1" spans="1:251">
      <c r="A194" s="30" t="s">
        <v>329</v>
      </c>
      <c r="B194" s="30"/>
      <c r="C194" s="31">
        <v>319764</v>
      </c>
      <c r="D194" s="31">
        <v>222655</v>
      </c>
      <c r="E194" s="31">
        <v>478</v>
      </c>
      <c r="F194" s="31">
        <v>97109</v>
      </c>
      <c r="G194" s="31">
        <v>160</v>
      </c>
      <c r="H194" s="32">
        <v>1150</v>
      </c>
      <c r="I194" s="32">
        <v>1950</v>
      </c>
      <c r="J194" s="45">
        <v>1</v>
      </c>
      <c r="K194" s="31">
        <f>SUM(K195)</f>
        <v>44542</v>
      </c>
      <c r="L194" s="31">
        <f>SUM(L195)</f>
        <v>44542</v>
      </c>
      <c r="M194" s="31">
        <f>SUM(M195)</f>
        <v>0</v>
      </c>
      <c r="N194" s="31">
        <v>116</v>
      </c>
      <c r="O194" s="31">
        <v>5593</v>
      </c>
      <c r="P194" s="31">
        <v>6007</v>
      </c>
      <c r="Q194" s="31">
        <v>1150</v>
      </c>
      <c r="R194" s="45">
        <v>1</v>
      </c>
      <c r="S194" s="31">
        <f t="shared" ref="S194:Y194" si="171">SUM(S195)</f>
        <v>691</v>
      </c>
      <c r="T194" s="31">
        <f t="shared" si="171"/>
        <v>691</v>
      </c>
      <c r="U194" s="31">
        <f t="shared" si="171"/>
        <v>0</v>
      </c>
      <c r="V194" s="31">
        <f t="shared" si="171"/>
        <v>86</v>
      </c>
      <c r="W194" s="31">
        <f t="shared" si="171"/>
        <v>86</v>
      </c>
      <c r="X194" s="31">
        <f t="shared" si="171"/>
        <v>0</v>
      </c>
      <c r="Y194" s="31">
        <f t="shared" si="171"/>
        <v>45147</v>
      </c>
      <c r="Z194" s="81">
        <v>-189</v>
      </c>
      <c r="AA194" s="81">
        <v>44958</v>
      </c>
      <c r="AB194" s="81">
        <v>17641</v>
      </c>
      <c r="AC194" s="81">
        <v>27317</v>
      </c>
      <c r="AD194" s="81">
        <v>0</v>
      </c>
      <c r="AE194" s="82"/>
      <c r="AF194" s="83">
        <v>1</v>
      </c>
      <c r="AG194" s="91" t="e">
        <f>SUM(AG195)</f>
        <v>#N/A</v>
      </c>
      <c r="AH194" s="83"/>
      <c r="AI194" s="83"/>
      <c r="AJ194" s="83"/>
      <c r="AK194" s="83"/>
      <c r="AL194" s="83"/>
      <c r="AM194" s="83"/>
      <c r="AN194" s="83"/>
      <c r="AO194" s="83"/>
      <c r="AP194" s="83"/>
      <c r="AQ194" s="83"/>
      <c r="AR194" s="83"/>
      <c r="AS194" s="83"/>
      <c r="AT194" s="83"/>
      <c r="AU194" s="83"/>
      <c r="AV194" s="83"/>
      <c r="AW194" s="83"/>
      <c r="AX194" s="83"/>
      <c r="AY194" s="83"/>
      <c r="AZ194" s="83"/>
      <c r="BA194" s="83"/>
      <c r="BB194" s="83"/>
      <c r="BC194" s="83"/>
      <c r="BD194" s="83"/>
      <c r="BE194" s="83"/>
      <c r="BF194" s="83"/>
      <c r="BG194" s="83"/>
      <c r="BH194" s="83"/>
      <c r="BI194" s="83"/>
      <c r="BJ194" s="83"/>
      <c r="BK194" s="83"/>
      <c r="BL194" s="83"/>
      <c r="BM194" s="83"/>
      <c r="BN194" s="83"/>
      <c r="BO194" s="83"/>
      <c r="BP194" s="83"/>
      <c r="BQ194" s="83"/>
      <c r="BR194" s="83"/>
      <c r="BS194" s="83"/>
      <c r="BT194" s="83"/>
      <c r="BU194" s="83"/>
      <c r="BV194" s="83"/>
      <c r="BW194" s="83"/>
      <c r="BX194" s="83"/>
      <c r="BY194" s="83"/>
      <c r="BZ194" s="83"/>
      <c r="CA194" s="83"/>
      <c r="CB194" s="83"/>
      <c r="CC194" s="83"/>
      <c r="CD194" s="83"/>
      <c r="CE194" s="83"/>
      <c r="CF194" s="83"/>
      <c r="CG194" s="83"/>
      <c r="CH194" s="83"/>
      <c r="CI194" s="83"/>
      <c r="CJ194" s="83"/>
      <c r="CK194" s="83"/>
      <c r="CL194" s="83"/>
      <c r="CM194" s="83"/>
      <c r="CN194" s="83"/>
      <c r="CO194" s="83"/>
      <c r="CP194" s="83"/>
      <c r="CQ194" s="83"/>
      <c r="CR194" s="83"/>
      <c r="CS194" s="83"/>
      <c r="CT194" s="83"/>
      <c r="CU194" s="83"/>
      <c r="CV194" s="83"/>
      <c r="CW194" s="83"/>
      <c r="CX194" s="83"/>
      <c r="CY194" s="83"/>
      <c r="CZ194" s="83"/>
      <c r="DA194" s="83"/>
      <c r="DB194" s="83"/>
      <c r="DC194" s="83"/>
      <c r="DD194" s="83"/>
      <c r="DE194" s="83"/>
      <c r="DF194" s="83"/>
      <c r="DG194" s="83"/>
      <c r="DH194" s="83"/>
      <c r="DI194" s="83"/>
      <c r="DJ194" s="83"/>
      <c r="DK194" s="83"/>
      <c r="DL194" s="83"/>
      <c r="DM194" s="83"/>
      <c r="DN194" s="83"/>
      <c r="DO194" s="83"/>
      <c r="DP194" s="83"/>
      <c r="DQ194" s="83"/>
      <c r="DR194" s="83"/>
      <c r="DS194" s="83"/>
      <c r="DT194" s="83"/>
      <c r="DU194" s="83"/>
      <c r="DV194" s="83"/>
      <c r="DW194" s="83"/>
      <c r="DX194" s="83"/>
      <c r="DY194" s="83"/>
      <c r="DZ194" s="83"/>
      <c r="EA194" s="83"/>
      <c r="EB194" s="83"/>
      <c r="EC194" s="83"/>
      <c r="ED194" s="83"/>
      <c r="EE194" s="83"/>
      <c r="EF194" s="83"/>
      <c r="EG194" s="83"/>
      <c r="EH194" s="83"/>
      <c r="EI194" s="83"/>
      <c r="EJ194" s="83"/>
      <c r="EK194" s="83"/>
      <c r="EL194" s="83"/>
      <c r="EM194" s="83"/>
      <c r="EN194" s="83"/>
      <c r="EO194" s="83"/>
      <c r="EP194" s="83"/>
      <c r="EQ194" s="83"/>
      <c r="ER194" s="83"/>
      <c r="ES194" s="83"/>
      <c r="ET194" s="83"/>
      <c r="EU194" s="83"/>
      <c r="EV194" s="83"/>
      <c r="EW194" s="83"/>
      <c r="EX194" s="83"/>
      <c r="EY194" s="83"/>
      <c r="EZ194" s="83"/>
      <c r="FA194" s="83"/>
      <c r="FB194" s="83"/>
      <c r="FC194" s="83"/>
      <c r="FD194" s="83"/>
      <c r="FE194" s="83"/>
      <c r="FF194" s="83"/>
      <c r="FG194" s="83"/>
      <c r="FH194" s="83"/>
      <c r="FI194" s="83"/>
      <c r="FJ194" s="83"/>
      <c r="FK194" s="83"/>
      <c r="FL194" s="83"/>
      <c r="FM194" s="83"/>
      <c r="FN194" s="83"/>
      <c r="FO194" s="83"/>
      <c r="FP194" s="83"/>
      <c r="FQ194" s="83"/>
      <c r="FR194" s="83"/>
      <c r="FS194" s="83"/>
      <c r="FT194" s="83"/>
      <c r="FU194" s="83"/>
      <c r="FV194" s="83"/>
      <c r="FW194" s="83"/>
      <c r="FX194" s="83"/>
      <c r="FY194" s="83"/>
      <c r="FZ194" s="83"/>
      <c r="GA194" s="83"/>
      <c r="GB194" s="83"/>
      <c r="GC194" s="83"/>
      <c r="GD194" s="83"/>
      <c r="GE194" s="83"/>
      <c r="GF194" s="83"/>
      <c r="GG194" s="83"/>
      <c r="GH194" s="83"/>
      <c r="GI194" s="83"/>
      <c r="GJ194" s="83"/>
      <c r="GK194" s="83"/>
      <c r="GL194" s="83"/>
      <c r="GM194" s="83"/>
      <c r="GN194" s="83"/>
      <c r="GO194" s="83"/>
      <c r="GP194" s="83"/>
      <c r="GQ194" s="83"/>
      <c r="GR194" s="83"/>
      <c r="GS194" s="83"/>
      <c r="GT194" s="83"/>
      <c r="GU194" s="83"/>
      <c r="GV194" s="83"/>
      <c r="GW194" s="83"/>
      <c r="GX194" s="83"/>
      <c r="GY194" s="83"/>
      <c r="GZ194" s="83"/>
      <c r="HA194" s="83"/>
      <c r="HB194" s="83"/>
      <c r="HC194" s="83"/>
      <c r="HD194" s="83"/>
      <c r="HE194" s="83"/>
      <c r="HF194" s="83"/>
      <c r="HG194" s="83"/>
      <c r="HH194" s="83"/>
      <c r="HI194" s="83"/>
      <c r="HJ194" s="83"/>
      <c r="HK194" s="83"/>
      <c r="HL194" s="83"/>
      <c r="HM194" s="83"/>
      <c r="HN194" s="83"/>
      <c r="HO194" s="83"/>
      <c r="HP194" s="83"/>
      <c r="HQ194" s="83"/>
      <c r="HR194" s="83"/>
      <c r="HS194" s="83"/>
      <c r="HT194" s="83"/>
      <c r="HU194" s="83"/>
      <c r="HV194" s="83"/>
      <c r="HW194" s="83"/>
      <c r="HX194" s="83"/>
      <c r="HY194" s="83"/>
      <c r="HZ194" s="83"/>
      <c r="IA194" s="83"/>
      <c r="IB194" s="83"/>
      <c r="IC194" s="83"/>
      <c r="ID194" s="83"/>
      <c r="IE194" s="83"/>
      <c r="IF194" s="83"/>
      <c r="IG194" s="83"/>
      <c r="IH194" s="83"/>
      <c r="II194" s="83"/>
      <c r="IJ194" s="83"/>
      <c r="IK194" s="83"/>
      <c r="IL194" s="83"/>
      <c r="IM194" s="83"/>
      <c r="IN194" s="83"/>
      <c r="IO194" s="83"/>
      <c r="IP194" s="83"/>
      <c r="IQ194" s="83"/>
    </row>
    <row r="195" ht="51" customHeight="1" spans="1:33">
      <c r="A195" s="26" t="s">
        <v>329</v>
      </c>
      <c r="B195" s="33" t="s">
        <v>330</v>
      </c>
      <c r="C195" s="28">
        <v>319764</v>
      </c>
      <c r="D195" s="28">
        <v>222655</v>
      </c>
      <c r="E195" s="28">
        <v>478</v>
      </c>
      <c r="F195" s="28">
        <v>97109</v>
      </c>
      <c r="G195" s="28">
        <v>160</v>
      </c>
      <c r="H195" s="29">
        <v>1150</v>
      </c>
      <c r="I195" s="29">
        <v>1950</v>
      </c>
      <c r="J195" s="44">
        <v>1</v>
      </c>
      <c r="K195" s="28">
        <f t="shared" si="167"/>
        <v>44542</v>
      </c>
      <c r="L195" s="28">
        <f t="shared" si="168"/>
        <v>44542</v>
      </c>
      <c r="M195" s="28">
        <f t="shared" si="169"/>
        <v>0</v>
      </c>
      <c r="N195" s="28">
        <v>116</v>
      </c>
      <c r="O195" s="28">
        <v>5593</v>
      </c>
      <c r="P195" s="28">
        <v>6007</v>
      </c>
      <c r="Q195" s="28">
        <v>1150</v>
      </c>
      <c r="R195" s="56">
        <v>1</v>
      </c>
      <c r="S195" s="28">
        <f>ROUND(P195*Q195/10000,0)</f>
        <v>691</v>
      </c>
      <c r="T195" s="28">
        <f>ROUND(P195*Q195*R195/10000,0)</f>
        <v>691</v>
      </c>
      <c r="U195" s="28">
        <f>S195-T195</f>
        <v>0</v>
      </c>
      <c r="V195" s="28">
        <f>ROUND((E195*H195+G195*I195)/10000,0)</f>
        <v>86</v>
      </c>
      <c r="W195" s="28">
        <f>ROUND((E195*H195+G195*I195)*J195/10000,0)</f>
        <v>86</v>
      </c>
      <c r="X195" s="28">
        <f>V195-W195</f>
        <v>0</v>
      </c>
      <c r="Y195" s="28">
        <f>L195+T195-W195</f>
        <v>45147</v>
      </c>
      <c r="Z195" s="55">
        <v>-189</v>
      </c>
      <c r="AA195" s="43">
        <v>44958</v>
      </c>
      <c r="AB195" s="55">
        <v>17641</v>
      </c>
      <c r="AC195" s="55">
        <v>27317</v>
      </c>
      <c r="AD195" s="55"/>
      <c r="AE195" s="97" t="s">
        <v>331</v>
      </c>
      <c r="AG195" s="90" t="e">
        <f>#N/A</f>
        <v>#N/A</v>
      </c>
    </row>
    <row r="196" s="4" customFormat="1" ht="14.25" customHeight="1" spans="1:251">
      <c r="A196" s="30" t="s">
        <v>332</v>
      </c>
      <c r="B196" s="30"/>
      <c r="C196" s="31">
        <v>152336</v>
      </c>
      <c r="D196" s="31">
        <v>105133</v>
      </c>
      <c r="E196" s="31">
        <v>322</v>
      </c>
      <c r="F196" s="31">
        <v>47203</v>
      </c>
      <c r="G196" s="31">
        <v>115</v>
      </c>
      <c r="H196" s="32">
        <v>1150</v>
      </c>
      <c r="I196" s="32">
        <v>1950</v>
      </c>
      <c r="J196" s="45">
        <v>1</v>
      </c>
      <c r="K196" s="31">
        <f>SUM(K197)</f>
        <v>21295</v>
      </c>
      <c r="L196" s="31">
        <f>SUM(L197)</f>
        <v>21295</v>
      </c>
      <c r="M196" s="31">
        <f>SUM(M197)</f>
        <v>0</v>
      </c>
      <c r="N196" s="31">
        <v>93</v>
      </c>
      <c r="O196" s="31">
        <v>3968</v>
      </c>
      <c r="P196" s="31">
        <v>5332</v>
      </c>
      <c r="Q196" s="31">
        <v>1150</v>
      </c>
      <c r="R196" s="45">
        <v>1</v>
      </c>
      <c r="S196" s="31">
        <f t="shared" ref="S196:Y196" si="172">SUM(S197)</f>
        <v>613</v>
      </c>
      <c r="T196" s="31">
        <f t="shared" si="172"/>
        <v>613</v>
      </c>
      <c r="U196" s="31">
        <f t="shared" si="172"/>
        <v>0</v>
      </c>
      <c r="V196" s="31">
        <f t="shared" si="172"/>
        <v>59</v>
      </c>
      <c r="W196" s="31">
        <f t="shared" si="172"/>
        <v>59</v>
      </c>
      <c r="X196" s="31">
        <f t="shared" si="172"/>
        <v>0</v>
      </c>
      <c r="Y196" s="31">
        <f t="shared" si="172"/>
        <v>21849</v>
      </c>
      <c r="Z196" s="81">
        <v>0</v>
      </c>
      <c r="AA196" s="81">
        <v>21849</v>
      </c>
      <c r="AB196" s="81">
        <v>8573</v>
      </c>
      <c r="AC196" s="81">
        <v>13276</v>
      </c>
      <c r="AD196" s="81">
        <v>0</v>
      </c>
      <c r="AE196" s="82"/>
      <c r="AF196" s="83">
        <v>1</v>
      </c>
      <c r="AG196" s="91" t="e">
        <f>SUM(AG197)</f>
        <v>#N/A</v>
      </c>
      <c r="AH196" s="83"/>
      <c r="AI196" s="83"/>
      <c r="AJ196" s="83"/>
      <c r="AK196" s="83"/>
      <c r="AL196" s="83"/>
      <c r="AM196" s="83"/>
      <c r="AN196" s="83"/>
      <c r="AO196" s="83"/>
      <c r="AP196" s="83"/>
      <c r="AQ196" s="83"/>
      <c r="AR196" s="83"/>
      <c r="AS196" s="83"/>
      <c r="AT196" s="83"/>
      <c r="AU196" s="83"/>
      <c r="AV196" s="83"/>
      <c r="AW196" s="83"/>
      <c r="AX196" s="83"/>
      <c r="AY196" s="83"/>
      <c r="AZ196" s="83"/>
      <c r="BA196" s="83"/>
      <c r="BB196" s="83"/>
      <c r="BC196" s="83"/>
      <c r="BD196" s="83"/>
      <c r="BE196" s="83"/>
      <c r="BF196" s="83"/>
      <c r="BG196" s="83"/>
      <c r="BH196" s="83"/>
      <c r="BI196" s="83"/>
      <c r="BJ196" s="83"/>
      <c r="BK196" s="83"/>
      <c r="BL196" s="83"/>
      <c r="BM196" s="83"/>
      <c r="BN196" s="83"/>
      <c r="BO196" s="83"/>
      <c r="BP196" s="83"/>
      <c r="BQ196" s="83"/>
      <c r="BR196" s="83"/>
      <c r="BS196" s="83"/>
      <c r="BT196" s="83"/>
      <c r="BU196" s="83"/>
      <c r="BV196" s="83"/>
      <c r="BW196" s="83"/>
      <c r="BX196" s="83"/>
      <c r="BY196" s="83"/>
      <c r="BZ196" s="83"/>
      <c r="CA196" s="83"/>
      <c r="CB196" s="83"/>
      <c r="CC196" s="83"/>
      <c r="CD196" s="83"/>
      <c r="CE196" s="83"/>
      <c r="CF196" s="83"/>
      <c r="CG196" s="83"/>
      <c r="CH196" s="83"/>
      <c r="CI196" s="83"/>
      <c r="CJ196" s="83"/>
      <c r="CK196" s="83"/>
      <c r="CL196" s="83"/>
      <c r="CM196" s="83"/>
      <c r="CN196" s="83"/>
      <c r="CO196" s="83"/>
      <c r="CP196" s="83"/>
      <c r="CQ196" s="83"/>
      <c r="CR196" s="83"/>
      <c r="CS196" s="83"/>
      <c r="CT196" s="83"/>
      <c r="CU196" s="83"/>
      <c r="CV196" s="83"/>
      <c r="CW196" s="83"/>
      <c r="CX196" s="83"/>
      <c r="CY196" s="83"/>
      <c r="CZ196" s="83"/>
      <c r="DA196" s="83"/>
      <c r="DB196" s="83"/>
      <c r="DC196" s="83"/>
      <c r="DD196" s="83"/>
      <c r="DE196" s="83"/>
      <c r="DF196" s="83"/>
      <c r="DG196" s="83"/>
      <c r="DH196" s="83"/>
      <c r="DI196" s="83"/>
      <c r="DJ196" s="83"/>
      <c r="DK196" s="83"/>
      <c r="DL196" s="83"/>
      <c r="DM196" s="83"/>
      <c r="DN196" s="83"/>
      <c r="DO196" s="83"/>
      <c r="DP196" s="83"/>
      <c r="DQ196" s="83"/>
      <c r="DR196" s="83"/>
      <c r="DS196" s="83"/>
      <c r="DT196" s="83"/>
      <c r="DU196" s="83"/>
      <c r="DV196" s="83"/>
      <c r="DW196" s="83"/>
      <c r="DX196" s="83"/>
      <c r="DY196" s="83"/>
      <c r="DZ196" s="83"/>
      <c r="EA196" s="83"/>
      <c r="EB196" s="83"/>
      <c r="EC196" s="83"/>
      <c r="ED196" s="83"/>
      <c r="EE196" s="83"/>
      <c r="EF196" s="83"/>
      <c r="EG196" s="83"/>
      <c r="EH196" s="83"/>
      <c r="EI196" s="83"/>
      <c r="EJ196" s="83"/>
      <c r="EK196" s="83"/>
      <c r="EL196" s="83"/>
      <c r="EM196" s="83"/>
      <c r="EN196" s="83"/>
      <c r="EO196" s="83"/>
      <c r="EP196" s="83"/>
      <c r="EQ196" s="83"/>
      <c r="ER196" s="83"/>
      <c r="ES196" s="83"/>
      <c r="ET196" s="83"/>
      <c r="EU196" s="83"/>
      <c r="EV196" s="83"/>
      <c r="EW196" s="83"/>
      <c r="EX196" s="83"/>
      <c r="EY196" s="83"/>
      <c r="EZ196" s="83"/>
      <c r="FA196" s="83"/>
      <c r="FB196" s="83"/>
      <c r="FC196" s="83"/>
      <c r="FD196" s="83"/>
      <c r="FE196" s="83"/>
      <c r="FF196" s="83"/>
      <c r="FG196" s="83"/>
      <c r="FH196" s="83"/>
      <c r="FI196" s="83"/>
      <c r="FJ196" s="83"/>
      <c r="FK196" s="83"/>
      <c r="FL196" s="83"/>
      <c r="FM196" s="83"/>
      <c r="FN196" s="83"/>
      <c r="FO196" s="83"/>
      <c r="FP196" s="83"/>
      <c r="FQ196" s="83"/>
      <c r="FR196" s="83"/>
      <c r="FS196" s="83"/>
      <c r="FT196" s="83"/>
      <c r="FU196" s="83"/>
      <c r="FV196" s="83"/>
      <c r="FW196" s="83"/>
      <c r="FX196" s="83"/>
      <c r="FY196" s="83"/>
      <c r="FZ196" s="83"/>
      <c r="GA196" s="83"/>
      <c r="GB196" s="83"/>
      <c r="GC196" s="83"/>
      <c r="GD196" s="83"/>
      <c r="GE196" s="83"/>
      <c r="GF196" s="83"/>
      <c r="GG196" s="83"/>
      <c r="GH196" s="83"/>
      <c r="GI196" s="83"/>
      <c r="GJ196" s="83"/>
      <c r="GK196" s="83"/>
      <c r="GL196" s="83"/>
      <c r="GM196" s="83"/>
      <c r="GN196" s="83"/>
      <c r="GO196" s="83"/>
      <c r="GP196" s="83"/>
      <c r="GQ196" s="83"/>
      <c r="GR196" s="83"/>
      <c r="GS196" s="83"/>
      <c r="GT196" s="83"/>
      <c r="GU196" s="83"/>
      <c r="GV196" s="83"/>
      <c r="GW196" s="83"/>
      <c r="GX196" s="83"/>
      <c r="GY196" s="83"/>
      <c r="GZ196" s="83"/>
      <c r="HA196" s="83"/>
      <c r="HB196" s="83"/>
      <c r="HC196" s="83"/>
      <c r="HD196" s="83"/>
      <c r="HE196" s="83"/>
      <c r="HF196" s="83"/>
      <c r="HG196" s="83"/>
      <c r="HH196" s="83"/>
      <c r="HI196" s="83"/>
      <c r="HJ196" s="83"/>
      <c r="HK196" s="83"/>
      <c r="HL196" s="83"/>
      <c r="HM196" s="83"/>
      <c r="HN196" s="83"/>
      <c r="HO196" s="83"/>
      <c r="HP196" s="83"/>
      <c r="HQ196" s="83"/>
      <c r="HR196" s="83"/>
      <c r="HS196" s="83"/>
      <c r="HT196" s="83"/>
      <c r="HU196" s="83"/>
      <c r="HV196" s="83"/>
      <c r="HW196" s="83"/>
      <c r="HX196" s="83"/>
      <c r="HY196" s="83"/>
      <c r="HZ196" s="83"/>
      <c r="IA196" s="83"/>
      <c r="IB196" s="83"/>
      <c r="IC196" s="83"/>
      <c r="ID196" s="83"/>
      <c r="IE196" s="83"/>
      <c r="IF196" s="83"/>
      <c r="IG196" s="83"/>
      <c r="IH196" s="83"/>
      <c r="II196" s="83"/>
      <c r="IJ196" s="83"/>
      <c r="IK196" s="83"/>
      <c r="IL196" s="83"/>
      <c r="IM196" s="83"/>
      <c r="IN196" s="83"/>
      <c r="IO196" s="83"/>
      <c r="IP196" s="83"/>
      <c r="IQ196" s="83"/>
    </row>
    <row r="197" ht="18" customHeight="1" spans="1:33">
      <c r="A197" s="26" t="s">
        <v>332</v>
      </c>
      <c r="B197" s="33" t="s">
        <v>333</v>
      </c>
      <c r="C197" s="28">
        <v>152336</v>
      </c>
      <c r="D197" s="28">
        <v>105133</v>
      </c>
      <c r="E197" s="28">
        <v>322</v>
      </c>
      <c r="F197" s="28">
        <v>47203</v>
      </c>
      <c r="G197" s="28">
        <v>115</v>
      </c>
      <c r="H197" s="29">
        <v>1150</v>
      </c>
      <c r="I197" s="29">
        <v>1950</v>
      </c>
      <c r="J197" s="44">
        <v>1</v>
      </c>
      <c r="K197" s="28">
        <f t="shared" si="167"/>
        <v>21295</v>
      </c>
      <c r="L197" s="28">
        <f t="shared" si="168"/>
        <v>21295</v>
      </c>
      <c r="M197" s="28">
        <f t="shared" si="169"/>
        <v>0</v>
      </c>
      <c r="N197" s="28">
        <v>93</v>
      </c>
      <c r="O197" s="28">
        <v>3968</v>
      </c>
      <c r="P197" s="28">
        <v>5332</v>
      </c>
      <c r="Q197" s="28">
        <v>1150</v>
      </c>
      <c r="R197" s="56">
        <v>1</v>
      </c>
      <c r="S197" s="28">
        <f>ROUND(P197*Q197/10000,0)</f>
        <v>613</v>
      </c>
      <c r="T197" s="28">
        <f>ROUND(P197*Q197*R197/10000,0)</f>
        <v>613</v>
      </c>
      <c r="U197" s="28">
        <f>S197-T197</f>
        <v>0</v>
      </c>
      <c r="V197" s="28">
        <f>ROUND((E197*H197+G197*I197)/10000,0)</f>
        <v>59</v>
      </c>
      <c r="W197" s="28">
        <f>ROUND((E197*H197+G197*I197)*J197/10000,0)</f>
        <v>59</v>
      </c>
      <c r="X197" s="28">
        <f>V197-W197</f>
        <v>0</v>
      </c>
      <c r="Y197" s="28">
        <f>L197+T197-W197</f>
        <v>21849</v>
      </c>
      <c r="Z197" s="55">
        <v>0</v>
      </c>
      <c r="AA197" s="43">
        <v>21849</v>
      </c>
      <c r="AB197" s="55">
        <v>8573</v>
      </c>
      <c r="AC197" s="55">
        <v>13276</v>
      </c>
      <c r="AD197" s="55"/>
      <c r="AE197" s="80" t="s">
        <v>334</v>
      </c>
      <c r="AG197" s="90" t="e">
        <f>#N/A</f>
        <v>#N/A</v>
      </c>
    </row>
    <row r="198" s="4" customFormat="1" ht="14.25" customHeight="1" spans="1:251">
      <c r="A198" s="30" t="s">
        <v>335</v>
      </c>
      <c r="B198" s="30"/>
      <c r="C198" s="31">
        <v>148441</v>
      </c>
      <c r="D198" s="31">
        <v>109655</v>
      </c>
      <c r="E198" s="31">
        <v>353</v>
      </c>
      <c r="F198" s="31">
        <v>38786</v>
      </c>
      <c r="G198" s="31">
        <v>98</v>
      </c>
      <c r="H198" s="32">
        <v>1150</v>
      </c>
      <c r="I198" s="32">
        <v>1950</v>
      </c>
      <c r="J198" s="45" t="s">
        <v>33</v>
      </c>
      <c r="K198" s="31">
        <f>SUM(K199:K202)</f>
        <v>20173</v>
      </c>
      <c r="L198" s="31">
        <f>SUM(L199:L202)</f>
        <v>16089</v>
      </c>
      <c r="M198" s="31">
        <f>SUM(M199:M202)</f>
        <v>4084</v>
      </c>
      <c r="N198" s="31">
        <v>178</v>
      </c>
      <c r="O198" s="31">
        <v>8652</v>
      </c>
      <c r="P198" s="31">
        <v>9148</v>
      </c>
      <c r="Q198" s="31">
        <v>1150</v>
      </c>
      <c r="R198" s="45" t="s">
        <v>33</v>
      </c>
      <c r="S198" s="31">
        <f t="shared" ref="S198:Y198" si="173">SUM(S199:S202)</f>
        <v>1052</v>
      </c>
      <c r="T198" s="31">
        <f t="shared" si="173"/>
        <v>842</v>
      </c>
      <c r="U198" s="31">
        <f t="shared" si="173"/>
        <v>210</v>
      </c>
      <c r="V198" s="31">
        <f t="shared" si="173"/>
        <v>60</v>
      </c>
      <c r="W198" s="31">
        <f t="shared" si="173"/>
        <v>48</v>
      </c>
      <c r="X198" s="31">
        <f t="shared" si="173"/>
        <v>12</v>
      </c>
      <c r="Y198" s="31">
        <f t="shared" si="173"/>
        <v>16883</v>
      </c>
      <c r="Z198" s="81">
        <v>-5</v>
      </c>
      <c r="AA198" s="81">
        <v>16878</v>
      </c>
      <c r="AB198" s="81">
        <v>6624</v>
      </c>
      <c r="AC198" s="81">
        <v>10254</v>
      </c>
      <c r="AD198" s="81">
        <v>0</v>
      </c>
      <c r="AE198" s="82"/>
      <c r="AF198" s="83">
        <v>1</v>
      </c>
      <c r="AG198" s="91" t="e">
        <f>SUM(AG199:AG202)</f>
        <v>#N/A</v>
      </c>
      <c r="AH198" s="83"/>
      <c r="AI198" s="83"/>
      <c r="AJ198" s="83"/>
      <c r="AK198" s="83"/>
      <c r="AL198" s="83"/>
      <c r="AM198" s="83"/>
      <c r="AN198" s="83"/>
      <c r="AO198" s="83"/>
      <c r="AP198" s="83"/>
      <c r="AQ198" s="83"/>
      <c r="AR198" s="83"/>
      <c r="AS198" s="83"/>
      <c r="AT198" s="83"/>
      <c r="AU198" s="83"/>
      <c r="AV198" s="83"/>
      <c r="AW198" s="83"/>
      <c r="AX198" s="83"/>
      <c r="AY198" s="83"/>
      <c r="AZ198" s="83"/>
      <c r="BA198" s="83"/>
      <c r="BB198" s="83"/>
      <c r="BC198" s="83"/>
      <c r="BD198" s="83"/>
      <c r="BE198" s="83"/>
      <c r="BF198" s="83"/>
      <c r="BG198" s="83"/>
      <c r="BH198" s="83"/>
      <c r="BI198" s="83"/>
      <c r="BJ198" s="83"/>
      <c r="BK198" s="83"/>
      <c r="BL198" s="83"/>
      <c r="BM198" s="83"/>
      <c r="BN198" s="83"/>
      <c r="BO198" s="83"/>
      <c r="BP198" s="83"/>
      <c r="BQ198" s="83"/>
      <c r="BR198" s="83"/>
      <c r="BS198" s="83"/>
      <c r="BT198" s="83"/>
      <c r="BU198" s="83"/>
      <c r="BV198" s="83"/>
      <c r="BW198" s="83"/>
      <c r="BX198" s="83"/>
      <c r="BY198" s="83"/>
      <c r="BZ198" s="83"/>
      <c r="CA198" s="83"/>
      <c r="CB198" s="83"/>
      <c r="CC198" s="83"/>
      <c r="CD198" s="83"/>
      <c r="CE198" s="83"/>
      <c r="CF198" s="83"/>
      <c r="CG198" s="83"/>
      <c r="CH198" s="83"/>
      <c r="CI198" s="83"/>
      <c r="CJ198" s="83"/>
      <c r="CK198" s="83"/>
      <c r="CL198" s="83"/>
      <c r="CM198" s="83"/>
      <c r="CN198" s="83"/>
      <c r="CO198" s="83"/>
      <c r="CP198" s="83"/>
      <c r="CQ198" s="83"/>
      <c r="CR198" s="83"/>
      <c r="CS198" s="83"/>
      <c r="CT198" s="83"/>
      <c r="CU198" s="83"/>
      <c r="CV198" s="83"/>
      <c r="CW198" s="83"/>
      <c r="CX198" s="83"/>
      <c r="CY198" s="83"/>
      <c r="CZ198" s="83"/>
      <c r="DA198" s="83"/>
      <c r="DB198" s="83"/>
      <c r="DC198" s="83"/>
      <c r="DD198" s="83"/>
      <c r="DE198" s="83"/>
      <c r="DF198" s="83"/>
      <c r="DG198" s="83"/>
      <c r="DH198" s="83"/>
      <c r="DI198" s="83"/>
      <c r="DJ198" s="83"/>
      <c r="DK198" s="83"/>
      <c r="DL198" s="83"/>
      <c r="DM198" s="83"/>
      <c r="DN198" s="83"/>
      <c r="DO198" s="83"/>
      <c r="DP198" s="83"/>
      <c r="DQ198" s="83"/>
      <c r="DR198" s="83"/>
      <c r="DS198" s="83"/>
      <c r="DT198" s="83"/>
      <c r="DU198" s="83"/>
      <c r="DV198" s="83"/>
      <c r="DW198" s="83"/>
      <c r="DX198" s="83"/>
      <c r="DY198" s="83"/>
      <c r="DZ198" s="83"/>
      <c r="EA198" s="83"/>
      <c r="EB198" s="83"/>
      <c r="EC198" s="83"/>
      <c r="ED198" s="83"/>
      <c r="EE198" s="83"/>
      <c r="EF198" s="83"/>
      <c r="EG198" s="83"/>
      <c r="EH198" s="83"/>
      <c r="EI198" s="83"/>
      <c r="EJ198" s="83"/>
      <c r="EK198" s="83"/>
      <c r="EL198" s="83"/>
      <c r="EM198" s="83"/>
      <c r="EN198" s="83"/>
      <c r="EO198" s="83"/>
      <c r="EP198" s="83"/>
      <c r="EQ198" s="83"/>
      <c r="ER198" s="83"/>
      <c r="ES198" s="83"/>
      <c r="ET198" s="83"/>
      <c r="EU198" s="83"/>
      <c r="EV198" s="83"/>
      <c r="EW198" s="83"/>
      <c r="EX198" s="83"/>
      <c r="EY198" s="83"/>
      <c r="EZ198" s="83"/>
      <c r="FA198" s="83"/>
      <c r="FB198" s="83"/>
      <c r="FC198" s="83"/>
      <c r="FD198" s="83"/>
      <c r="FE198" s="83"/>
      <c r="FF198" s="83"/>
      <c r="FG198" s="83"/>
      <c r="FH198" s="83"/>
      <c r="FI198" s="83"/>
      <c r="FJ198" s="83"/>
      <c r="FK198" s="83"/>
      <c r="FL198" s="83"/>
      <c r="FM198" s="83"/>
      <c r="FN198" s="83"/>
      <c r="FO198" s="83"/>
      <c r="FP198" s="83"/>
      <c r="FQ198" s="83"/>
      <c r="FR198" s="83"/>
      <c r="FS198" s="83"/>
      <c r="FT198" s="83"/>
      <c r="FU198" s="83"/>
      <c r="FV198" s="83"/>
      <c r="FW198" s="83"/>
      <c r="FX198" s="83"/>
      <c r="FY198" s="83"/>
      <c r="FZ198" s="83"/>
      <c r="GA198" s="83"/>
      <c r="GB198" s="83"/>
      <c r="GC198" s="83"/>
      <c r="GD198" s="83"/>
      <c r="GE198" s="83"/>
      <c r="GF198" s="83"/>
      <c r="GG198" s="83"/>
      <c r="GH198" s="83"/>
      <c r="GI198" s="83"/>
      <c r="GJ198" s="83"/>
      <c r="GK198" s="83"/>
      <c r="GL198" s="83"/>
      <c r="GM198" s="83"/>
      <c r="GN198" s="83"/>
      <c r="GO198" s="83"/>
      <c r="GP198" s="83"/>
      <c r="GQ198" s="83"/>
      <c r="GR198" s="83"/>
      <c r="GS198" s="83"/>
      <c r="GT198" s="83"/>
      <c r="GU198" s="83"/>
      <c r="GV198" s="83"/>
      <c r="GW198" s="83"/>
      <c r="GX198" s="83"/>
      <c r="GY198" s="83"/>
      <c r="GZ198" s="83"/>
      <c r="HA198" s="83"/>
      <c r="HB198" s="83"/>
      <c r="HC198" s="83"/>
      <c r="HD198" s="83"/>
      <c r="HE198" s="83"/>
      <c r="HF198" s="83"/>
      <c r="HG198" s="83"/>
      <c r="HH198" s="83"/>
      <c r="HI198" s="83"/>
      <c r="HJ198" s="83"/>
      <c r="HK198" s="83"/>
      <c r="HL198" s="83"/>
      <c r="HM198" s="83"/>
      <c r="HN198" s="83"/>
      <c r="HO198" s="83"/>
      <c r="HP198" s="83"/>
      <c r="HQ198" s="83"/>
      <c r="HR198" s="83"/>
      <c r="HS198" s="83"/>
      <c r="HT198" s="83"/>
      <c r="HU198" s="83"/>
      <c r="HV198" s="83"/>
      <c r="HW198" s="83"/>
      <c r="HX198" s="83"/>
      <c r="HY198" s="83"/>
      <c r="HZ198" s="83"/>
      <c r="IA198" s="83"/>
      <c r="IB198" s="83"/>
      <c r="IC198" s="83"/>
      <c r="ID198" s="83"/>
      <c r="IE198" s="83"/>
      <c r="IF198" s="83"/>
      <c r="IG198" s="83"/>
      <c r="IH198" s="83"/>
      <c r="II198" s="83"/>
      <c r="IJ198" s="83"/>
      <c r="IK198" s="83"/>
      <c r="IL198" s="83"/>
      <c r="IM198" s="83"/>
      <c r="IN198" s="83"/>
      <c r="IO198" s="83"/>
      <c r="IP198" s="83"/>
      <c r="IQ198" s="83"/>
    </row>
    <row r="199" spans="1:33">
      <c r="A199" s="33" t="s">
        <v>336</v>
      </c>
      <c r="B199" s="33" t="s">
        <v>337</v>
      </c>
      <c r="C199" s="28">
        <v>1274</v>
      </c>
      <c r="D199" s="28">
        <v>0</v>
      </c>
      <c r="E199" s="28">
        <v>0</v>
      </c>
      <c r="F199" s="28">
        <v>1274</v>
      </c>
      <c r="G199" s="28">
        <v>0</v>
      </c>
      <c r="H199" s="29">
        <v>1150</v>
      </c>
      <c r="I199" s="29">
        <v>1950</v>
      </c>
      <c r="J199" s="44">
        <v>0.6</v>
      </c>
      <c r="K199" s="28">
        <f t="shared" ref="K199:K206" si="174">ROUND((D199*H199+F199*I199)/10000,0)</f>
        <v>248</v>
      </c>
      <c r="L199" s="28">
        <f t="shared" ref="L199:L206" si="175">ROUND((H199*D199*J199+I199*F199*J199)/10000,0)</f>
        <v>149</v>
      </c>
      <c r="M199" s="28">
        <f t="shared" si="169"/>
        <v>99</v>
      </c>
      <c r="N199" s="28">
        <v>0</v>
      </c>
      <c r="O199" s="28">
        <v>0</v>
      </c>
      <c r="P199" s="28">
        <v>0</v>
      </c>
      <c r="Q199" s="28">
        <v>1150</v>
      </c>
      <c r="R199" s="56">
        <v>0.6</v>
      </c>
      <c r="S199" s="28">
        <f>ROUND(P199*Q199/10000,0)</f>
        <v>0</v>
      </c>
      <c r="T199" s="28">
        <f>ROUND(P199*Q199*R199/10000,0)</f>
        <v>0</v>
      </c>
      <c r="U199" s="28">
        <f>S199-T199</f>
        <v>0</v>
      </c>
      <c r="V199" s="28">
        <f>ROUND((E199*H199+G199*I199)/10000,0)</f>
        <v>0</v>
      </c>
      <c r="W199" s="28">
        <f>ROUND((E199*H199+G199*I199)*J199/10000,0)</f>
        <v>0</v>
      </c>
      <c r="X199" s="28">
        <f>V199-W199</f>
        <v>0</v>
      </c>
      <c r="Y199" s="28">
        <f>L199+T199-W199</f>
        <v>149</v>
      </c>
      <c r="Z199" s="55">
        <v>-5</v>
      </c>
      <c r="AA199" s="43">
        <v>144</v>
      </c>
      <c r="AB199" s="55">
        <v>57</v>
      </c>
      <c r="AC199" s="55">
        <v>87</v>
      </c>
      <c r="AD199" s="55"/>
      <c r="AE199" s="80"/>
      <c r="AG199" s="90" t="e">
        <f>#N/A</f>
        <v>#N/A</v>
      </c>
    </row>
    <row r="200" ht="14.25" customHeight="1" spans="1:33">
      <c r="A200" s="26" t="s">
        <v>338</v>
      </c>
      <c r="B200" s="33" t="s">
        <v>339</v>
      </c>
      <c r="C200" s="28">
        <v>61785</v>
      </c>
      <c r="D200" s="28">
        <v>47093</v>
      </c>
      <c r="E200" s="28">
        <v>27</v>
      </c>
      <c r="F200" s="28">
        <v>14692</v>
      </c>
      <c r="G200" s="28">
        <v>16</v>
      </c>
      <c r="H200" s="29">
        <v>1150</v>
      </c>
      <c r="I200" s="29">
        <v>1950</v>
      </c>
      <c r="J200" s="44">
        <v>0.8</v>
      </c>
      <c r="K200" s="28">
        <f t="shared" si="174"/>
        <v>8281</v>
      </c>
      <c r="L200" s="28">
        <f t="shared" si="175"/>
        <v>6625</v>
      </c>
      <c r="M200" s="28">
        <f t="shared" si="169"/>
        <v>1656</v>
      </c>
      <c r="N200" s="28">
        <v>30</v>
      </c>
      <c r="O200" s="28">
        <v>1341</v>
      </c>
      <c r="P200" s="28">
        <v>1659</v>
      </c>
      <c r="Q200" s="28">
        <v>1150</v>
      </c>
      <c r="R200" s="56">
        <v>0.8</v>
      </c>
      <c r="S200" s="28">
        <f>ROUND(P200*Q200/10000,0)</f>
        <v>191</v>
      </c>
      <c r="T200" s="28">
        <f>ROUND(P200*Q200*R200/10000,0)</f>
        <v>153</v>
      </c>
      <c r="U200" s="28">
        <f>S200-T200</f>
        <v>38</v>
      </c>
      <c r="V200" s="28">
        <f>ROUND((E200*H200+G200*I200)/10000,0)</f>
        <v>6</v>
      </c>
      <c r="W200" s="28">
        <f>ROUND((E200*H200+G200*I200)*J200/10000,0)</f>
        <v>5</v>
      </c>
      <c r="X200" s="28">
        <f>V200-W200</f>
        <v>1</v>
      </c>
      <c r="Y200" s="28">
        <f>L200+T200-W200</f>
        <v>6773</v>
      </c>
      <c r="Z200" s="55">
        <v>0</v>
      </c>
      <c r="AA200" s="43">
        <v>6773</v>
      </c>
      <c r="AB200" s="55">
        <v>2658</v>
      </c>
      <c r="AC200" s="55">
        <v>4115</v>
      </c>
      <c r="AD200" s="55"/>
      <c r="AE200" s="80"/>
      <c r="AG200" s="90" t="e">
        <f>#N/A</f>
        <v>#N/A</v>
      </c>
    </row>
    <row r="201" ht="14.25" customHeight="1" spans="1:33">
      <c r="A201" s="26" t="s">
        <v>340</v>
      </c>
      <c r="B201" s="33" t="s">
        <v>341</v>
      </c>
      <c r="C201" s="28">
        <v>55005</v>
      </c>
      <c r="D201" s="28">
        <v>40181</v>
      </c>
      <c r="E201" s="28">
        <v>215</v>
      </c>
      <c r="F201" s="28">
        <v>14824</v>
      </c>
      <c r="G201" s="28">
        <v>31</v>
      </c>
      <c r="H201" s="29">
        <v>1150</v>
      </c>
      <c r="I201" s="29">
        <v>1950</v>
      </c>
      <c r="J201" s="44">
        <v>0.8</v>
      </c>
      <c r="K201" s="28">
        <f t="shared" si="174"/>
        <v>7511</v>
      </c>
      <c r="L201" s="28">
        <f t="shared" si="175"/>
        <v>6009</v>
      </c>
      <c r="M201" s="28">
        <f t="shared" si="169"/>
        <v>1502</v>
      </c>
      <c r="N201" s="28">
        <v>95</v>
      </c>
      <c r="O201" s="28">
        <v>4996</v>
      </c>
      <c r="P201" s="28">
        <v>4504</v>
      </c>
      <c r="Q201" s="28">
        <v>1150</v>
      </c>
      <c r="R201" s="56">
        <v>0.8</v>
      </c>
      <c r="S201" s="28">
        <f>ROUND(P201*Q201/10000,0)</f>
        <v>518</v>
      </c>
      <c r="T201" s="28">
        <f>ROUND(P201*Q201*R201/10000,0)</f>
        <v>414</v>
      </c>
      <c r="U201" s="28">
        <f>S201-T201</f>
        <v>104</v>
      </c>
      <c r="V201" s="28">
        <f>ROUND((E201*H201+G201*I201)/10000,0)</f>
        <v>31</v>
      </c>
      <c r="W201" s="28">
        <f>ROUND((E201*H201+G201*I201)*J201/10000,0)</f>
        <v>25</v>
      </c>
      <c r="X201" s="28">
        <f>V201-W201</f>
        <v>6</v>
      </c>
      <c r="Y201" s="28">
        <f>L201+T201-W201</f>
        <v>6398</v>
      </c>
      <c r="Z201" s="55">
        <v>0</v>
      </c>
      <c r="AA201" s="43">
        <v>6398</v>
      </c>
      <c r="AB201" s="55">
        <v>2511</v>
      </c>
      <c r="AC201" s="55">
        <v>3887</v>
      </c>
      <c r="AD201" s="55"/>
      <c r="AE201" s="80"/>
      <c r="AG201" s="90" t="e">
        <f>#N/A</f>
        <v>#N/A</v>
      </c>
    </row>
    <row r="202" ht="14.25" customHeight="1" spans="1:33">
      <c r="A202" s="26" t="s">
        <v>342</v>
      </c>
      <c r="B202" s="33" t="s">
        <v>343</v>
      </c>
      <c r="C202" s="28">
        <v>30377</v>
      </c>
      <c r="D202" s="28">
        <v>22381</v>
      </c>
      <c r="E202" s="28">
        <v>111</v>
      </c>
      <c r="F202" s="28">
        <v>7996</v>
      </c>
      <c r="G202" s="28">
        <v>51</v>
      </c>
      <c r="H202" s="29">
        <v>1150</v>
      </c>
      <c r="I202" s="29">
        <v>1950</v>
      </c>
      <c r="J202" s="44">
        <v>0.8</v>
      </c>
      <c r="K202" s="28">
        <f t="shared" si="174"/>
        <v>4133</v>
      </c>
      <c r="L202" s="28">
        <f t="shared" si="175"/>
        <v>3306</v>
      </c>
      <c r="M202" s="28">
        <f t="shared" si="169"/>
        <v>827</v>
      </c>
      <c r="N202" s="28">
        <v>53</v>
      </c>
      <c r="O202" s="28">
        <v>2315</v>
      </c>
      <c r="P202" s="28">
        <v>2985</v>
      </c>
      <c r="Q202" s="28">
        <v>1150</v>
      </c>
      <c r="R202" s="56">
        <v>0.8</v>
      </c>
      <c r="S202" s="28">
        <f>ROUND(P202*Q202/10000,0)</f>
        <v>343</v>
      </c>
      <c r="T202" s="28">
        <f>ROUND(P202*Q202*R202/10000,0)</f>
        <v>275</v>
      </c>
      <c r="U202" s="28">
        <f>S202-T202</f>
        <v>68</v>
      </c>
      <c r="V202" s="28">
        <f>ROUND((E202*H202+G202*I202)/10000,0)</f>
        <v>23</v>
      </c>
      <c r="W202" s="28">
        <f>ROUND((E202*H202+G202*I202)*J202/10000,0)</f>
        <v>18</v>
      </c>
      <c r="X202" s="28">
        <f>V202-W202</f>
        <v>5</v>
      </c>
      <c r="Y202" s="28">
        <f>L202+T202-W202</f>
        <v>3563</v>
      </c>
      <c r="Z202" s="55">
        <v>0</v>
      </c>
      <c r="AA202" s="43">
        <v>3563</v>
      </c>
      <c r="AB202" s="55">
        <v>1398</v>
      </c>
      <c r="AC202" s="55">
        <v>2165</v>
      </c>
      <c r="AD202" s="55"/>
      <c r="AE202" s="80"/>
      <c r="AG202" s="90" t="e">
        <f>#N/A</f>
        <v>#N/A</v>
      </c>
    </row>
    <row r="203" s="4" customFormat="1" ht="14.25" customHeight="1" spans="1:251">
      <c r="A203" s="30" t="s">
        <v>344</v>
      </c>
      <c r="B203" s="30"/>
      <c r="C203" s="31">
        <v>56722</v>
      </c>
      <c r="D203" s="31">
        <v>39828</v>
      </c>
      <c r="E203" s="31">
        <v>47</v>
      </c>
      <c r="F203" s="31">
        <v>16894</v>
      </c>
      <c r="G203" s="31">
        <v>21</v>
      </c>
      <c r="H203" s="32">
        <v>1150</v>
      </c>
      <c r="I203" s="32">
        <v>1950</v>
      </c>
      <c r="J203" s="45">
        <v>0.8</v>
      </c>
      <c r="K203" s="31">
        <f>SUM(K204)</f>
        <v>7875</v>
      </c>
      <c r="L203" s="31">
        <f>SUM(L204)</f>
        <v>6300</v>
      </c>
      <c r="M203" s="31">
        <f>SUM(M204)</f>
        <v>1575</v>
      </c>
      <c r="N203" s="31">
        <v>56</v>
      </c>
      <c r="O203" s="31">
        <v>2809</v>
      </c>
      <c r="P203" s="31">
        <v>2791</v>
      </c>
      <c r="Q203" s="31">
        <v>1150</v>
      </c>
      <c r="R203" s="45">
        <v>0.8</v>
      </c>
      <c r="S203" s="31">
        <f t="shared" ref="S203:Y203" si="176">SUM(S204)</f>
        <v>321</v>
      </c>
      <c r="T203" s="31">
        <f t="shared" si="176"/>
        <v>257</v>
      </c>
      <c r="U203" s="31">
        <f t="shared" si="176"/>
        <v>64</v>
      </c>
      <c r="V203" s="31">
        <f t="shared" si="176"/>
        <v>10</v>
      </c>
      <c r="W203" s="31">
        <f t="shared" si="176"/>
        <v>8</v>
      </c>
      <c r="X203" s="31">
        <f t="shared" si="176"/>
        <v>2</v>
      </c>
      <c r="Y203" s="31">
        <f t="shared" si="176"/>
        <v>6549</v>
      </c>
      <c r="Z203" s="81">
        <v>0</v>
      </c>
      <c r="AA203" s="81">
        <v>6549</v>
      </c>
      <c r="AB203" s="81">
        <v>2570</v>
      </c>
      <c r="AC203" s="81">
        <v>3979</v>
      </c>
      <c r="AD203" s="81">
        <v>0</v>
      </c>
      <c r="AE203" s="82"/>
      <c r="AF203" s="83">
        <v>1</v>
      </c>
      <c r="AG203" s="91">
        <f>SUM(AG204)</f>
        <v>2481.22</v>
      </c>
      <c r="AH203" s="83"/>
      <c r="AI203" s="83"/>
      <c r="AJ203" s="83"/>
      <c r="AK203" s="83"/>
      <c r="AL203" s="83"/>
      <c r="AM203" s="83"/>
      <c r="AN203" s="83"/>
      <c r="AO203" s="83"/>
      <c r="AP203" s="83"/>
      <c r="AQ203" s="83"/>
      <c r="AR203" s="83"/>
      <c r="AS203" s="83"/>
      <c r="AT203" s="83"/>
      <c r="AU203" s="83"/>
      <c r="AV203" s="83"/>
      <c r="AW203" s="83"/>
      <c r="AX203" s="83"/>
      <c r="AY203" s="83"/>
      <c r="AZ203" s="83"/>
      <c r="BA203" s="83"/>
      <c r="BB203" s="83"/>
      <c r="BC203" s="83"/>
      <c r="BD203" s="83"/>
      <c r="BE203" s="83"/>
      <c r="BF203" s="83"/>
      <c r="BG203" s="83"/>
      <c r="BH203" s="83"/>
      <c r="BI203" s="83"/>
      <c r="BJ203" s="83"/>
      <c r="BK203" s="83"/>
      <c r="BL203" s="83"/>
      <c r="BM203" s="83"/>
      <c r="BN203" s="83"/>
      <c r="BO203" s="83"/>
      <c r="BP203" s="83"/>
      <c r="BQ203" s="83"/>
      <c r="BR203" s="83"/>
      <c r="BS203" s="83"/>
      <c r="BT203" s="83"/>
      <c r="BU203" s="83"/>
      <c r="BV203" s="83"/>
      <c r="BW203" s="83"/>
      <c r="BX203" s="83"/>
      <c r="BY203" s="83"/>
      <c r="BZ203" s="83"/>
      <c r="CA203" s="83"/>
      <c r="CB203" s="83"/>
      <c r="CC203" s="83"/>
      <c r="CD203" s="83"/>
      <c r="CE203" s="83"/>
      <c r="CF203" s="83"/>
      <c r="CG203" s="83"/>
      <c r="CH203" s="83"/>
      <c r="CI203" s="83"/>
      <c r="CJ203" s="83"/>
      <c r="CK203" s="83"/>
      <c r="CL203" s="83"/>
      <c r="CM203" s="83"/>
      <c r="CN203" s="83"/>
      <c r="CO203" s="83"/>
      <c r="CP203" s="83"/>
      <c r="CQ203" s="83"/>
      <c r="CR203" s="83"/>
      <c r="CS203" s="83"/>
      <c r="CT203" s="83"/>
      <c r="CU203" s="83"/>
      <c r="CV203" s="83"/>
      <c r="CW203" s="83"/>
      <c r="CX203" s="83"/>
      <c r="CY203" s="83"/>
      <c r="CZ203" s="83"/>
      <c r="DA203" s="83"/>
      <c r="DB203" s="83"/>
      <c r="DC203" s="83"/>
      <c r="DD203" s="83"/>
      <c r="DE203" s="83"/>
      <c r="DF203" s="83"/>
      <c r="DG203" s="83"/>
      <c r="DH203" s="83"/>
      <c r="DI203" s="83"/>
      <c r="DJ203" s="83"/>
      <c r="DK203" s="83"/>
      <c r="DL203" s="83"/>
      <c r="DM203" s="83"/>
      <c r="DN203" s="83"/>
      <c r="DO203" s="83"/>
      <c r="DP203" s="83"/>
      <c r="DQ203" s="83"/>
      <c r="DR203" s="83"/>
      <c r="DS203" s="83"/>
      <c r="DT203" s="83"/>
      <c r="DU203" s="83"/>
      <c r="DV203" s="83"/>
      <c r="DW203" s="83"/>
      <c r="DX203" s="83"/>
      <c r="DY203" s="83"/>
      <c r="DZ203" s="83"/>
      <c r="EA203" s="83"/>
      <c r="EB203" s="83"/>
      <c r="EC203" s="83"/>
      <c r="ED203" s="83"/>
      <c r="EE203" s="83"/>
      <c r="EF203" s="83"/>
      <c r="EG203" s="83"/>
      <c r="EH203" s="83"/>
      <c r="EI203" s="83"/>
      <c r="EJ203" s="83"/>
      <c r="EK203" s="83"/>
      <c r="EL203" s="83"/>
      <c r="EM203" s="83"/>
      <c r="EN203" s="83"/>
      <c r="EO203" s="83"/>
      <c r="EP203" s="83"/>
      <c r="EQ203" s="83"/>
      <c r="ER203" s="83"/>
      <c r="ES203" s="83"/>
      <c r="ET203" s="83"/>
      <c r="EU203" s="83"/>
      <c r="EV203" s="83"/>
      <c r="EW203" s="83"/>
      <c r="EX203" s="83"/>
      <c r="EY203" s="83"/>
      <c r="EZ203" s="83"/>
      <c r="FA203" s="83"/>
      <c r="FB203" s="83"/>
      <c r="FC203" s="83"/>
      <c r="FD203" s="83"/>
      <c r="FE203" s="83"/>
      <c r="FF203" s="83"/>
      <c r="FG203" s="83"/>
      <c r="FH203" s="83"/>
      <c r="FI203" s="83"/>
      <c r="FJ203" s="83"/>
      <c r="FK203" s="83"/>
      <c r="FL203" s="83"/>
      <c r="FM203" s="83"/>
      <c r="FN203" s="83"/>
      <c r="FO203" s="83"/>
      <c r="FP203" s="83"/>
      <c r="FQ203" s="83"/>
      <c r="FR203" s="83"/>
      <c r="FS203" s="83"/>
      <c r="FT203" s="83"/>
      <c r="FU203" s="83"/>
      <c r="FV203" s="83"/>
      <c r="FW203" s="83"/>
      <c r="FX203" s="83"/>
      <c r="FY203" s="83"/>
      <c r="FZ203" s="83"/>
      <c r="GA203" s="83"/>
      <c r="GB203" s="83"/>
      <c r="GC203" s="83"/>
      <c r="GD203" s="83"/>
      <c r="GE203" s="83"/>
      <c r="GF203" s="83"/>
      <c r="GG203" s="83"/>
      <c r="GH203" s="83"/>
      <c r="GI203" s="83"/>
      <c r="GJ203" s="83"/>
      <c r="GK203" s="83"/>
      <c r="GL203" s="83"/>
      <c r="GM203" s="83"/>
      <c r="GN203" s="83"/>
      <c r="GO203" s="83"/>
      <c r="GP203" s="83"/>
      <c r="GQ203" s="83"/>
      <c r="GR203" s="83"/>
      <c r="GS203" s="83"/>
      <c r="GT203" s="83"/>
      <c r="GU203" s="83"/>
      <c r="GV203" s="83"/>
      <c r="GW203" s="83"/>
      <c r="GX203" s="83"/>
      <c r="GY203" s="83"/>
      <c r="GZ203" s="83"/>
      <c r="HA203" s="83"/>
      <c r="HB203" s="83"/>
      <c r="HC203" s="83"/>
      <c r="HD203" s="83"/>
      <c r="HE203" s="83"/>
      <c r="HF203" s="83"/>
      <c r="HG203" s="83"/>
      <c r="HH203" s="83"/>
      <c r="HI203" s="83"/>
      <c r="HJ203" s="83"/>
      <c r="HK203" s="83"/>
      <c r="HL203" s="83"/>
      <c r="HM203" s="83"/>
      <c r="HN203" s="83"/>
      <c r="HO203" s="83"/>
      <c r="HP203" s="83"/>
      <c r="HQ203" s="83"/>
      <c r="HR203" s="83"/>
      <c r="HS203" s="83"/>
      <c r="HT203" s="83"/>
      <c r="HU203" s="83"/>
      <c r="HV203" s="83"/>
      <c r="HW203" s="83"/>
      <c r="HX203" s="83"/>
      <c r="HY203" s="83"/>
      <c r="HZ203" s="83"/>
      <c r="IA203" s="83"/>
      <c r="IB203" s="83"/>
      <c r="IC203" s="83"/>
      <c r="ID203" s="83"/>
      <c r="IE203" s="83"/>
      <c r="IF203" s="83"/>
      <c r="IG203" s="83"/>
      <c r="IH203" s="83"/>
      <c r="II203" s="83"/>
      <c r="IJ203" s="83"/>
      <c r="IK203" s="83"/>
      <c r="IL203" s="83"/>
      <c r="IM203" s="83"/>
      <c r="IN203" s="83"/>
      <c r="IO203" s="83"/>
      <c r="IP203" s="83"/>
      <c r="IQ203" s="83"/>
    </row>
    <row r="204" ht="14.25" customHeight="1" spans="1:33">
      <c r="A204" s="26" t="s">
        <v>344</v>
      </c>
      <c r="B204" s="33" t="s">
        <v>345</v>
      </c>
      <c r="C204" s="28">
        <v>56722</v>
      </c>
      <c r="D204" s="28">
        <v>39828</v>
      </c>
      <c r="E204" s="28">
        <v>47</v>
      </c>
      <c r="F204" s="28">
        <v>16894</v>
      </c>
      <c r="G204" s="28">
        <v>21</v>
      </c>
      <c r="H204" s="29">
        <v>1150</v>
      </c>
      <c r="I204" s="29">
        <v>1950</v>
      </c>
      <c r="J204" s="44">
        <v>0.8</v>
      </c>
      <c r="K204" s="28">
        <f t="shared" si="174"/>
        <v>7875</v>
      </c>
      <c r="L204" s="28">
        <f t="shared" si="175"/>
        <v>6300</v>
      </c>
      <c r="M204" s="28">
        <f t="shared" si="169"/>
        <v>1575</v>
      </c>
      <c r="N204" s="28">
        <v>56</v>
      </c>
      <c r="O204" s="28">
        <v>2809</v>
      </c>
      <c r="P204" s="28">
        <v>2791</v>
      </c>
      <c r="Q204" s="28">
        <v>1150</v>
      </c>
      <c r="R204" s="56">
        <v>0.8</v>
      </c>
      <c r="S204" s="28">
        <f>ROUND(P204*Q204/10000,0)</f>
        <v>321</v>
      </c>
      <c r="T204" s="28">
        <f>ROUND(P204*Q204*R204/10000,0)</f>
        <v>257</v>
      </c>
      <c r="U204" s="28">
        <f>S204-T204</f>
        <v>64</v>
      </c>
      <c r="V204" s="28">
        <f>ROUND((E204*H204+G204*I204)/10000,0)</f>
        <v>10</v>
      </c>
      <c r="W204" s="28">
        <f>ROUND((E204*H204+G204*I204)*J204/10000,0)</f>
        <v>8</v>
      </c>
      <c r="X204" s="28">
        <f>V204-W204</f>
        <v>2</v>
      </c>
      <c r="Y204" s="28">
        <f>L204+T204-W204</f>
        <v>6549</v>
      </c>
      <c r="Z204" s="55">
        <v>0</v>
      </c>
      <c r="AA204" s="43">
        <v>6549</v>
      </c>
      <c r="AB204" s="55">
        <v>2570</v>
      </c>
      <c r="AC204" s="55">
        <v>3979</v>
      </c>
      <c r="AD204" s="55"/>
      <c r="AE204" s="80"/>
      <c r="AG204" s="90">
        <f>ROUND(498337/$AA$8*AA204,2)</f>
        <v>2481.22</v>
      </c>
    </row>
    <row r="205" s="4" customFormat="1" ht="14.25" customHeight="1" spans="1:251">
      <c r="A205" s="30" t="s">
        <v>346</v>
      </c>
      <c r="B205" s="30"/>
      <c r="C205" s="31">
        <v>162624</v>
      </c>
      <c r="D205" s="31">
        <v>114124</v>
      </c>
      <c r="E205" s="31">
        <v>429</v>
      </c>
      <c r="F205" s="31">
        <v>48500</v>
      </c>
      <c r="G205" s="31">
        <v>92</v>
      </c>
      <c r="H205" s="32">
        <v>1150</v>
      </c>
      <c r="I205" s="32">
        <v>1950</v>
      </c>
      <c r="J205" s="45">
        <v>0.8</v>
      </c>
      <c r="K205" s="31">
        <f>SUM(K206)</f>
        <v>22582</v>
      </c>
      <c r="L205" s="31">
        <f>SUM(L206)</f>
        <v>18065</v>
      </c>
      <c r="M205" s="31">
        <f>SUM(M206)</f>
        <v>4517</v>
      </c>
      <c r="N205" s="31">
        <v>123</v>
      </c>
      <c r="O205" s="31">
        <v>7056</v>
      </c>
      <c r="P205" s="31">
        <v>5244</v>
      </c>
      <c r="Q205" s="31">
        <v>1150</v>
      </c>
      <c r="R205" s="45">
        <v>0.8</v>
      </c>
      <c r="S205" s="31">
        <f t="shared" ref="S205:Y205" si="177">SUM(S206)</f>
        <v>603</v>
      </c>
      <c r="T205" s="31">
        <f t="shared" si="177"/>
        <v>482</v>
      </c>
      <c r="U205" s="31">
        <f t="shared" si="177"/>
        <v>121</v>
      </c>
      <c r="V205" s="31">
        <f t="shared" si="177"/>
        <v>67</v>
      </c>
      <c r="W205" s="31">
        <f t="shared" si="177"/>
        <v>54</v>
      </c>
      <c r="X205" s="31">
        <f t="shared" si="177"/>
        <v>13</v>
      </c>
      <c r="Y205" s="31">
        <f t="shared" si="177"/>
        <v>18493</v>
      </c>
      <c r="Z205" s="81">
        <v>0</v>
      </c>
      <c r="AA205" s="81">
        <v>18493</v>
      </c>
      <c r="AB205" s="81">
        <v>7257</v>
      </c>
      <c r="AC205" s="81">
        <v>11236</v>
      </c>
      <c r="AD205" s="81">
        <v>0</v>
      </c>
      <c r="AE205" s="82"/>
      <c r="AF205" s="83">
        <v>1</v>
      </c>
      <c r="AG205" s="91">
        <f>SUM(AG206)</f>
        <v>7006.44</v>
      </c>
      <c r="AH205" s="83"/>
      <c r="AI205" s="83"/>
      <c r="AJ205" s="83"/>
      <c r="AK205" s="83"/>
      <c r="AL205" s="83"/>
      <c r="AM205" s="83"/>
      <c r="AN205" s="83"/>
      <c r="AO205" s="83"/>
      <c r="AP205" s="83"/>
      <c r="AQ205" s="83"/>
      <c r="AR205" s="83"/>
      <c r="AS205" s="83"/>
      <c r="AT205" s="83"/>
      <c r="AU205" s="83"/>
      <c r="AV205" s="83"/>
      <c r="AW205" s="83"/>
      <c r="AX205" s="83"/>
      <c r="AY205" s="83"/>
      <c r="AZ205" s="83"/>
      <c r="BA205" s="83"/>
      <c r="BB205" s="83"/>
      <c r="BC205" s="83"/>
      <c r="BD205" s="83"/>
      <c r="BE205" s="83"/>
      <c r="BF205" s="83"/>
      <c r="BG205" s="83"/>
      <c r="BH205" s="83"/>
      <c r="BI205" s="83"/>
      <c r="BJ205" s="83"/>
      <c r="BK205" s="83"/>
      <c r="BL205" s="83"/>
      <c r="BM205" s="83"/>
      <c r="BN205" s="83"/>
      <c r="BO205" s="83"/>
      <c r="BP205" s="83"/>
      <c r="BQ205" s="83"/>
      <c r="BR205" s="83"/>
      <c r="BS205" s="83"/>
      <c r="BT205" s="83"/>
      <c r="BU205" s="83"/>
      <c r="BV205" s="83"/>
      <c r="BW205" s="83"/>
      <c r="BX205" s="83"/>
      <c r="BY205" s="83"/>
      <c r="BZ205" s="83"/>
      <c r="CA205" s="83"/>
      <c r="CB205" s="83"/>
      <c r="CC205" s="83"/>
      <c r="CD205" s="83"/>
      <c r="CE205" s="83"/>
      <c r="CF205" s="83"/>
      <c r="CG205" s="83"/>
      <c r="CH205" s="83"/>
      <c r="CI205" s="83"/>
      <c r="CJ205" s="83"/>
      <c r="CK205" s="83"/>
      <c r="CL205" s="83"/>
      <c r="CM205" s="83"/>
      <c r="CN205" s="83"/>
      <c r="CO205" s="83"/>
      <c r="CP205" s="83"/>
      <c r="CQ205" s="83"/>
      <c r="CR205" s="83"/>
      <c r="CS205" s="83"/>
      <c r="CT205" s="83"/>
      <c r="CU205" s="83"/>
      <c r="CV205" s="83"/>
      <c r="CW205" s="83"/>
      <c r="CX205" s="83"/>
      <c r="CY205" s="83"/>
      <c r="CZ205" s="83"/>
      <c r="DA205" s="83"/>
      <c r="DB205" s="83"/>
      <c r="DC205" s="83"/>
      <c r="DD205" s="83"/>
      <c r="DE205" s="83"/>
      <c r="DF205" s="83"/>
      <c r="DG205" s="83"/>
      <c r="DH205" s="83"/>
      <c r="DI205" s="83"/>
      <c r="DJ205" s="83"/>
      <c r="DK205" s="83"/>
      <c r="DL205" s="83"/>
      <c r="DM205" s="83"/>
      <c r="DN205" s="83"/>
      <c r="DO205" s="83"/>
      <c r="DP205" s="83"/>
      <c r="DQ205" s="83"/>
      <c r="DR205" s="83"/>
      <c r="DS205" s="83"/>
      <c r="DT205" s="83"/>
      <c r="DU205" s="83"/>
      <c r="DV205" s="83"/>
      <c r="DW205" s="83"/>
      <c r="DX205" s="83"/>
      <c r="DY205" s="83"/>
      <c r="DZ205" s="83"/>
      <c r="EA205" s="83"/>
      <c r="EB205" s="83"/>
      <c r="EC205" s="83"/>
      <c r="ED205" s="83"/>
      <c r="EE205" s="83"/>
      <c r="EF205" s="83"/>
      <c r="EG205" s="83"/>
      <c r="EH205" s="83"/>
      <c r="EI205" s="83"/>
      <c r="EJ205" s="83"/>
      <c r="EK205" s="83"/>
      <c r="EL205" s="83"/>
      <c r="EM205" s="83"/>
      <c r="EN205" s="83"/>
      <c r="EO205" s="83"/>
      <c r="EP205" s="83"/>
      <c r="EQ205" s="83"/>
      <c r="ER205" s="83"/>
      <c r="ES205" s="83"/>
      <c r="ET205" s="83"/>
      <c r="EU205" s="83"/>
      <c r="EV205" s="83"/>
      <c r="EW205" s="83"/>
      <c r="EX205" s="83"/>
      <c r="EY205" s="83"/>
      <c r="EZ205" s="83"/>
      <c r="FA205" s="83"/>
      <c r="FB205" s="83"/>
      <c r="FC205" s="83"/>
      <c r="FD205" s="83"/>
      <c r="FE205" s="83"/>
      <c r="FF205" s="83"/>
      <c r="FG205" s="83"/>
      <c r="FH205" s="83"/>
      <c r="FI205" s="83"/>
      <c r="FJ205" s="83"/>
      <c r="FK205" s="83"/>
      <c r="FL205" s="83"/>
      <c r="FM205" s="83"/>
      <c r="FN205" s="83"/>
      <c r="FO205" s="83"/>
      <c r="FP205" s="83"/>
      <c r="FQ205" s="83"/>
      <c r="FR205" s="83"/>
      <c r="FS205" s="83"/>
      <c r="FT205" s="83"/>
      <c r="FU205" s="83"/>
      <c r="FV205" s="83"/>
      <c r="FW205" s="83"/>
      <c r="FX205" s="83"/>
      <c r="FY205" s="83"/>
      <c r="FZ205" s="83"/>
      <c r="GA205" s="83"/>
      <c r="GB205" s="83"/>
      <c r="GC205" s="83"/>
      <c r="GD205" s="83"/>
      <c r="GE205" s="83"/>
      <c r="GF205" s="83"/>
      <c r="GG205" s="83"/>
      <c r="GH205" s="83"/>
      <c r="GI205" s="83"/>
      <c r="GJ205" s="83"/>
      <c r="GK205" s="83"/>
      <c r="GL205" s="83"/>
      <c r="GM205" s="83"/>
      <c r="GN205" s="83"/>
      <c r="GO205" s="83"/>
      <c r="GP205" s="83"/>
      <c r="GQ205" s="83"/>
      <c r="GR205" s="83"/>
      <c r="GS205" s="83"/>
      <c r="GT205" s="83"/>
      <c r="GU205" s="83"/>
      <c r="GV205" s="83"/>
      <c r="GW205" s="83"/>
      <c r="GX205" s="83"/>
      <c r="GY205" s="83"/>
      <c r="GZ205" s="83"/>
      <c r="HA205" s="83"/>
      <c r="HB205" s="83"/>
      <c r="HC205" s="83"/>
      <c r="HD205" s="83"/>
      <c r="HE205" s="83"/>
      <c r="HF205" s="83"/>
      <c r="HG205" s="83"/>
      <c r="HH205" s="83"/>
      <c r="HI205" s="83"/>
      <c r="HJ205" s="83"/>
      <c r="HK205" s="83"/>
      <c r="HL205" s="83"/>
      <c r="HM205" s="83"/>
      <c r="HN205" s="83"/>
      <c r="HO205" s="83"/>
      <c r="HP205" s="83"/>
      <c r="HQ205" s="83"/>
      <c r="HR205" s="83"/>
      <c r="HS205" s="83"/>
      <c r="HT205" s="83"/>
      <c r="HU205" s="83"/>
      <c r="HV205" s="83"/>
      <c r="HW205" s="83"/>
      <c r="HX205" s="83"/>
      <c r="HY205" s="83"/>
      <c r="HZ205" s="83"/>
      <c r="IA205" s="83"/>
      <c r="IB205" s="83"/>
      <c r="IC205" s="83"/>
      <c r="ID205" s="83"/>
      <c r="IE205" s="83"/>
      <c r="IF205" s="83"/>
      <c r="IG205" s="83"/>
      <c r="IH205" s="83"/>
      <c r="II205" s="83"/>
      <c r="IJ205" s="83"/>
      <c r="IK205" s="83"/>
      <c r="IL205" s="83"/>
      <c r="IM205" s="83"/>
      <c r="IN205" s="83"/>
      <c r="IO205" s="83"/>
      <c r="IP205" s="83"/>
      <c r="IQ205" s="83"/>
    </row>
    <row r="206" ht="14.25" customHeight="1" spans="1:33">
      <c r="A206" s="26" t="s">
        <v>346</v>
      </c>
      <c r="B206" s="33" t="s">
        <v>347</v>
      </c>
      <c r="C206" s="28">
        <v>162624</v>
      </c>
      <c r="D206" s="28">
        <v>114124</v>
      </c>
      <c r="E206" s="28">
        <v>429</v>
      </c>
      <c r="F206" s="28">
        <v>48500</v>
      </c>
      <c r="G206" s="28">
        <v>92</v>
      </c>
      <c r="H206" s="29">
        <v>1150</v>
      </c>
      <c r="I206" s="29">
        <v>1950</v>
      </c>
      <c r="J206" s="44">
        <v>0.8</v>
      </c>
      <c r="K206" s="28">
        <f t="shared" si="174"/>
        <v>22582</v>
      </c>
      <c r="L206" s="28">
        <f t="shared" si="175"/>
        <v>18065</v>
      </c>
      <c r="M206" s="28">
        <f t="shared" si="169"/>
        <v>4517</v>
      </c>
      <c r="N206" s="28">
        <v>123</v>
      </c>
      <c r="O206" s="28">
        <v>7056</v>
      </c>
      <c r="P206" s="28">
        <v>5244</v>
      </c>
      <c r="Q206" s="28">
        <v>1150</v>
      </c>
      <c r="R206" s="56">
        <v>0.8</v>
      </c>
      <c r="S206" s="28">
        <f>ROUND(P206*Q206/10000,0)</f>
        <v>603</v>
      </c>
      <c r="T206" s="28">
        <f>ROUND(P206*Q206*R206/10000,0)</f>
        <v>482</v>
      </c>
      <c r="U206" s="28">
        <f>S206-T206</f>
        <v>121</v>
      </c>
      <c r="V206" s="28">
        <f>ROUND((E206*H206+G206*I206)/10000,0)</f>
        <v>67</v>
      </c>
      <c r="W206" s="28">
        <f>ROUND((E206*H206+G206*I206)*J206/10000,0)</f>
        <v>54</v>
      </c>
      <c r="X206" s="28">
        <f>V206-W206</f>
        <v>13</v>
      </c>
      <c r="Y206" s="28">
        <f>L206+T206-W206</f>
        <v>18493</v>
      </c>
      <c r="Z206" s="55">
        <v>0</v>
      </c>
      <c r="AA206" s="43">
        <v>18493</v>
      </c>
      <c r="AB206" s="55">
        <v>7257</v>
      </c>
      <c r="AC206" s="55">
        <v>11236</v>
      </c>
      <c r="AD206" s="55"/>
      <c r="AE206" s="80"/>
      <c r="AG206" s="90">
        <f>ROUND(498337/$AA$8*AA206,2)</f>
        <v>7006.44</v>
      </c>
    </row>
  </sheetData>
  <mergeCells count="38">
    <mergeCell ref="A2:AE2"/>
    <mergeCell ref="C3:M3"/>
    <mergeCell ref="N3:U3"/>
    <mergeCell ref="C4:G4"/>
    <mergeCell ref="H4:I4"/>
    <mergeCell ref="K4:M4"/>
    <mergeCell ref="S4:U4"/>
    <mergeCell ref="D5:E5"/>
    <mergeCell ref="F5:G5"/>
    <mergeCell ref="A3:A6"/>
    <mergeCell ref="B3:B6"/>
    <mergeCell ref="C5:C6"/>
    <mergeCell ref="H5:H6"/>
    <mergeCell ref="I5:I6"/>
    <mergeCell ref="J4:J6"/>
    <mergeCell ref="K5:K6"/>
    <mergeCell ref="L5:L6"/>
    <mergeCell ref="M5:M6"/>
    <mergeCell ref="N4:N6"/>
    <mergeCell ref="O4:O6"/>
    <mergeCell ref="P4:P6"/>
    <mergeCell ref="Q4:Q6"/>
    <mergeCell ref="R4:R6"/>
    <mergeCell ref="S5:S6"/>
    <mergeCell ref="T5:T6"/>
    <mergeCell ref="U5:U6"/>
    <mergeCell ref="V5:V6"/>
    <mergeCell ref="W5:W6"/>
    <mergeCell ref="X5:X6"/>
    <mergeCell ref="Y3:Y6"/>
    <mergeCell ref="Z3:Z6"/>
    <mergeCell ref="AA5:AA6"/>
    <mergeCell ref="AB5:AB6"/>
    <mergeCell ref="AC5:AC6"/>
    <mergeCell ref="AD3:AD6"/>
    <mergeCell ref="AE3:AE6"/>
    <mergeCell ref="V3:X4"/>
    <mergeCell ref="AA3:AC4"/>
  </mergeCells>
  <pageMargins left="0.471527777777778" right="0.471527777777778" top="0.802777777777778" bottom="0.605555555555556" header="0.310416666666667" footer="0.310416666666667"/>
  <pageSetup paperSize="8" scale="53" fitToHeight="0" orientation="landscape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省教育厅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附表1-义务教育公用经费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邓平</cp:lastModifiedBy>
  <dcterms:created xsi:type="dcterms:W3CDTF">2020-11-10T01:42:00Z</dcterms:created>
  <dcterms:modified xsi:type="dcterms:W3CDTF">2021-12-08T11:33:47Z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</Properties>
</file>