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7290" tabRatio="869" firstSheet="8" activeTab="8"/>
  </bookViews>
  <sheets>
    <sheet name="汇总表公式" sheetId="1" state="hidden" r:id="rId1"/>
    <sheet name="2018年第一笔粤财社〔2017〕291号" sheetId="4" state="hidden" r:id="rId2"/>
    <sheet name="2018第二笔 粤财社〔2018〕141号" sheetId="5" state="hidden" r:id="rId3"/>
    <sheet name="2019年第一笔 粤财社〔2018〕246号" sheetId="6" state="hidden" r:id="rId4"/>
    <sheet name="2019年第二笔 粤财社〔2019〕45号" sheetId="7" state="hidden" r:id="rId5"/>
    <sheet name="2020年第一笔 粤财社〔2019〕260号" sheetId="8" state="hidden" r:id="rId6"/>
    <sheet name="2020年" sheetId="9" state="hidden" r:id="rId7"/>
    <sheet name="2019年草稿" sheetId="10" state="hidden" r:id="rId8"/>
    <sheet name="2023" sheetId="20" r:id="rId9"/>
  </sheets>
  <externalReferences>
    <externalReference r:id="rId10"/>
    <externalReference r:id="rId11"/>
    <externalReference r:id="rId12"/>
  </externalReferences>
  <definedNames>
    <definedName name="_xlnm._FilterDatabase" localSheetId="6" hidden="1">'2020年'!$A$4:$O$179</definedName>
    <definedName name="_xlnm._FilterDatabase" localSheetId="8" hidden="1">'2023'!$A$5:$E$26</definedName>
    <definedName name="_xlnm.Print_Titles" localSheetId="4">'2019年第二笔 粤财社〔2019〕45号'!$3:$7</definedName>
    <definedName name="_xlnm.Print_Titles" localSheetId="3">'2019年第一笔 粤财社〔2018〕246号'!$3:$7</definedName>
    <definedName name="_xlnm.Print_Titles" localSheetId="5">'2020年第一笔 粤财社〔2019〕260号'!$3:$7</definedName>
  </definedNames>
  <calcPr calcId="144525"/>
</workbook>
</file>

<file path=xl/sharedStrings.xml><?xml version="1.0" encoding="utf-8"?>
<sst xmlns="http://schemas.openxmlformats.org/spreadsheetml/2006/main" count="1114" uniqueCount="265">
  <si>
    <t>地市</t>
  </si>
  <si>
    <t>2018第一笔
粤财社〔2017〕291号（中央和省级）</t>
  </si>
  <si>
    <t>2018第二笔 
粤财社〔2018〕141号（中央）</t>
  </si>
  <si>
    <t>2019年第一笔
（缺文号）</t>
  </si>
  <si>
    <t>2019年第二笔
粤财社〔2019〕45号（中央）</t>
  </si>
  <si>
    <t>2020年第一笔
粤财社〔2019〕260号（中央和省）</t>
  </si>
  <si>
    <t>本次下达资金合计</t>
  </si>
  <si>
    <t>中央补助资金</t>
  </si>
  <si>
    <t>省级补助资金</t>
  </si>
  <si>
    <t>本次下达</t>
  </si>
  <si>
    <t>中央财政</t>
  </si>
  <si>
    <t>省财政</t>
  </si>
  <si>
    <t>小计</t>
  </si>
  <si>
    <t>公共预算</t>
  </si>
  <si>
    <t>专项彩票公益金</t>
  </si>
  <si>
    <t>各地市（不含省直管县）</t>
  </si>
  <si>
    <t>省直管县</t>
  </si>
  <si>
    <t>合计</t>
  </si>
  <si>
    <t>一般公共
预算资金</t>
  </si>
  <si>
    <t>彩票公益金</t>
  </si>
  <si>
    <t>全省合计</t>
  </si>
  <si>
    <t>省本级合计</t>
  </si>
  <si>
    <t>省第一救助安置站</t>
  </si>
  <si>
    <t>省第二救助安置站</t>
  </si>
  <si>
    <t>省杨村社会福利院</t>
  </si>
  <si>
    <t>珠三角合计</t>
  </si>
  <si>
    <t>广州市</t>
  </si>
  <si>
    <t>珠海市</t>
  </si>
  <si>
    <t>佛山市</t>
  </si>
  <si>
    <t>东莞市</t>
  </si>
  <si>
    <t>中山市</t>
  </si>
  <si>
    <t>顺德区</t>
  </si>
  <si>
    <t>江门市合计</t>
  </si>
  <si>
    <t>蓬江区</t>
  </si>
  <si>
    <t>江海区</t>
  </si>
  <si>
    <t>新会区</t>
  </si>
  <si>
    <t>鹤山市</t>
  </si>
  <si>
    <t>惠州市合计</t>
  </si>
  <si>
    <t>惠城区</t>
  </si>
  <si>
    <t>惠阳区</t>
  </si>
  <si>
    <t>肇庆市合计</t>
  </si>
  <si>
    <t>端州区</t>
  </si>
  <si>
    <t>鼎湖区</t>
  </si>
  <si>
    <t>四会市</t>
  </si>
  <si>
    <t>高要区</t>
  </si>
  <si>
    <t>粤东西北合计</t>
  </si>
  <si>
    <t>汕头市合计</t>
  </si>
  <si>
    <t>金平区</t>
  </si>
  <si>
    <t>龙湖区</t>
  </si>
  <si>
    <t>濠江区</t>
  </si>
  <si>
    <t>澄海区</t>
  </si>
  <si>
    <t>潮阳区</t>
  </si>
  <si>
    <t>潮南区</t>
  </si>
  <si>
    <t>南澳县</t>
  </si>
  <si>
    <t>韶关市合计</t>
  </si>
  <si>
    <t>乐昌市</t>
  </si>
  <si>
    <t>始兴县</t>
  </si>
  <si>
    <t>新丰县</t>
  </si>
  <si>
    <t>曲江区</t>
  </si>
  <si>
    <t>浈江区</t>
  </si>
  <si>
    <t>武江区</t>
  </si>
  <si>
    <t>翁源县</t>
  </si>
  <si>
    <t>南雄市</t>
  </si>
  <si>
    <t>仁化县</t>
  </si>
  <si>
    <t>乳源县</t>
  </si>
  <si>
    <t>河源市合计</t>
  </si>
  <si>
    <t>源城区</t>
  </si>
  <si>
    <t>东源县</t>
  </si>
  <si>
    <t>和平县</t>
  </si>
  <si>
    <t>连平县</t>
  </si>
  <si>
    <t>龙川县</t>
  </si>
  <si>
    <t>紫金县</t>
  </si>
  <si>
    <t>梅州市合计</t>
  </si>
  <si>
    <t>梅江区</t>
  </si>
  <si>
    <t>梅县区</t>
  </si>
  <si>
    <t>平远县</t>
  </si>
  <si>
    <t>蕉岭县</t>
  </si>
  <si>
    <t>兴宁市</t>
  </si>
  <si>
    <t>丰顺县</t>
  </si>
  <si>
    <t>五华县</t>
  </si>
  <si>
    <t>大埔县</t>
  </si>
  <si>
    <t>惠州市本级</t>
  </si>
  <si>
    <t>惠东县</t>
  </si>
  <si>
    <t>龙门县</t>
  </si>
  <si>
    <t>博罗县</t>
  </si>
  <si>
    <t>汕尾市合计</t>
  </si>
  <si>
    <t>汕尾市本级</t>
  </si>
  <si>
    <t>市城区</t>
  </si>
  <si>
    <t>海丰县</t>
  </si>
  <si>
    <t>陆河县</t>
  </si>
  <si>
    <t>陆丰市</t>
  </si>
  <si>
    <t>台山市</t>
  </si>
  <si>
    <t>开平市</t>
  </si>
  <si>
    <t>恩平市</t>
  </si>
  <si>
    <t>阳江市合计</t>
  </si>
  <si>
    <t>阳江市本级</t>
  </si>
  <si>
    <t>阳东区</t>
  </si>
  <si>
    <t>阳西县</t>
  </si>
  <si>
    <t>江城区</t>
  </si>
  <si>
    <t>阳春市</t>
  </si>
  <si>
    <t>湛江市合计</t>
  </si>
  <si>
    <t>湛江市本级</t>
  </si>
  <si>
    <t>遂溪县</t>
  </si>
  <si>
    <t>吴川市</t>
  </si>
  <si>
    <t>赤坎区</t>
  </si>
  <si>
    <t>霞山区</t>
  </si>
  <si>
    <t>坡头区</t>
  </si>
  <si>
    <t>麻章区</t>
  </si>
  <si>
    <t>雷州市</t>
  </si>
  <si>
    <t>徐闻县</t>
  </si>
  <si>
    <t>廉江市</t>
  </si>
  <si>
    <t>茂名市合计</t>
  </si>
  <si>
    <t>茂名市本级</t>
  </si>
  <si>
    <t>茂南区</t>
  </si>
  <si>
    <t>信宜市</t>
  </si>
  <si>
    <t>电白区</t>
  </si>
  <si>
    <t>高州市</t>
  </si>
  <si>
    <t>化州市</t>
  </si>
  <si>
    <t>肇庆市本级</t>
  </si>
  <si>
    <t>广宁县</t>
  </si>
  <si>
    <t>封开县</t>
  </si>
  <si>
    <t>怀集县</t>
  </si>
  <si>
    <t>德庆县</t>
  </si>
  <si>
    <t>清远市合计</t>
  </si>
  <si>
    <t>清城区</t>
  </si>
  <si>
    <t>清新区</t>
  </si>
  <si>
    <t>佛冈县</t>
  </si>
  <si>
    <t>连州市</t>
  </si>
  <si>
    <t>阳山县</t>
  </si>
  <si>
    <t>英德市</t>
  </si>
  <si>
    <t>连山县</t>
  </si>
  <si>
    <t>连南县</t>
  </si>
  <si>
    <t>潮州市合计</t>
  </si>
  <si>
    <t>潮州市本级</t>
  </si>
  <si>
    <t>潮安区</t>
  </si>
  <si>
    <t>湘桥区</t>
  </si>
  <si>
    <t>饶平县</t>
  </si>
  <si>
    <t>揭阳市合计</t>
  </si>
  <si>
    <t>揭阳市本级</t>
  </si>
  <si>
    <t>榕城区</t>
  </si>
  <si>
    <t>揭东区</t>
  </si>
  <si>
    <t>惠来县</t>
  </si>
  <si>
    <t>普宁市</t>
  </si>
  <si>
    <t>揭西县</t>
  </si>
  <si>
    <t>云浮市合计</t>
  </si>
  <si>
    <t>云城区</t>
  </si>
  <si>
    <t>郁南县</t>
  </si>
  <si>
    <t>云安区</t>
  </si>
  <si>
    <t>罗定市</t>
  </si>
  <si>
    <t>新兴县</t>
  </si>
  <si>
    <t>2018年中央转移支付补助下达资金</t>
  </si>
  <si>
    <t>2018第二笔 
粤财社〔2018〕141号</t>
  </si>
  <si>
    <t>云浮市本级</t>
  </si>
  <si>
    <t>2018第二笔 粤财社〔2018〕141号</t>
  </si>
  <si>
    <t>附件1</t>
  </si>
  <si>
    <t>中央和省财政提前下达2019年医疗救助补助资金分配表</t>
  </si>
  <si>
    <t>地区</t>
  </si>
  <si>
    <t>其中</t>
  </si>
  <si>
    <t>万元</t>
  </si>
  <si>
    <t>2019年中央财政医疗救助补助资金分配表</t>
  </si>
  <si>
    <t>中央和省财政提前下达2020年医疗救助资金分配表</t>
  </si>
  <si>
    <t>2020年中央转移支付补助下达资金</t>
  </si>
  <si>
    <t>单位：元</t>
  </si>
  <si>
    <t>城乡居民医疗保险</t>
  </si>
  <si>
    <t>医疗保障与服务能力提升</t>
  </si>
  <si>
    <t>医疗救助</t>
  </si>
  <si>
    <t>2020年第一笔
粤财社〔2019〕255号（省级）</t>
  </si>
  <si>
    <t>2020年第二笔
粤财社〔2019〕
258号（中央）</t>
  </si>
  <si>
    <t>2020年第三笔
粤财社函〔2020〕130号（中央第二批）</t>
  </si>
  <si>
    <t>2020年第四笔
粤财社〔2020〕92号（省属大学生）</t>
  </si>
  <si>
    <t>2020年第五笔
粤财社〔2020〕185号（省属大学生）</t>
  </si>
  <si>
    <t>2020年第一笔
粤财社〔2019〕
299号（中央）</t>
  </si>
  <si>
    <t>2020年第二笔
粤财社〔2020〕
54号（中央）</t>
  </si>
  <si>
    <t>2020年第一笔
粤财社〔2019〕
260号（中央）</t>
  </si>
  <si>
    <t>2020年第二笔
粤财社〔2019〕
260号（省级）</t>
  </si>
  <si>
    <t>2020年第三笔
财社〔2020〕
56号</t>
  </si>
  <si>
    <t>2020年第四笔
财社〔2020〕
68号</t>
  </si>
  <si>
    <t>广东省</t>
  </si>
  <si>
    <t>省本级</t>
  </si>
  <si>
    <t>广州市本级</t>
  </si>
  <si>
    <t>越秀区</t>
  </si>
  <si>
    <t>海珠区</t>
  </si>
  <si>
    <t>荔湾区</t>
  </si>
  <si>
    <t>天河区</t>
  </si>
  <si>
    <t>白云区</t>
  </si>
  <si>
    <t>黄浦区</t>
  </si>
  <si>
    <t>花都区</t>
  </si>
  <si>
    <t>番禺区</t>
  </si>
  <si>
    <t>南沙区</t>
  </si>
  <si>
    <t>从化区</t>
  </si>
  <si>
    <t>增城区</t>
  </si>
  <si>
    <t>珠海市本级</t>
  </si>
  <si>
    <t>香洲区</t>
  </si>
  <si>
    <t>金湾区</t>
  </si>
  <si>
    <t>斗门区</t>
  </si>
  <si>
    <t>汕头市</t>
  </si>
  <si>
    <t>汕头市本级</t>
  </si>
  <si>
    <t>佛山市本级</t>
  </si>
  <si>
    <t>禅城区</t>
  </si>
  <si>
    <t>南海区</t>
  </si>
  <si>
    <t>高明区</t>
  </si>
  <si>
    <t>三水区</t>
  </si>
  <si>
    <t>韶关市</t>
  </si>
  <si>
    <t>韶关市本级</t>
  </si>
  <si>
    <t>乳源瑶族自治县</t>
  </si>
  <si>
    <t>河源市</t>
  </si>
  <si>
    <t>河源市本级</t>
  </si>
  <si>
    <t>江东新区</t>
  </si>
  <si>
    <t>梅州市</t>
  </si>
  <si>
    <t>梅州市本级</t>
  </si>
  <si>
    <t>惠州市</t>
  </si>
  <si>
    <t>大亚湾区</t>
  </si>
  <si>
    <t>仲恺区</t>
  </si>
  <si>
    <t>汕尾市</t>
  </si>
  <si>
    <t>华侨管理区</t>
  </si>
  <si>
    <t>红海湾开发区</t>
  </si>
  <si>
    <t>东莞市本级</t>
  </si>
  <si>
    <t>中山市本级</t>
  </si>
  <si>
    <t>江门市</t>
  </si>
  <si>
    <t>江门市本级</t>
  </si>
  <si>
    <t>阳江市</t>
  </si>
  <si>
    <t>高新区</t>
  </si>
  <si>
    <t>海陵区</t>
  </si>
  <si>
    <t>湛江市</t>
  </si>
  <si>
    <t>开发区</t>
  </si>
  <si>
    <t>南三区</t>
  </si>
  <si>
    <t>茂名市</t>
  </si>
  <si>
    <t>滨海新区</t>
  </si>
  <si>
    <t>茂港区</t>
  </si>
  <si>
    <t>肇庆市</t>
  </si>
  <si>
    <t>清远市</t>
  </si>
  <si>
    <t>清远市本级</t>
  </si>
  <si>
    <t>潮州市</t>
  </si>
  <si>
    <t>枫溪区</t>
  </si>
  <si>
    <t>揭阳市</t>
  </si>
  <si>
    <t>蓝城区</t>
  </si>
  <si>
    <t>空港区</t>
  </si>
  <si>
    <t>大南山区</t>
  </si>
  <si>
    <t>普侨区</t>
  </si>
  <si>
    <t>大南海区</t>
  </si>
  <si>
    <t>产业园区</t>
  </si>
  <si>
    <t>云浮市</t>
  </si>
  <si>
    <r>
      <rPr>
        <b/>
        <sz val="12"/>
        <color theme="1"/>
        <rFont val="宋体"/>
        <charset val="134"/>
      </rPr>
      <t xml:space="preserve">2019年第一笔
</t>
    </r>
    <r>
      <rPr>
        <b/>
        <sz val="11"/>
        <color rgb="FF000000"/>
        <rFont val="宋体"/>
        <charset val="134"/>
      </rPr>
      <t>粤财社〔2018〕249号(省级)</t>
    </r>
  </si>
  <si>
    <r>
      <rPr>
        <b/>
        <sz val="12"/>
        <color theme="1"/>
        <rFont val="宋体"/>
        <charset val="134"/>
      </rPr>
      <t xml:space="preserve">2019年第二笔
</t>
    </r>
    <r>
      <rPr>
        <b/>
        <sz val="11"/>
        <color rgb="FF000000"/>
        <rFont val="宋体"/>
        <charset val="134"/>
      </rPr>
      <t>粤财社〔2018〕242号（中央）</t>
    </r>
  </si>
  <si>
    <r>
      <rPr>
        <b/>
        <sz val="12"/>
        <color theme="1"/>
        <rFont val="宋体"/>
        <charset val="134"/>
      </rPr>
      <t xml:space="preserve">2019年第三笔
</t>
    </r>
    <r>
      <rPr>
        <b/>
        <sz val="11"/>
        <color rgb="FF000000"/>
        <rFont val="宋体"/>
        <charset val="134"/>
      </rPr>
      <t>粤财社〔2019〕49号（省级）</t>
    </r>
  </si>
  <si>
    <r>
      <rPr>
        <b/>
        <sz val="12"/>
        <color theme="1"/>
        <rFont val="宋体"/>
        <charset val="134"/>
      </rPr>
      <t xml:space="preserve">2019年第四笔
</t>
    </r>
    <r>
      <rPr>
        <b/>
        <sz val="11"/>
        <color rgb="FF000000"/>
        <rFont val="宋体"/>
        <charset val="134"/>
      </rPr>
      <t>粤财社〔2019〕67号（中央）</t>
    </r>
  </si>
  <si>
    <r>
      <rPr>
        <b/>
        <sz val="12"/>
        <color theme="1"/>
        <rFont val="宋体"/>
        <charset val="134"/>
      </rPr>
      <t xml:space="preserve">2019年第五笔
</t>
    </r>
    <r>
      <rPr>
        <b/>
        <sz val="11"/>
        <color rgb="FF000000"/>
        <rFont val="宋体"/>
        <charset val="134"/>
      </rPr>
      <t>粤财社〔2019〕61号（省级）</t>
    </r>
  </si>
  <si>
    <r>
      <rPr>
        <b/>
        <sz val="12"/>
        <color theme="1"/>
        <rFont val="宋体"/>
        <charset val="134"/>
      </rPr>
      <t xml:space="preserve">2019年第六笔
</t>
    </r>
    <r>
      <rPr>
        <b/>
        <sz val="11"/>
        <color rgb="FF000000"/>
        <rFont val="宋体"/>
        <charset val="134"/>
      </rPr>
      <t>粤财社〔2019〕118号（中央）</t>
    </r>
  </si>
  <si>
    <t>2019年合计</t>
  </si>
  <si>
    <t>附件</t>
  </si>
  <si>
    <t>提前下达2023年中央财政城乡居民基本医疗保险补助资金情况表</t>
  </si>
  <si>
    <t>单位：万元</t>
  </si>
  <si>
    <t>财社〔2021〕162号</t>
  </si>
  <si>
    <t>财社〔2022〕66号</t>
  </si>
  <si>
    <t>财社〔2022〕104号</t>
  </si>
  <si>
    <t>应提前下达金额</t>
  </si>
  <si>
    <t>结算2022年中央补助资金</t>
  </si>
  <si>
    <t>本次下达金额</t>
  </si>
  <si>
    <t>1栏</t>
  </si>
  <si>
    <t>2栏</t>
  </si>
  <si>
    <t>3栏</t>
  </si>
  <si>
    <t>4栏=（1栏+2栏+3栏）*95%</t>
  </si>
  <si>
    <t>5栏</t>
  </si>
  <si>
    <t>6栏=4栏-5栏(取整)</t>
  </si>
  <si>
    <t>备注：2022年东莞市一体化拆分，2021年6月底居民医保参保人数为170.8401万人，预计2023年为90万人。通过2022年下达情况测算2023年预计提前下达2.9亿元，考虑到人数减少情况，东莞市2023年按1.5亿元下达，剩余资金全部先安排到广州市，下年据实清算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</si>
</sst>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#,##0.00_ "/>
    <numFmt numFmtId="178" formatCode="#,##0_ "/>
  </numFmts>
  <fonts count="4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仿宋_GB2312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name val="仿宋_GB2312"/>
      <charset val="134"/>
    </font>
    <font>
      <sz val="9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6"/>
      <name val="黑体"/>
      <charset val="134"/>
    </font>
    <font>
      <sz val="19"/>
      <name val="方正小标宋简体"/>
      <charset val="134"/>
    </font>
    <font>
      <sz val="20"/>
      <name val="方正小标宋简体"/>
      <charset val="134"/>
    </font>
    <font>
      <b/>
      <sz val="18"/>
      <name val="宋体"/>
      <charset val="134"/>
    </font>
    <font>
      <sz val="12"/>
      <name val="仿宋"/>
      <charset val="134"/>
    </font>
    <font>
      <b/>
      <sz val="16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theme="1"/>
      <name val="宋体"/>
      <charset val="134"/>
    </font>
    <font>
      <b/>
      <sz val="11"/>
      <color rgb="FF00000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40" fillId="27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9" borderId="20" applyNumberFormat="0" applyFont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18" borderId="19" applyNumberFormat="0" applyAlignment="0" applyProtection="0">
      <alignment vertical="center"/>
    </xf>
    <xf numFmtId="0" fontId="42" fillId="18" borderId="23" applyNumberFormat="0" applyAlignment="0" applyProtection="0">
      <alignment vertical="center"/>
    </xf>
    <xf numFmtId="0" fontId="26" fillId="9" borderId="17" applyNumberFormat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4" fillId="0" borderId="0">
      <alignment vertical="center"/>
    </xf>
    <xf numFmtId="0" fontId="41" fillId="0" borderId="0"/>
  </cellStyleXfs>
  <cellXfs count="1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178" fontId="3" fillId="0" borderId="0" xfId="0" applyNumberFormat="1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Fill="1" applyBorder="1" applyAlignment="1">
      <alignment horizontal="right" vertical="center"/>
    </xf>
    <xf numFmtId="177" fontId="0" fillId="0" borderId="1" xfId="0" applyNumberFormat="1" applyFill="1" applyBorder="1">
      <alignment vertical="center"/>
    </xf>
    <xf numFmtId="176" fontId="5" fillId="0" borderId="1" xfId="5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vertical="center" wrapText="1"/>
    </xf>
    <xf numFmtId="0" fontId="0" fillId="0" borderId="0" xfId="0" applyAlignment="1">
      <alignment vertical="top"/>
    </xf>
    <xf numFmtId="178" fontId="0" fillId="0" borderId="0" xfId="0" applyNumberForma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6" fontId="11" fillId="0" borderId="1" xfId="50" applyNumberFormat="1" applyFont="1" applyBorder="1" applyAlignment="1">
      <alignment horizontal="left" vertical="center" wrapText="1"/>
    </xf>
    <xf numFmtId="176" fontId="5" fillId="0" borderId="1" xfId="50" applyNumberFormat="1" applyFont="1" applyBorder="1" applyAlignment="1">
      <alignment horizontal="left" vertical="center" wrapText="1"/>
    </xf>
    <xf numFmtId="176" fontId="11" fillId="0" borderId="1" xfId="0" applyNumberFormat="1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left" vertical="center" wrapText="1"/>
    </xf>
    <xf numFmtId="178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right"/>
    </xf>
    <xf numFmtId="0" fontId="0" fillId="5" borderId="1" xfId="0" applyFill="1" applyBorder="1" applyAlignment="1">
      <alignment horizontal="center" vertical="center"/>
    </xf>
    <xf numFmtId="178" fontId="0" fillId="5" borderId="1" xfId="0" applyNumberFormat="1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8" fontId="1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176" fontId="5" fillId="0" borderId="1" xfId="50" applyNumberFormat="1" applyFont="1" applyBorder="1" applyAlignment="1">
      <alignment vertical="center" wrapText="1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49" applyBorder="1" applyAlignment="1">
      <alignment horizontal="center" vertical="center" wrapText="1"/>
    </xf>
    <xf numFmtId="176" fontId="14" fillId="0" borderId="1" xfId="0" applyNumberFormat="1" applyFont="1" applyBorder="1" applyAlignment="1">
      <alignment horizontal="center" vertical="center" wrapText="1"/>
    </xf>
    <xf numFmtId="176" fontId="14" fillId="0" borderId="1" xfId="49" applyNumberForma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1" xfId="0" applyFont="1" applyBorder="1" applyAlignment="1">
      <alignment horizontal="center"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76" fontId="21" fillId="0" borderId="1" xfId="0" applyNumberFormat="1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3" fillId="2" borderId="1" xfId="49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1" xfId="49" applyBorder="1" applyAlignment="1">
      <alignment horizontal="right" vertical="center" wrapText="1"/>
    </xf>
    <xf numFmtId="176" fontId="5" fillId="0" borderId="0" xfId="50" applyNumberFormat="1" applyFont="1" applyAlignment="1">
      <alignment horizontal="left" vertical="center" wrapText="1"/>
    </xf>
    <xf numFmtId="176" fontId="5" fillId="0" borderId="0" xfId="0" applyNumberFormat="1" applyFont="1" applyAlignment="1">
      <alignment horizontal="left" vertical="center" wrapText="1"/>
    </xf>
    <xf numFmtId="176" fontId="11" fillId="0" borderId="0" xfId="0" applyNumberFormat="1" applyFont="1" applyAlignment="1">
      <alignment horizontal="left" vertical="center" wrapText="1"/>
    </xf>
    <xf numFmtId="0" fontId="4" fillId="0" borderId="0" xfId="0" applyFo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23" fillId="6" borderId="1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3" fillId="0" borderId="3" xfId="49" applyFont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6" borderId="1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4" fillId="6" borderId="10" xfId="0" applyFont="1" applyFill="1" applyBorder="1" applyAlignment="1">
      <alignment horizontal="center" vertical="center" wrapText="1"/>
    </xf>
    <xf numFmtId="0" fontId="24" fillId="6" borderId="1" xfId="0" applyFont="1" applyFill="1" applyBorder="1" applyAlignment="1">
      <alignment horizontal="center" vertical="center" wrapText="1"/>
    </xf>
    <xf numFmtId="176" fontId="24" fillId="6" borderId="11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中央、省全年下达数_3" xfId="49"/>
    <cellStyle name="常规_2006月报格式通知的附件（修改）" xfId="50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3.xml"/><Relationship Id="rId11" Type="http://schemas.openxmlformats.org/officeDocument/2006/relationships/externalLink" Target="externalLinks/externalLink2.xml"/><Relationship Id="rId10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t706\.local\share\Kingsoft\tmp\ZXQ=\1670413421803\\home\ht706\Desktop\&#20849;&#20139;\sinya\2022&#24180;\&#21457;&#25991;\\Users\chenwg\Desktop\HMZ\2&#12289;&#25253;&#34920;%20&#25253;&#21578;\2017-2020&#21307;&#30103;&#25937;&#21161;&#36164;&#37329;&#19979;&#36798;&#25991;\&#38468;&#20214;&#65306;2019&#24180;&#30465;&#36130;&#25919;&#25552;&#21069;&#19979;&#36798;&#21307;&#30103;&#25937;&#21161;&#34917;&#21161;&#36164;&#37329;&#20998;&#37197;&#27979;&#31639;&#34920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t706\.local\share\Kingsoft\tmp\ZXQ=\1670413421803\\home\ht706\Desktop\&#20849;&#20139;\sinya\2022&#24180;\&#21457;&#25991;\\Users\chenwg\Desktop\HMZ\2&#12289;&#25253;&#34920;%20&#25253;&#21578;\2017-2020&#21307;&#30103;&#25937;&#21161;&#36164;&#37329;&#19979;&#36798;&#25991;\&#38468;&#20214;&#65306;2019&#24180;&#20013;&#22830;&#19979;&#36798;&#21307;&#30103;&#25937;&#21161;&#34917;&#21161;&#36164;&#37329;&#20998;&#37197;&#34920;&#21644;&#27979;&#31639;&#34920;&#65288;20190524&#65289;&#2591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ht706\.local\share\Kingsoft\tmp\ZXQ=\1670413421803\\home\ht706\Desktop\&#20849;&#20139;\sinya\2022&#24180;\&#21457;&#25991;\\Users\admin\Documents\WXWorkLocal\1688849879183404_1970325008038486\Cache\File\2021-10\&#38468;&#20214;1-22020&#24180;&#20013;&#22830;&#36130;&#25919;&#21644;&#30465;&#36130;&#25919;&#25552;&#21069;&#19979;&#36798;&#21307;&#30103;&#25937;&#21161;&#34917;&#21161;&#36164;&#37329;&#20998;&#37197;&#34920;&#27979;&#31639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资金分配表"/>
      <sheetName val="下达表"/>
      <sheetName val="分配表"/>
      <sheetName val="测算表"/>
      <sheetName val="Sheet1"/>
      <sheetName val="Sheet6"/>
      <sheetName val="Sheet4"/>
      <sheetName val="排序表"/>
    </sheetNames>
    <sheetDataSet>
      <sheetData sheetId="0"/>
      <sheetData sheetId="1"/>
      <sheetData sheetId="2"/>
      <sheetData sheetId="3">
        <row r="11">
          <cell r="S11">
            <v>7355</v>
          </cell>
        </row>
        <row r="12">
          <cell r="S12">
            <v>391</v>
          </cell>
        </row>
        <row r="13">
          <cell r="S13">
            <v>725</v>
          </cell>
        </row>
        <row r="14">
          <cell r="S14">
            <v>713</v>
          </cell>
        </row>
        <row r="15">
          <cell r="S15">
            <v>465</v>
          </cell>
        </row>
        <row r="16">
          <cell r="S16">
            <v>307</v>
          </cell>
        </row>
        <row r="18">
          <cell r="S18">
            <v>31</v>
          </cell>
        </row>
        <row r="19">
          <cell r="S19">
            <v>28</v>
          </cell>
        </row>
        <row r="20">
          <cell r="S20">
            <v>387</v>
          </cell>
        </row>
        <row r="21">
          <cell r="S21">
            <v>191</v>
          </cell>
        </row>
        <row r="23">
          <cell r="S23">
            <v>330</v>
          </cell>
        </row>
        <row r="24">
          <cell r="S24">
            <v>173</v>
          </cell>
        </row>
        <row r="26">
          <cell r="S26">
            <v>83</v>
          </cell>
        </row>
        <row r="27">
          <cell r="S27">
            <v>41</v>
          </cell>
        </row>
        <row r="28">
          <cell r="S28">
            <v>492</v>
          </cell>
        </row>
        <row r="29">
          <cell r="S29">
            <v>399</v>
          </cell>
        </row>
        <row r="32">
          <cell r="S32">
            <v>52</v>
          </cell>
          <cell r="T32">
            <v>1641</v>
          </cell>
        </row>
        <row r="33">
          <cell r="S33">
            <v>17</v>
          </cell>
          <cell r="T33">
            <v>529</v>
          </cell>
        </row>
        <row r="34">
          <cell r="S34">
            <v>17</v>
          </cell>
          <cell r="T34">
            <v>540</v>
          </cell>
        </row>
        <row r="35">
          <cell r="S35">
            <v>56</v>
          </cell>
          <cell r="T35">
            <v>1756</v>
          </cell>
        </row>
        <row r="36">
          <cell r="S36">
            <v>160</v>
          </cell>
          <cell r="T36">
            <v>5053</v>
          </cell>
        </row>
        <row r="37">
          <cell r="S37">
            <v>165</v>
          </cell>
          <cell r="T37">
            <v>5213</v>
          </cell>
        </row>
        <row r="38">
          <cell r="S38">
            <v>8</v>
          </cell>
          <cell r="T38">
            <v>264</v>
          </cell>
        </row>
        <row r="40">
          <cell r="S40">
            <v>33</v>
          </cell>
          <cell r="T40">
            <v>1051</v>
          </cell>
        </row>
        <row r="41">
          <cell r="S41">
            <v>21</v>
          </cell>
          <cell r="T41">
            <v>661</v>
          </cell>
        </row>
        <row r="42">
          <cell r="S42">
            <v>25</v>
          </cell>
          <cell r="T42">
            <v>800</v>
          </cell>
        </row>
        <row r="43">
          <cell r="S43">
            <v>16</v>
          </cell>
          <cell r="T43">
            <v>509</v>
          </cell>
        </row>
        <row r="44">
          <cell r="S44">
            <v>6</v>
          </cell>
          <cell r="T44">
            <v>194</v>
          </cell>
        </row>
        <row r="45">
          <cell r="S45">
            <v>6</v>
          </cell>
          <cell r="T45">
            <v>201</v>
          </cell>
        </row>
        <row r="46">
          <cell r="S46">
            <v>33</v>
          </cell>
          <cell r="T46">
            <v>1038</v>
          </cell>
        </row>
        <row r="47">
          <cell r="S47">
            <v>54</v>
          </cell>
          <cell r="T47">
            <v>1699</v>
          </cell>
        </row>
        <row r="48">
          <cell r="S48">
            <v>17</v>
          </cell>
          <cell r="T48">
            <v>538</v>
          </cell>
        </row>
        <row r="49">
          <cell r="S49">
            <v>16</v>
          </cell>
          <cell r="T49">
            <v>513</v>
          </cell>
        </row>
        <row r="51">
          <cell r="S51">
            <v>20</v>
          </cell>
          <cell r="T51">
            <v>638</v>
          </cell>
        </row>
        <row r="52">
          <cell r="S52">
            <v>86</v>
          </cell>
          <cell r="T52">
            <v>2706</v>
          </cell>
        </row>
        <row r="53">
          <cell r="S53">
            <v>73</v>
          </cell>
          <cell r="T53">
            <v>2294</v>
          </cell>
        </row>
        <row r="54">
          <cell r="S54">
            <v>47</v>
          </cell>
          <cell r="T54">
            <v>1485</v>
          </cell>
        </row>
        <row r="55">
          <cell r="S55">
            <v>147</v>
          </cell>
          <cell r="T55">
            <v>4639</v>
          </cell>
        </row>
        <row r="56">
          <cell r="S56">
            <v>76</v>
          </cell>
          <cell r="T56">
            <v>2386</v>
          </cell>
        </row>
        <row r="58">
          <cell r="S58">
            <v>15</v>
          </cell>
          <cell r="T58">
            <v>479</v>
          </cell>
        </row>
        <row r="59">
          <cell r="S59">
            <v>66</v>
          </cell>
          <cell r="T59">
            <v>2095</v>
          </cell>
        </row>
        <row r="60">
          <cell r="S60">
            <v>38</v>
          </cell>
          <cell r="T60">
            <v>1191</v>
          </cell>
        </row>
        <row r="61">
          <cell r="S61">
            <v>16</v>
          </cell>
          <cell r="T61">
            <v>515</v>
          </cell>
        </row>
        <row r="62">
          <cell r="S62">
            <v>191</v>
          </cell>
          <cell r="T62">
            <v>6015</v>
          </cell>
        </row>
        <row r="63">
          <cell r="S63">
            <v>87</v>
          </cell>
          <cell r="T63">
            <v>2757</v>
          </cell>
        </row>
        <row r="64">
          <cell r="S64">
            <v>263</v>
          </cell>
          <cell r="T64">
            <v>8284</v>
          </cell>
        </row>
        <row r="65">
          <cell r="S65">
            <v>96</v>
          </cell>
          <cell r="T65">
            <v>3044</v>
          </cell>
        </row>
        <row r="67">
          <cell r="S67">
            <v>4</v>
          </cell>
          <cell r="T67">
            <v>137</v>
          </cell>
        </row>
        <row r="68">
          <cell r="S68">
            <v>107</v>
          </cell>
          <cell r="T68">
            <v>3375</v>
          </cell>
        </row>
        <row r="69">
          <cell r="S69">
            <v>46</v>
          </cell>
          <cell r="T69">
            <v>1436</v>
          </cell>
        </row>
        <row r="70">
          <cell r="S70">
            <v>54</v>
          </cell>
          <cell r="T70">
            <v>1703</v>
          </cell>
        </row>
        <row r="72">
          <cell r="S72">
            <v>18</v>
          </cell>
          <cell r="T72">
            <v>579</v>
          </cell>
        </row>
        <row r="73">
          <cell r="S73">
            <v>37</v>
          </cell>
          <cell r="T73">
            <v>1163</v>
          </cell>
        </row>
        <row r="74">
          <cell r="S74">
            <v>272</v>
          </cell>
          <cell r="T74">
            <v>8590</v>
          </cell>
        </row>
        <row r="75">
          <cell r="S75">
            <v>62</v>
          </cell>
          <cell r="T75">
            <v>1942</v>
          </cell>
        </row>
        <row r="76">
          <cell r="S76">
            <v>298</v>
          </cell>
          <cell r="T76">
            <v>9400</v>
          </cell>
        </row>
        <row r="78">
          <cell r="S78">
            <v>78</v>
          </cell>
          <cell r="T78">
            <v>2452</v>
          </cell>
        </row>
        <row r="79">
          <cell r="S79">
            <v>33</v>
          </cell>
          <cell r="T79">
            <v>1051</v>
          </cell>
        </row>
        <row r="80">
          <cell r="S80">
            <v>41</v>
          </cell>
          <cell r="T80">
            <v>1308</v>
          </cell>
        </row>
        <row r="82">
          <cell r="S82">
            <v>21</v>
          </cell>
          <cell r="T82">
            <v>658</v>
          </cell>
        </row>
        <row r="83">
          <cell r="S83">
            <v>79</v>
          </cell>
          <cell r="T83">
            <v>2492</v>
          </cell>
        </row>
        <row r="84">
          <cell r="S84">
            <v>62</v>
          </cell>
          <cell r="T84">
            <v>1948</v>
          </cell>
        </row>
        <row r="85">
          <cell r="S85">
            <v>65</v>
          </cell>
          <cell r="T85">
            <v>2041</v>
          </cell>
        </row>
        <row r="86">
          <cell r="S86">
            <v>195</v>
          </cell>
          <cell r="T86">
            <v>6143</v>
          </cell>
        </row>
        <row r="88">
          <cell r="S88">
            <v>50</v>
          </cell>
          <cell r="T88">
            <v>1578</v>
          </cell>
        </row>
        <row r="89">
          <cell r="S89">
            <v>136</v>
          </cell>
          <cell r="T89">
            <v>4288</v>
          </cell>
        </row>
        <row r="90">
          <cell r="S90">
            <v>153</v>
          </cell>
          <cell r="T90">
            <v>4815</v>
          </cell>
        </row>
        <row r="91">
          <cell r="S91">
            <v>5</v>
          </cell>
          <cell r="T91">
            <v>150</v>
          </cell>
        </row>
        <row r="92">
          <cell r="S92">
            <v>9</v>
          </cell>
          <cell r="T92">
            <v>287</v>
          </cell>
        </row>
        <row r="93">
          <cell r="S93">
            <v>26</v>
          </cell>
          <cell r="T93">
            <v>818</v>
          </cell>
        </row>
        <row r="94">
          <cell r="S94">
            <v>27</v>
          </cell>
          <cell r="T94">
            <v>865</v>
          </cell>
        </row>
        <row r="95">
          <cell r="S95">
            <v>669</v>
          </cell>
          <cell r="T95">
            <v>21119</v>
          </cell>
        </row>
        <row r="96">
          <cell r="S96">
            <v>240</v>
          </cell>
          <cell r="T96">
            <v>7564</v>
          </cell>
        </row>
        <row r="97">
          <cell r="S97">
            <v>356</v>
          </cell>
          <cell r="T97">
            <v>11242</v>
          </cell>
        </row>
        <row r="99">
          <cell r="S99">
            <v>24</v>
          </cell>
          <cell r="T99">
            <v>752</v>
          </cell>
        </row>
        <row r="100">
          <cell r="S100">
            <v>131</v>
          </cell>
          <cell r="T100">
            <v>4119</v>
          </cell>
        </row>
        <row r="101">
          <cell r="S101">
            <v>187</v>
          </cell>
          <cell r="T101">
            <v>5890</v>
          </cell>
        </row>
        <row r="102">
          <cell r="S102">
            <v>182</v>
          </cell>
          <cell r="T102">
            <v>5741</v>
          </cell>
        </row>
        <row r="103">
          <cell r="S103">
            <v>189</v>
          </cell>
          <cell r="T103">
            <v>5977</v>
          </cell>
        </row>
        <row r="104">
          <cell r="S104">
            <v>218</v>
          </cell>
          <cell r="T104">
            <v>6882</v>
          </cell>
        </row>
        <row r="106">
          <cell r="S106">
            <v>3</v>
          </cell>
          <cell r="T106">
            <v>15</v>
          </cell>
        </row>
        <row r="107">
          <cell r="S107">
            <v>34</v>
          </cell>
          <cell r="T107">
            <v>1059</v>
          </cell>
        </row>
        <row r="108">
          <cell r="S108">
            <v>28</v>
          </cell>
          <cell r="T108">
            <v>869</v>
          </cell>
        </row>
        <row r="109">
          <cell r="S109">
            <v>98</v>
          </cell>
          <cell r="T109">
            <v>3106</v>
          </cell>
        </row>
        <row r="110">
          <cell r="S110">
            <v>29</v>
          </cell>
          <cell r="T110">
            <v>916</v>
          </cell>
        </row>
        <row r="112">
          <cell r="S112">
            <v>37</v>
          </cell>
          <cell r="T112">
            <v>1183</v>
          </cell>
        </row>
        <row r="113">
          <cell r="S113">
            <v>86</v>
          </cell>
          <cell r="T113">
            <v>2710</v>
          </cell>
        </row>
        <row r="114">
          <cell r="S114">
            <v>45</v>
          </cell>
          <cell r="T114">
            <v>1422</v>
          </cell>
        </row>
        <row r="115">
          <cell r="S115">
            <v>71</v>
          </cell>
          <cell r="T115">
            <v>2253</v>
          </cell>
        </row>
        <row r="116">
          <cell r="S116">
            <v>47</v>
          </cell>
          <cell r="T116">
            <v>1470</v>
          </cell>
        </row>
        <row r="117">
          <cell r="S117">
            <v>190</v>
          </cell>
          <cell r="T117">
            <v>5993</v>
          </cell>
        </row>
        <row r="118">
          <cell r="S118">
            <v>13</v>
          </cell>
          <cell r="T118">
            <v>413</v>
          </cell>
        </row>
        <row r="119">
          <cell r="S119">
            <v>17</v>
          </cell>
          <cell r="T119">
            <v>548</v>
          </cell>
        </row>
        <row r="121">
          <cell r="S121">
            <v>6</v>
          </cell>
          <cell r="T121">
            <v>201</v>
          </cell>
        </row>
        <row r="122">
          <cell r="S122">
            <v>90</v>
          </cell>
          <cell r="T122">
            <v>2854</v>
          </cell>
        </row>
        <row r="123">
          <cell r="S123">
            <v>13</v>
          </cell>
          <cell r="T123">
            <v>424</v>
          </cell>
        </row>
        <row r="124">
          <cell r="S124">
            <v>113</v>
          </cell>
          <cell r="T124">
            <v>3551</v>
          </cell>
        </row>
        <row r="126">
          <cell r="S126">
            <v>118</v>
          </cell>
          <cell r="T126">
            <v>3729</v>
          </cell>
        </row>
        <row r="127">
          <cell r="S127">
            <v>16</v>
          </cell>
          <cell r="T127">
            <v>507</v>
          </cell>
        </row>
        <row r="128">
          <cell r="S128">
            <v>68</v>
          </cell>
          <cell r="T128">
            <v>2132</v>
          </cell>
        </row>
        <row r="129">
          <cell r="S129">
            <v>259</v>
          </cell>
          <cell r="T129">
            <v>8170</v>
          </cell>
        </row>
        <row r="130">
          <cell r="S130">
            <v>187</v>
          </cell>
          <cell r="T130">
            <v>5908</v>
          </cell>
        </row>
        <row r="131">
          <cell r="S131">
            <v>121</v>
          </cell>
          <cell r="T131">
            <v>3812</v>
          </cell>
        </row>
        <row r="133">
          <cell r="S133">
            <v>26</v>
          </cell>
          <cell r="T133">
            <v>809</v>
          </cell>
        </row>
        <row r="134">
          <cell r="S134">
            <v>63</v>
          </cell>
          <cell r="T134">
            <v>1975</v>
          </cell>
        </row>
        <row r="135">
          <cell r="S135">
            <v>46</v>
          </cell>
          <cell r="T135">
            <v>1453</v>
          </cell>
        </row>
        <row r="136">
          <cell r="S136">
            <v>198</v>
          </cell>
          <cell r="T136">
            <v>6234</v>
          </cell>
        </row>
        <row r="137">
          <cell r="S137">
            <v>55</v>
          </cell>
          <cell r="T137">
            <v>1749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资金分配表"/>
      <sheetName val="下达表"/>
      <sheetName val="分配表"/>
      <sheetName val="测算表"/>
      <sheetName val="Sheet1"/>
      <sheetName val="下达表（打印版）"/>
      <sheetName val="Sheet6"/>
      <sheetName val="Sheet4"/>
      <sheetName val="排序表"/>
    </sheetNames>
    <sheetDataSet>
      <sheetData sheetId="0"/>
      <sheetData sheetId="1"/>
      <sheetData sheetId="2"/>
      <sheetData sheetId="3">
        <row r="12">
          <cell r="S12">
            <v>59</v>
          </cell>
        </row>
        <row r="13">
          <cell r="S13">
            <v>110</v>
          </cell>
        </row>
        <row r="14">
          <cell r="S14">
            <v>108</v>
          </cell>
        </row>
        <row r="15">
          <cell r="S15">
            <v>70</v>
          </cell>
        </row>
        <row r="16">
          <cell r="S16">
            <v>46</v>
          </cell>
        </row>
        <row r="18">
          <cell r="S18">
            <v>5</v>
          </cell>
        </row>
        <row r="19">
          <cell r="S19">
            <v>4</v>
          </cell>
        </row>
        <row r="20">
          <cell r="S20">
            <v>59</v>
          </cell>
        </row>
        <row r="21">
          <cell r="S21">
            <v>29</v>
          </cell>
        </row>
        <row r="23">
          <cell r="S23">
            <v>50</v>
          </cell>
        </row>
        <row r="24">
          <cell r="S24">
            <v>26</v>
          </cell>
        </row>
        <row r="26">
          <cell r="S26">
            <v>13</v>
          </cell>
        </row>
        <row r="27">
          <cell r="S27">
            <v>6</v>
          </cell>
        </row>
        <row r="28">
          <cell r="S28">
            <v>75</v>
          </cell>
        </row>
        <row r="29">
          <cell r="S29">
            <v>60</v>
          </cell>
        </row>
        <row r="32">
          <cell r="S32">
            <v>8</v>
          </cell>
          <cell r="T32">
            <v>0</v>
          </cell>
        </row>
        <row r="33">
          <cell r="S33">
            <v>3</v>
          </cell>
          <cell r="T33">
            <v>0</v>
          </cell>
        </row>
        <row r="34">
          <cell r="S34">
            <v>3</v>
          </cell>
          <cell r="T34">
            <v>0</v>
          </cell>
        </row>
        <row r="35">
          <cell r="S35">
            <v>8</v>
          </cell>
          <cell r="T35">
            <v>0</v>
          </cell>
        </row>
        <row r="36">
          <cell r="S36">
            <v>24</v>
          </cell>
          <cell r="T36">
            <v>0</v>
          </cell>
        </row>
        <row r="37">
          <cell r="S37">
            <v>25</v>
          </cell>
          <cell r="T37">
            <v>0</v>
          </cell>
        </row>
        <row r="38">
          <cell r="S38">
            <v>1</v>
          </cell>
          <cell r="T38">
            <v>0</v>
          </cell>
        </row>
        <row r="40">
          <cell r="S40">
            <v>5</v>
          </cell>
          <cell r="T40">
            <v>0</v>
          </cell>
        </row>
        <row r="41">
          <cell r="S41">
            <v>3</v>
          </cell>
          <cell r="T41">
            <v>0</v>
          </cell>
        </row>
        <row r="42">
          <cell r="S42">
            <v>4</v>
          </cell>
          <cell r="T42">
            <v>0</v>
          </cell>
        </row>
        <row r="43">
          <cell r="S43">
            <v>2</v>
          </cell>
          <cell r="T43">
            <v>0</v>
          </cell>
        </row>
        <row r="44">
          <cell r="S44">
            <v>1</v>
          </cell>
          <cell r="T44">
            <v>0</v>
          </cell>
        </row>
        <row r="45">
          <cell r="S45">
            <v>1</v>
          </cell>
          <cell r="T45">
            <v>0</v>
          </cell>
        </row>
        <row r="46">
          <cell r="S46">
            <v>5</v>
          </cell>
          <cell r="T46">
            <v>0</v>
          </cell>
        </row>
        <row r="47">
          <cell r="S47">
            <v>8</v>
          </cell>
          <cell r="T47">
            <v>0</v>
          </cell>
        </row>
        <row r="48">
          <cell r="S48">
            <v>3</v>
          </cell>
          <cell r="T48">
            <v>0</v>
          </cell>
        </row>
        <row r="49">
          <cell r="S49">
            <v>2</v>
          </cell>
          <cell r="T49">
            <v>0</v>
          </cell>
        </row>
        <row r="51">
          <cell r="S51">
            <v>3</v>
          </cell>
          <cell r="T51">
            <v>0</v>
          </cell>
        </row>
        <row r="52">
          <cell r="S52">
            <v>13</v>
          </cell>
          <cell r="T52">
            <v>0</v>
          </cell>
        </row>
        <row r="53">
          <cell r="S53">
            <v>11</v>
          </cell>
          <cell r="T53">
            <v>0</v>
          </cell>
        </row>
        <row r="54">
          <cell r="S54">
            <v>7</v>
          </cell>
          <cell r="T54">
            <v>0</v>
          </cell>
        </row>
        <row r="55">
          <cell r="S55">
            <v>22</v>
          </cell>
          <cell r="T55">
            <v>0</v>
          </cell>
        </row>
        <row r="56">
          <cell r="S56">
            <v>11</v>
          </cell>
          <cell r="T56">
            <v>0</v>
          </cell>
        </row>
        <row r="58">
          <cell r="S58">
            <v>2</v>
          </cell>
          <cell r="T58">
            <v>0</v>
          </cell>
        </row>
        <row r="59">
          <cell r="S59">
            <v>10</v>
          </cell>
          <cell r="T59">
            <v>0</v>
          </cell>
        </row>
        <row r="60">
          <cell r="S60">
            <v>6</v>
          </cell>
          <cell r="T60">
            <v>0</v>
          </cell>
        </row>
        <row r="61">
          <cell r="S61">
            <v>2</v>
          </cell>
          <cell r="T61">
            <v>0</v>
          </cell>
        </row>
        <row r="62">
          <cell r="S62">
            <v>29</v>
          </cell>
          <cell r="T62">
            <v>0</v>
          </cell>
        </row>
        <row r="63">
          <cell r="S63">
            <v>13</v>
          </cell>
          <cell r="T63">
            <v>0</v>
          </cell>
        </row>
        <row r="64">
          <cell r="S64">
            <v>40</v>
          </cell>
          <cell r="T64">
            <v>0</v>
          </cell>
        </row>
        <row r="65">
          <cell r="S65">
            <v>15</v>
          </cell>
          <cell r="T65">
            <v>0</v>
          </cell>
        </row>
        <row r="67">
          <cell r="S67">
            <v>1</v>
          </cell>
          <cell r="T67">
            <v>0</v>
          </cell>
        </row>
        <row r="68">
          <cell r="S68">
            <v>16</v>
          </cell>
          <cell r="T68">
            <v>0</v>
          </cell>
        </row>
        <row r="69">
          <cell r="S69">
            <v>7</v>
          </cell>
          <cell r="T69">
            <v>0</v>
          </cell>
        </row>
        <row r="70">
          <cell r="S70">
            <v>8</v>
          </cell>
          <cell r="T70">
            <v>0</v>
          </cell>
        </row>
        <row r="72">
          <cell r="S72">
            <v>3</v>
          </cell>
          <cell r="T72">
            <v>0</v>
          </cell>
        </row>
        <row r="73">
          <cell r="S73">
            <v>6</v>
          </cell>
          <cell r="T73">
            <v>0</v>
          </cell>
        </row>
        <row r="74">
          <cell r="S74">
            <v>41</v>
          </cell>
          <cell r="T74">
            <v>0</v>
          </cell>
        </row>
        <row r="75">
          <cell r="S75">
            <v>9</v>
          </cell>
          <cell r="T75">
            <v>0</v>
          </cell>
        </row>
        <row r="76">
          <cell r="S76">
            <v>45</v>
          </cell>
          <cell r="T76">
            <v>0</v>
          </cell>
        </row>
        <row r="78">
          <cell r="S78">
            <v>12</v>
          </cell>
          <cell r="T78">
            <v>0</v>
          </cell>
        </row>
        <row r="79">
          <cell r="S79">
            <v>5</v>
          </cell>
          <cell r="T79">
            <v>0</v>
          </cell>
        </row>
        <row r="80">
          <cell r="S80">
            <v>6</v>
          </cell>
          <cell r="T80">
            <v>0</v>
          </cell>
        </row>
        <row r="82">
          <cell r="S82">
            <v>3</v>
          </cell>
          <cell r="T82">
            <v>0</v>
          </cell>
        </row>
        <row r="83">
          <cell r="S83">
            <v>12</v>
          </cell>
          <cell r="T83">
            <v>0</v>
          </cell>
        </row>
        <row r="84">
          <cell r="S84">
            <v>9</v>
          </cell>
          <cell r="T84">
            <v>0</v>
          </cell>
        </row>
        <row r="85">
          <cell r="S85">
            <v>10</v>
          </cell>
          <cell r="T85">
            <v>0</v>
          </cell>
        </row>
        <row r="86">
          <cell r="S86">
            <v>30</v>
          </cell>
          <cell r="T86">
            <v>0</v>
          </cell>
        </row>
        <row r="88">
          <cell r="S88">
            <v>8</v>
          </cell>
          <cell r="T88">
            <v>0</v>
          </cell>
        </row>
        <row r="89">
          <cell r="S89">
            <v>21</v>
          </cell>
          <cell r="T89">
            <v>0</v>
          </cell>
        </row>
        <row r="90">
          <cell r="S90">
            <v>23</v>
          </cell>
          <cell r="T90">
            <v>0</v>
          </cell>
        </row>
        <row r="91">
          <cell r="S91">
            <v>1</v>
          </cell>
          <cell r="T91">
            <v>0</v>
          </cell>
        </row>
        <row r="92">
          <cell r="S92">
            <v>1</v>
          </cell>
          <cell r="T92">
            <v>0</v>
          </cell>
        </row>
        <row r="93">
          <cell r="S93">
            <v>4</v>
          </cell>
          <cell r="T93">
            <v>0</v>
          </cell>
        </row>
        <row r="94">
          <cell r="S94">
            <v>4</v>
          </cell>
          <cell r="T94">
            <v>0</v>
          </cell>
        </row>
        <row r="95">
          <cell r="S95">
            <v>101</v>
          </cell>
          <cell r="T95">
            <v>0</v>
          </cell>
        </row>
        <row r="96">
          <cell r="S96">
            <v>36</v>
          </cell>
          <cell r="T96">
            <v>0</v>
          </cell>
        </row>
        <row r="97">
          <cell r="S97">
            <v>54</v>
          </cell>
          <cell r="T97">
            <v>0</v>
          </cell>
        </row>
        <row r="99">
          <cell r="S99">
            <v>4</v>
          </cell>
          <cell r="T99">
            <v>0</v>
          </cell>
        </row>
        <row r="100">
          <cell r="S100">
            <v>20</v>
          </cell>
          <cell r="T100">
            <v>0</v>
          </cell>
        </row>
        <row r="101">
          <cell r="S101">
            <v>28</v>
          </cell>
          <cell r="T101">
            <v>0</v>
          </cell>
        </row>
        <row r="102">
          <cell r="S102">
            <v>28</v>
          </cell>
          <cell r="T102">
            <v>0</v>
          </cell>
        </row>
        <row r="103">
          <cell r="S103">
            <v>29</v>
          </cell>
          <cell r="T103">
            <v>0</v>
          </cell>
        </row>
        <row r="104">
          <cell r="S104">
            <v>33</v>
          </cell>
          <cell r="T104">
            <v>0</v>
          </cell>
        </row>
        <row r="106">
          <cell r="S106">
            <v>0</v>
          </cell>
          <cell r="T106">
            <v>0</v>
          </cell>
        </row>
        <row r="107">
          <cell r="S107">
            <v>5</v>
          </cell>
          <cell r="T107">
            <v>0</v>
          </cell>
        </row>
        <row r="108">
          <cell r="S108">
            <v>4</v>
          </cell>
          <cell r="T108">
            <v>0</v>
          </cell>
        </row>
        <row r="109">
          <cell r="S109">
            <v>15</v>
          </cell>
          <cell r="T109">
            <v>0</v>
          </cell>
        </row>
        <row r="110">
          <cell r="S110">
            <v>4</v>
          </cell>
          <cell r="T110">
            <v>0</v>
          </cell>
        </row>
        <row r="112">
          <cell r="S112">
            <v>6</v>
          </cell>
          <cell r="T112">
            <v>0</v>
          </cell>
        </row>
        <row r="113">
          <cell r="S113">
            <v>13</v>
          </cell>
          <cell r="T113">
            <v>0</v>
          </cell>
        </row>
        <row r="114">
          <cell r="S114">
            <v>7</v>
          </cell>
          <cell r="T114">
            <v>0</v>
          </cell>
        </row>
        <row r="115">
          <cell r="S115">
            <v>11</v>
          </cell>
          <cell r="T115">
            <v>0</v>
          </cell>
        </row>
        <row r="116">
          <cell r="S116">
            <v>7</v>
          </cell>
          <cell r="T116">
            <v>0</v>
          </cell>
        </row>
        <row r="117">
          <cell r="S117">
            <v>29</v>
          </cell>
          <cell r="T117">
            <v>0</v>
          </cell>
        </row>
        <row r="118">
          <cell r="S118">
            <v>2</v>
          </cell>
          <cell r="T118">
            <v>0</v>
          </cell>
        </row>
        <row r="119">
          <cell r="S119">
            <v>3</v>
          </cell>
          <cell r="T119">
            <v>0</v>
          </cell>
        </row>
        <row r="121">
          <cell r="S121">
            <v>1</v>
          </cell>
          <cell r="T121">
            <v>0</v>
          </cell>
        </row>
        <row r="122">
          <cell r="S122">
            <v>14</v>
          </cell>
          <cell r="T122">
            <v>0</v>
          </cell>
        </row>
        <row r="123">
          <cell r="S123">
            <v>2</v>
          </cell>
          <cell r="T123">
            <v>0</v>
          </cell>
        </row>
        <row r="124">
          <cell r="S124">
            <v>17</v>
          </cell>
          <cell r="T124">
            <v>0</v>
          </cell>
        </row>
        <row r="126">
          <cell r="S126">
            <v>18</v>
          </cell>
          <cell r="T126">
            <v>0</v>
          </cell>
        </row>
        <row r="127">
          <cell r="S127">
            <v>2</v>
          </cell>
          <cell r="T127">
            <v>0</v>
          </cell>
        </row>
        <row r="128">
          <cell r="S128">
            <v>10</v>
          </cell>
          <cell r="T128">
            <v>0</v>
          </cell>
        </row>
        <row r="129">
          <cell r="S129">
            <v>39</v>
          </cell>
          <cell r="T129">
            <v>0</v>
          </cell>
        </row>
        <row r="130">
          <cell r="S130">
            <v>28</v>
          </cell>
          <cell r="T130">
            <v>0</v>
          </cell>
        </row>
        <row r="131">
          <cell r="S131">
            <v>18</v>
          </cell>
          <cell r="T131">
            <v>0</v>
          </cell>
        </row>
        <row r="133">
          <cell r="S133">
            <v>4</v>
          </cell>
          <cell r="T133">
            <v>0</v>
          </cell>
        </row>
        <row r="134">
          <cell r="S134">
            <v>10</v>
          </cell>
          <cell r="T134">
            <v>0</v>
          </cell>
        </row>
        <row r="135">
          <cell r="S135">
            <v>7</v>
          </cell>
          <cell r="T135">
            <v>0</v>
          </cell>
        </row>
        <row r="136">
          <cell r="S136">
            <v>30</v>
          </cell>
          <cell r="T136">
            <v>0</v>
          </cell>
        </row>
        <row r="137">
          <cell r="S137">
            <v>8</v>
          </cell>
          <cell r="T137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资金分配表"/>
      <sheetName val="下达表"/>
      <sheetName val="分配表"/>
      <sheetName val="测算表"/>
      <sheetName val="Sheet6"/>
      <sheetName val="Sheet4"/>
      <sheetName val="排序表"/>
    </sheetNames>
    <sheetDataSet>
      <sheetData sheetId="0"/>
      <sheetData sheetId="1"/>
      <sheetData sheetId="2"/>
      <sheetData sheetId="3">
        <row r="11">
          <cell r="S11">
            <v>8441.14681179087</v>
          </cell>
        </row>
        <row r="12">
          <cell r="S12">
            <v>609.273652826632</v>
          </cell>
        </row>
        <row r="13">
          <cell r="S13">
            <v>402.554835107851</v>
          </cell>
        </row>
        <row r="14">
          <cell r="S14">
            <v>602.762561952282</v>
          </cell>
        </row>
        <row r="15">
          <cell r="S15">
            <v>267.745053874698</v>
          </cell>
        </row>
        <row r="16">
          <cell r="S16">
            <v>272.464071913265</v>
          </cell>
        </row>
        <row r="18">
          <cell r="S18">
            <v>32.9500284699752</v>
          </cell>
        </row>
        <row r="19">
          <cell r="S19">
            <v>21.0836763876421</v>
          </cell>
        </row>
        <row r="20">
          <cell r="S20">
            <v>293.998074513238</v>
          </cell>
        </row>
        <row r="21">
          <cell r="S21">
            <v>166.911396517102</v>
          </cell>
        </row>
        <row r="23">
          <cell r="S23">
            <v>266.01877543978</v>
          </cell>
        </row>
        <row r="24">
          <cell r="S24">
            <v>140.025411400952</v>
          </cell>
        </row>
        <row r="26">
          <cell r="S26">
            <v>60.3680123013684</v>
          </cell>
        </row>
        <row r="27">
          <cell r="S27">
            <v>53.6518565039631</v>
          </cell>
        </row>
        <row r="28">
          <cell r="S28">
            <v>488.854424465294</v>
          </cell>
        </row>
        <row r="29">
          <cell r="S29">
            <v>430.191356535088</v>
          </cell>
        </row>
        <row r="32">
          <cell r="S32">
            <v>40.2015545283324</v>
          </cell>
          <cell r="T32">
            <v>1360.86538839525</v>
          </cell>
        </row>
        <row r="33">
          <cell r="S33">
            <v>14.7871238479693</v>
          </cell>
          <cell r="T33">
            <v>500.559873236576</v>
          </cell>
        </row>
        <row r="34">
          <cell r="S34">
            <v>18.6986439035705</v>
          </cell>
          <cell r="T34">
            <v>632.968988310228</v>
          </cell>
        </row>
        <row r="35">
          <cell r="S35">
            <v>47.0360460929898</v>
          </cell>
          <cell r="T35">
            <v>1592.22019859461</v>
          </cell>
        </row>
        <row r="36">
          <cell r="S36">
            <v>153.164728176162</v>
          </cell>
          <cell r="T36">
            <v>5184.78898996327</v>
          </cell>
        </row>
        <row r="37">
          <cell r="S37">
            <v>111.103682458384</v>
          </cell>
          <cell r="T37">
            <v>3760.97784662316</v>
          </cell>
        </row>
        <row r="38">
          <cell r="S38">
            <v>7.69196833997595</v>
          </cell>
          <cell r="T38">
            <v>260.381311253228</v>
          </cell>
        </row>
        <row r="40">
          <cell r="S40">
            <v>38.1764917378852</v>
          </cell>
          <cell r="T40">
            <v>1292.3148586165</v>
          </cell>
        </row>
        <row r="41">
          <cell r="S41">
            <v>16.2274433154101</v>
          </cell>
          <cell r="T41">
            <v>549.3162194642</v>
          </cell>
        </row>
        <row r="42">
          <cell r="S42">
            <v>27.1072724160999</v>
          </cell>
          <cell r="T42">
            <v>917.610008808828</v>
          </cell>
        </row>
        <row r="43">
          <cell r="S43">
            <v>15.37545184386</v>
          </cell>
          <cell r="T43">
            <v>520.475401778325</v>
          </cell>
        </row>
        <row r="44">
          <cell r="S44">
            <v>6.11006638766982</v>
          </cell>
          <cell r="T44">
            <v>206.832247293249</v>
          </cell>
        </row>
        <row r="45">
          <cell r="S45">
            <v>6.24132376431552</v>
          </cell>
          <cell r="T45">
            <v>211.275449128213</v>
          </cell>
        </row>
        <row r="46">
          <cell r="S46">
            <v>33.3704153569628</v>
          </cell>
          <cell r="T46">
            <v>1129.62406027506</v>
          </cell>
        </row>
        <row r="47">
          <cell r="S47">
            <v>50.7680590316139</v>
          </cell>
          <cell r="T47">
            <v>1718.55280679357</v>
          </cell>
        </row>
        <row r="48">
          <cell r="S48">
            <v>16.7786051670265</v>
          </cell>
          <cell r="T48">
            <v>567.973634483813</v>
          </cell>
        </row>
        <row r="49">
          <cell r="S49">
            <v>16.2111072733522</v>
          </cell>
          <cell r="T49">
            <v>548.763227061773</v>
          </cell>
        </row>
        <row r="51">
          <cell r="S51">
            <v>20.7328525313009</v>
          </cell>
          <cell r="T51">
            <v>701.829114410632</v>
          </cell>
        </row>
        <row r="52">
          <cell r="S52">
            <v>80.4803269374864</v>
          </cell>
          <cell r="T52">
            <v>2724.344684203</v>
          </cell>
        </row>
        <row r="53">
          <cell r="S53">
            <v>68.249905177437</v>
          </cell>
          <cell r="T53">
            <v>2310.33189653835</v>
          </cell>
        </row>
        <row r="54">
          <cell r="S54">
            <v>56.3361027937447</v>
          </cell>
          <cell r="T54">
            <v>1907.03701159251</v>
          </cell>
        </row>
        <row r="55">
          <cell r="S55">
            <v>115.600793953287</v>
          </cell>
          <cell r="T55">
            <v>3913.20985488679</v>
          </cell>
        </row>
        <row r="56">
          <cell r="S56">
            <v>65.9371458215277</v>
          </cell>
          <cell r="T56">
            <v>2232.04253195852</v>
          </cell>
        </row>
        <row r="58">
          <cell r="S58">
            <v>13.8601847668308</v>
          </cell>
          <cell r="T58">
            <v>469.181999234636</v>
          </cell>
        </row>
        <row r="59">
          <cell r="S59">
            <v>65.10863700821</v>
          </cell>
          <cell r="T59">
            <v>2203.99662723536</v>
          </cell>
        </row>
        <row r="60">
          <cell r="S60">
            <v>30.5903640314038</v>
          </cell>
          <cell r="T60">
            <v>1035.51636540348</v>
          </cell>
        </row>
        <row r="61">
          <cell r="S61">
            <v>19.2792735727441</v>
          </cell>
          <cell r="T61">
            <v>652.623920302892</v>
          </cell>
        </row>
        <row r="62">
          <cell r="S62">
            <v>194.274002294114</v>
          </cell>
          <cell r="T62">
            <v>6576.38165212627</v>
          </cell>
        </row>
        <row r="63">
          <cell r="S63">
            <v>90.4048588741046</v>
          </cell>
          <cell r="T63">
            <v>3060.30064827022</v>
          </cell>
        </row>
        <row r="64">
          <cell r="S64">
            <v>204.712851764927</v>
          </cell>
          <cell r="T64">
            <v>6929.74781187232</v>
          </cell>
        </row>
        <row r="65">
          <cell r="S65">
            <v>58.7708099158238</v>
          </cell>
          <cell r="T65">
            <v>1989.45443778884</v>
          </cell>
        </row>
        <row r="67">
          <cell r="S67">
            <v>3.48190233706945</v>
          </cell>
          <cell r="T67">
            <v>117.866098261223</v>
          </cell>
        </row>
        <row r="68">
          <cell r="S68">
            <v>107.120202577167</v>
          </cell>
          <cell r="T68">
            <v>3626.13281489943</v>
          </cell>
        </row>
        <row r="69">
          <cell r="S69">
            <v>42.1713009856693</v>
          </cell>
          <cell r="T69">
            <v>1427.54340145106</v>
          </cell>
        </row>
        <row r="70">
          <cell r="S70">
            <v>53.4137055724764</v>
          </cell>
          <cell r="T70">
            <v>1808.11075671936</v>
          </cell>
        </row>
        <row r="72">
          <cell r="S72">
            <v>18.0379261625733</v>
          </cell>
          <cell r="T72">
            <v>610.602989886258</v>
          </cell>
        </row>
        <row r="73">
          <cell r="S73">
            <v>32.0686333041498</v>
          </cell>
          <cell r="T73">
            <v>1085.55735291282</v>
          </cell>
        </row>
        <row r="74">
          <cell r="S74">
            <v>258.899132869889</v>
          </cell>
          <cell r="T74">
            <v>8764.01107225519</v>
          </cell>
        </row>
        <row r="75">
          <cell r="S75">
            <v>51.5961215954128</v>
          </cell>
          <cell r="T75">
            <v>1746.58360549578</v>
          </cell>
        </row>
        <row r="76">
          <cell r="S76">
            <v>390.006976192803</v>
          </cell>
          <cell r="T76">
            <v>13202.1510451649</v>
          </cell>
        </row>
        <row r="78">
          <cell r="S78">
            <v>60.9262791828462</v>
          </cell>
          <cell r="T78">
            <v>2062.41936552996</v>
          </cell>
        </row>
        <row r="79">
          <cell r="S79">
            <v>33.2520904400263</v>
          </cell>
          <cell r="T79">
            <v>1125.61863595919</v>
          </cell>
        </row>
        <row r="80">
          <cell r="S80">
            <v>42.1239412390283</v>
          </cell>
          <cell r="T80">
            <v>1425.94022364455</v>
          </cell>
        </row>
        <row r="82">
          <cell r="S82">
            <v>20.8472092146466</v>
          </cell>
          <cell r="T82">
            <v>705.700209797931</v>
          </cell>
        </row>
        <row r="83">
          <cell r="S83">
            <v>71.5207483665157</v>
          </cell>
          <cell r="T83">
            <v>2421.05341810907</v>
          </cell>
        </row>
        <row r="84">
          <cell r="S84">
            <v>55.8668945171442</v>
          </cell>
          <cell r="T84">
            <v>1891.15381227184</v>
          </cell>
        </row>
        <row r="85">
          <cell r="S85">
            <v>54.8651858494412</v>
          </cell>
          <cell r="T85">
            <v>1857.24490822257</v>
          </cell>
        </row>
        <row r="86">
          <cell r="S86">
            <v>152.210980496012</v>
          </cell>
          <cell r="T86">
            <v>5152.50361636501</v>
          </cell>
        </row>
        <row r="88">
          <cell r="S88">
            <v>29.9359241431806</v>
          </cell>
          <cell r="T88">
            <v>1013.36287897448</v>
          </cell>
        </row>
        <row r="89">
          <cell r="S89">
            <v>134.863592774987</v>
          </cell>
          <cell r="T89">
            <v>4565.27608734053</v>
          </cell>
        </row>
        <row r="90">
          <cell r="S90">
            <v>207.395776440376</v>
          </cell>
          <cell r="T90">
            <v>7020.56766631146</v>
          </cell>
        </row>
        <row r="91">
          <cell r="S91">
            <v>5.18056563376622</v>
          </cell>
          <cell r="T91">
            <v>175.367657943022</v>
          </cell>
        </row>
        <row r="92">
          <cell r="S92">
            <v>14.3082642196524</v>
          </cell>
          <cell r="T92">
            <v>484.349965392915</v>
          </cell>
        </row>
        <row r="93">
          <cell r="S93">
            <v>44.510458714602</v>
          </cell>
          <cell r="T93">
            <v>1506.7263790411</v>
          </cell>
        </row>
        <row r="94">
          <cell r="S94">
            <v>35.1457926633731</v>
          </cell>
          <cell r="T94">
            <v>1189.72247079631</v>
          </cell>
        </row>
        <row r="95">
          <cell r="S95">
            <v>810.671896632155</v>
          </cell>
          <cell r="T95">
            <v>27442.1061179098</v>
          </cell>
        </row>
        <row r="96">
          <cell r="S96">
            <v>336.686683134749</v>
          </cell>
          <cell r="T96">
            <v>11397.2024014337</v>
          </cell>
        </row>
        <row r="97">
          <cell r="S97">
            <v>414.03814818211</v>
          </cell>
          <cell r="T97">
            <v>14015.6317820795</v>
          </cell>
        </row>
        <row r="99">
          <cell r="S99">
            <v>26.8537120297707</v>
          </cell>
          <cell r="T99">
            <v>909.026719986492</v>
          </cell>
        </row>
        <row r="100">
          <cell r="S100">
            <v>125.532258461288</v>
          </cell>
          <cell r="T100">
            <v>4249.40049387039</v>
          </cell>
        </row>
        <row r="101">
          <cell r="S101">
            <v>175.749298421995</v>
          </cell>
          <cell r="T101">
            <v>5949.30071892328</v>
          </cell>
        </row>
        <row r="102">
          <cell r="S102">
            <v>147.627604066045</v>
          </cell>
          <cell r="T102">
            <v>4997.35144827824</v>
          </cell>
        </row>
        <row r="103">
          <cell r="S103">
            <v>141.007713520947</v>
          </cell>
          <cell r="T103">
            <v>4773.26111088992</v>
          </cell>
        </row>
        <row r="104">
          <cell r="S104">
            <v>173.69758737586</v>
          </cell>
          <cell r="T104">
            <v>5879.84811734029</v>
          </cell>
        </row>
        <row r="106">
          <cell r="S106">
            <v>0.510213630796857</v>
          </cell>
          <cell r="T106">
            <v>17.2712741829319</v>
          </cell>
        </row>
        <row r="107">
          <cell r="S107">
            <v>76.4323521043046</v>
          </cell>
          <cell r="T107">
            <v>2587.31642974359</v>
          </cell>
        </row>
        <row r="108">
          <cell r="S108">
            <v>42.2185265256349</v>
          </cell>
          <cell r="T108">
            <v>1429.14203621883</v>
          </cell>
        </row>
        <row r="109">
          <cell r="S109">
            <v>174.297419929495</v>
          </cell>
          <cell r="T109">
            <v>5900.15308740057</v>
          </cell>
        </row>
        <row r="110">
          <cell r="S110">
            <v>36.1687707050213</v>
          </cell>
          <cell r="T110">
            <v>1224.35136578061</v>
          </cell>
        </row>
        <row r="112">
          <cell r="S112">
            <v>31.3554476515282</v>
          </cell>
          <cell r="T112">
            <v>1061.41525986343</v>
          </cell>
        </row>
        <row r="113">
          <cell r="S113">
            <v>86.2613695512351</v>
          </cell>
          <cell r="T113">
            <v>2920.03912672372</v>
          </cell>
        </row>
        <row r="114">
          <cell r="S114">
            <v>57.3557343292221</v>
          </cell>
          <cell r="T114">
            <v>1941.55262378282</v>
          </cell>
        </row>
        <row r="115">
          <cell r="S115">
            <v>62.4584878533152</v>
          </cell>
          <cell r="T115">
            <v>2114.28625903456</v>
          </cell>
        </row>
        <row r="116">
          <cell r="S116">
            <v>46.4615604739406</v>
          </cell>
          <cell r="T116">
            <v>1572.77324923488</v>
          </cell>
        </row>
        <row r="117">
          <cell r="S117">
            <v>320.863002923467</v>
          </cell>
          <cell r="T117">
            <v>10861.5539925795</v>
          </cell>
        </row>
        <row r="118">
          <cell r="S118">
            <v>12.3094254256794</v>
          </cell>
          <cell r="T118">
            <v>416.687145792678</v>
          </cell>
        </row>
        <row r="119">
          <cell r="S119">
            <v>16.9284876860439</v>
          </cell>
          <cell r="T119">
            <v>573.047317202039</v>
          </cell>
        </row>
        <row r="121">
          <cell r="S121">
            <v>16.6930339055782</v>
          </cell>
          <cell r="T121">
            <v>565.076956250532</v>
          </cell>
        </row>
        <row r="122">
          <cell r="S122">
            <v>185.423298511765</v>
          </cell>
          <cell r="T122">
            <v>6276.77591345145</v>
          </cell>
        </row>
        <row r="123">
          <cell r="S123">
            <v>12.5264775914302</v>
          </cell>
          <cell r="T123">
            <v>424.034592509903</v>
          </cell>
        </row>
        <row r="124">
          <cell r="S124">
            <v>171.920853990251</v>
          </cell>
          <cell r="T124">
            <v>5819.70380209551</v>
          </cell>
        </row>
        <row r="126">
          <cell r="S126">
            <v>103.362921489496</v>
          </cell>
          <cell r="T126">
            <v>3498.94485297422</v>
          </cell>
        </row>
        <row r="127">
          <cell r="S127">
            <v>16.2075702261276</v>
          </cell>
          <cell r="T127">
            <v>548.643494250404</v>
          </cell>
        </row>
        <row r="128">
          <cell r="S128">
            <v>53.7558786226957</v>
          </cell>
          <cell r="T128">
            <v>1819.69367848317</v>
          </cell>
        </row>
        <row r="129">
          <cell r="S129">
            <v>243.419019697735</v>
          </cell>
          <cell r="T129">
            <v>8239.99277317227</v>
          </cell>
        </row>
        <row r="130">
          <cell r="S130">
            <v>180.115341292709</v>
          </cell>
          <cell r="T130">
            <v>6097.09591482341</v>
          </cell>
        </row>
        <row r="131">
          <cell r="S131">
            <v>87.1768163846372</v>
          </cell>
          <cell r="T131">
            <v>2951.02797591399</v>
          </cell>
        </row>
        <row r="133">
          <cell r="S133">
            <v>31.3261752179794</v>
          </cell>
          <cell r="T133">
            <v>1060.42435684692</v>
          </cell>
        </row>
        <row r="134">
          <cell r="S134">
            <v>57.948416032382</v>
          </cell>
          <cell r="T134">
            <v>1961.61552994723</v>
          </cell>
        </row>
        <row r="135">
          <cell r="S135">
            <v>39.9240868967863</v>
          </cell>
          <cell r="T135">
            <v>1351.47281388908</v>
          </cell>
        </row>
        <row r="136">
          <cell r="S136">
            <v>184.525628431677</v>
          </cell>
          <cell r="T136">
            <v>6246.38882627231</v>
          </cell>
        </row>
        <row r="137">
          <cell r="S137">
            <v>43.0510825168131</v>
          </cell>
          <cell r="T137">
            <v>1457.32494221808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7"/>
  <sheetViews>
    <sheetView workbookViewId="0">
      <selection activeCell="B34" sqref="B34"/>
    </sheetView>
  </sheetViews>
  <sheetFormatPr defaultColWidth="9" defaultRowHeight="14"/>
  <cols>
    <col min="1" max="1" width="17.4454545454545" customWidth="1"/>
    <col min="2" max="2" width="11.7727272727273" style="2" customWidth="1"/>
    <col min="3" max="4" width="14.5545454545455" style="2" customWidth="1"/>
    <col min="5" max="5" width="12.1090909090909" style="2" customWidth="1"/>
    <col min="6" max="6" width="14.5545454545455" style="2" customWidth="1"/>
    <col min="7" max="9" width="14.5545454545455" customWidth="1"/>
    <col min="10" max="12" width="12" customWidth="1"/>
    <col min="13" max="15" width="14.1090909090909" customWidth="1"/>
    <col min="16" max="18" width="11.5545454545455" customWidth="1"/>
  </cols>
  <sheetData>
    <row r="1" ht="14.75"/>
    <row r="2" ht="40.05" customHeight="1" spans="1:18">
      <c r="A2" s="93" t="s">
        <v>0</v>
      </c>
      <c r="B2" s="94" t="s">
        <v>1</v>
      </c>
      <c r="C2" s="95"/>
      <c r="D2" s="95"/>
      <c r="E2" s="95"/>
      <c r="F2" s="96"/>
      <c r="G2" s="97" t="s">
        <v>2</v>
      </c>
      <c r="H2" s="98"/>
      <c r="I2" s="113"/>
      <c r="J2" s="94" t="s">
        <v>3</v>
      </c>
      <c r="K2" s="95"/>
      <c r="L2" s="96"/>
      <c r="M2" s="97" t="s">
        <v>4</v>
      </c>
      <c r="N2" s="114"/>
      <c r="O2" s="115"/>
      <c r="P2" s="94" t="s">
        <v>5</v>
      </c>
      <c r="Q2" s="121"/>
      <c r="R2" s="122"/>
    </row>
    <row r="3" spans="1:18">
      <c r="A3" s="93"/>
      <c r="B3" s="99" t="s">
        <v>6</v>
      </c>
      <c r="C3" s="100" t="s">
        <v>7</v>
      </c>
      <c r="D3" s="100"/>
      <c r="E3" s="100"/>
      <c r="F3" s="101" t="s">
        <v>8</v>
      </c>
      <c r="G3" s="102" t="s">
        <v>7</v>
      </c>
      <c r="H3" s="103"/>
      <c r="I3" s="116"/>
      <c r="J3" s="99" t="s">
        <v>9</v>
      </c>
      <c r="K3" s="100" t="s">
        <v>10</v>
      </c>
      <c r="L3" s="101" t="s">
        <v>11</v>
      </c>
      <c r="M3" s="102" t="s">
        <v>7</v>
      </c>
      <c r="N3" s="103"/>
      <c r="O3" s="116"/>
      <c r="P3" s="99" t="s">
        <v>9</v>
      </c>
      <c r="Q3" s="100" t="s">
        <v>10</v>
      </c>
      <c r="R3" s="101" t="s">
        <v>11</v>
      </c>
    </row>
    <row r="4" s="92" customFormat="1" ht="28" spans="1:18">
      <c r="A4" s="78"/>
      <c r="B4" s="99"/>
      <c r="C4" s="100" t="s">
        <v>12</v>
      </c>
      <c r="D4" s="100" t="s">
        <v>13</v>
      </c>
      <c r="E4" s="100" t="s">
        <v>14</v>
      </c>
      <c r="F4" s="101"/>
      <c r="G4" s="104" t="s">
        <v>15</v>
      </c>
      <c r="H4" s="105" t="s">
        <v>16</v>
      </c>
      <c r="I4" s="117" t="s">
        <v>17</v>
      </c>
      <c r="J4" s="99"/>
      <c r="K4" s="100"/>
      <c r="L4" s="101"/>
      <c r="M4" s="118" t="s">
        <v>17</v>
      </c>
      <c r="N4" s="119" t="s">
        <v>18</v>
      </c>
      <c r="O4" s="120" t="s">
        <v>19</v>
      </c>
      <c r="P4" s="99"/>
      <c r="Q4" s="100"/>
      <c r="R4" s="101"/>
    </row>
    <row r="5" s="77" customFormat="1" ht="15" spans="1:18">
      <c r="A5" s="106" t="s">
        <v>20</v>
      </c>
      <c r="B5" s="107">
        <f>VLOOKUP(A5,'2018年第一笔粤财社〔2017〕291号'!A:F,2,0)</f>
        <v>242489</v>
      </c>
      <c r="C5" s="72">
        <f>VLOOKUP(A5,'2018年第一笔粤财社〔2017〕291号'!A:F,3,0)</f>
        <v>11214</v>
      </c>
      <c r="D5" s="72">
        <f>VLOOKUP(A5,'2018年第一笔粤财社〔2017〕291号'!A:F,4,0)</f>
        <v>9904</v>
      </c>
      <c r="E5" s="72">
        <f>VLOOKUP(A5,'2018年第一笔粤财社〔2017〕291号'!A:F,5,0)</f>
        <v>1310</v>
      </c>
      <c r="F5" s="108">
        <f>VLOOKUP(A5,'2018年第一笔粤财社〔2017〕291号'!A:F,6,0)</f>
        <v>231275</v>
      </c>
      <c r="G5" s="107">
        <f>VLOOKUP(A5,'2018第二笔 粤财社〔2018〕141号'!A:D,2,0)</f>
        <v>14111</v>
      </c>
      <c r="H5" s="72">
        <f>VLOOKUP(A5,'2018第二笔 粤财社〔2018〕141号'!A:D,3,0)</f>
        <v>3511</v>
      </c>
      <c r="I5" s="108">
        <f>VLOOKUP(A5,'2018第二笔 粤财社〔2018〕141号'!A:D,4,0)</f>
        <v>17622</v>
      </c>
      <c r="J5" s="107">
        <f>VLOOKUP(A5,'2019年第一笔 粤财社〔2018〕246号'!A:D,2,0)</f>
        <v>275185</v>
      </c>
      <c r="K5" s="72">
        <f>VLOOKUP(A5,'2019年第一笔 粤财社〔2018〕246号'!A:D,3,0)</f>
        <v>20185</v>
      </c>
      <c r="L5" s="108">
        <f>VLOOKUP(A5,'2019年第一笔 粤财社〔2018〕246号'!A:D,4,0)</f>
        <v>255000</v>
      </c>
      <c r="M5" s="107">
        <f>VLOOKUP(A5,'2019年第二笔 粤财社〔2019〕45号'!A:D,2,0)</f>
        <v>3055</v>
      </c>
      <c r="N5" s="72">
        <f>VLOOKUP(A5,'2019年第二笔 粤财社〔2019〕45号'!A:D,3,0)</f>
        <v>2786</v>
      </c>
      <c r="O5" s="108">
        <f>VLOOKUP(A5,'2019年第二笔 粤财社〔2019〕45号'!A:D,4,0)</f>
        <v>269</v>
      </c>
      <c r="P5" s="107">
        <f>VLOOKUP(A5,'2020年第一笔 粤财社〔2019〕260号'!A:D,2,0)</f>
        <v>304416</v>
      </c>
      <c r="Q5" s="72">
        <f>VLOOKUP(A5,'2020年第一笔 粤财社〔2019〕260号'!A:D,3,0)</f>
        <v>20916</v>
      </c>
      <c r="R5" s="108">
        <f>VLOOKUP(A5,'2020年第一笔 粤财社〔2019〕260号'!A:D,4,0)</f>
        <v>283500</v>
      </c>
    </row>
    <row r="6" s="77" customFormat="1" ht="15" spans="1:18">
      <c r="A6" s="106" t="s">
        <v>21</v>
      </c>
      <c r="B6" s="107" t="e">
        <f>VLOOKUP(A6,'2018年第一笔粤财社〔2017〕291号'!A:F,2,0)</f>
        <v>#N/A</v>
      </c>
      <c r="C6" s="72" t="e">
        <f>VLOOKUP(A6,'2018年第一笔粤财社〔2017〕291号'!A:F,3,0)</f>
        <v>#N/A</v>
      </c>
      <c r="D6" s="72" t="e">
        <f>VLOOKUP(A6,'2018年第一笔粤财社〔2017〕291号'!A:F,4,0)</f>
        <v>#N/A</v>
      </c>
      <c r="E6" s="72" t="e">
        <f>VLOOKUP(A6,'2018年第一笔粤财社〔2017〕291号'!A:F,5,0)</f>
        <v>#N/A</v>
      </c>
      <c r="F6" s="108" t="e">
        <f>VLOOKUP(A6,'2018年第一笔粤财社〔2017〕291号'!A:F,6,0)</f>
        <v>#N/A</v>
      </c>
      <c r="G6" s="107" t="e">
        <f>VLOOKUP(A6,'2018第二笔 粤财社〔2018〕141号'!A:D,2,0)</f>
        <v>#N/A</v>
      </c>
      <c r="H6" s="72" t="e">
        <f>VLOOKUP(A6,'2018第二笔 粤财社〔2018〕141号'!A:D,3,0)</f>
        <v>#N/A</v>
      </c>
      <c r="I6" s="108" t="e">
        <f>VLOOKUP(A6,'2018第二笔 粤财社〔2018〕141号'!A:D,4,0)</f>
        <v>#N/A</v>
      </c>
      <c r="J6" s="107">
        <f>VLOOKUP(A6,'2019年第一笔 粤财社〔2018〕246号'!A:D,2,0)</f>
        <v>302</v>
      </c>
      <c r="K6" s="72">
        <f>VLOOKUP(A6,'2019年第一笔 粤财社〔2018〕246号'!A:D,3,0)</f>
        <v>0</v>
      </c>
      <c r="L6" s="108">
        <f>VLOOKUP(A6,'2019年第一笔 粤财社〔2018〕246号'!A:D,4,0)</f>
        <v>302</v>
      </c>
      <c r="M6" s="107" t="e">
        <f>VLOOKUP(A6,'2019年第二笔 粤财社〔2019〕45号'!A:D,2,0)</f>
        <v>#N/A</v>
      </c>
      <c r="N6" s="72" t="e">
        <f>VLOOKUP(A6,'2019年第二笔 粤财社〔2019〕45号'!A:D,3,0)</f>
        <v>#N/A</v>
      </c>
      <c r="O6" s="108" t="e">
        <f>VLOOKUP(A6,'2019年第二笔 粤财社〔2019〕45号'!A:D,4,0)</f>
        <v>#N/A</v>
      </c>
      <c r="P6" s="107">
        <f>VLOOKUP(A6,'2020年第一笔 粤财社〔2019〕260号'!A:D,2,0)</f>
        <v>302</v>
      </c>
      <c r="Q6" s="72">
        <f>VLOOKUP(A6,'2020年第一笔 粤财社〔2019〕260号'!A:D,3,0)</f>
        <v>0</v>
      </c>
      <c r="R6" s="108">
        <f>VLOOKUP(A6,'2020年第一笔 粤财社〔2019〕260号'!A:D,4,0)</f>
        <v>302</v>
      </c>
    </row>
    <row r="7" ht="30" spans="1:18">
      <c r="A7" s="109" t="s">
        <v>22</v>
      </c>
      <c r="B7" s="110" t="e">
        <f>VLOOKUP(A7,'2018年第一笔粤财社〔2017〕291号'!A:F,2,0)</f>
        <v>#N/A</v>
      </c>
      <c r="C7" s="27" t="e">
        <f>VLOOKUP(A7,'2018年第一笔粤财社〔2017〕291号'!A:F,3,0)</f>
        <v>#N/A</v>
      </c>
      <c r="D7" s="27" t="e">
        <f>VLOOKUP(A7,'2018年第一笔粤财社〔2017〕291号'!A:F,4,0)</f>
        <v>#N/A</v>
      </c>
      <c r="E7" s="27" t="e">
        <f>VLOOKUP(A7,'2018年第一笔粤财社〔2017〕291号'!A:F,5,0)</f>
        <v>#N/A</v>
      </c>
      <c r="F7" s="111" t="e">
        <f>VLOOKUP(A7,'2018年第一笔粤财社〔2017〕291号'!A:F,6,0)</f>
        <v>#N/A</v>
      </c>
      <c r="G7" s="110" t="e">
        <f>VLOOKUP(A7,'2018第二笔 粤财社〔2018〕141号'!A:D,2,0)</f>
        <v>#N/A</v>
      </c>
      <c r="H7" s="27" t="e">
        <f>VLOOKUP(A7,'2018第二笔 粤财社〔2018〕141号'!A:D,3,0)</f>
        <v>#N/A</v>
      </c>
      <c r="I7" s="111" t="e">
        <f>VLOOKUP(A7,'2018第二笔 粤财社〔2018〕141号'!A:D,4,0)</f>
        <v>#N/A</v>
      </c>
      <c r="J7" s="110">
        <f>VLOOKUP(A7,'2019年第一笔 粤财社〔2018〕246号'!A:D,2,0)</f>
        <v>187</v>
      </c>
      <c r="K7" s="27">
        <f>VLOOKUP(A7,'2019年第一笔 粤财社〔2018〕246号'!A:D,3,0)</f>
        <v>0</v>
      </c>
      <c r="L7" s="111">
        <f>VLOOKUP(A7,'2019年第一笔 粤财社〔2018〕246号'!A:D,4,0)</f>
        <v>187</v>
      </c>
      <c r="M7" s="110" t="e">
        <f>VLOOKUP(A7,'2019年第二笔 粤财社〔2019〕45号'!A:D,2,0)</f>
        <v>#N/A</v>
      </c>
      <c r="N7" s="27" t="e">
        <f>VLOOKUP(A7,'2019年第二笔 粤财社〔2019〕45号'!A:D,3,0)</f>
        <v>#N/A</v>
      </c>
      <c r="O7" s="111" t="e">
        <f>VLOOKUP(A7,'2019年第二笔 粤财社〔2019〕45号'!A:D,4,0)</f>
        <v>#N/A</v>
      </c>
      <c r="P7" s="110">
        <f>VLOOKUP(A7,'2020年第一笔 粤财社〔2019〕260号'!A:D,2,0)</f>
        <v>72</v>
      </c>
      <c r="Q7" s="27">
        <f>VLOOKUP(A7,'2020年第一笔 粤财社〔2019〕260号'!A:D,3,0)</f>
        <v>0</v>
      </c>
      <c r="R7" s="111">
        <f>VLOOKUP(A7,'2020年第一笔 粤财社〔2019〕260号'!A:D,4,0)</f>
        <v>72</v>
      </c>
    </row>
    <row r="8" ht="30" spans="1:18">
      <c r="A8" s="109" t="s">
        <v>23</v>
      </c>
      <c r="B8" s="110" t="e">
        <f>VLOOKUP(A8,'2018年第一笔粤财社〔2017〕291号'!A:F,2,0)</f>
        <v>#N/A</v>
      </c>
      <c r="C8" s="27" t="e">
        <f>VLOOKUP(A8,'2018年第一笔粤财社〔2017〕291号'!A:F,3,0)</f>
        <v>#N/A</v>
      </c>
      <c r="D8" s="27" t="e">
        <f>VLOOKUP(A8,'2018年第一笔粤财社〔2017〕291号'!A:F,4,0)</f>
        <v>#N/A</v>
      </c>
      <c r="E8" s="27" t="e">
        <f>VLOOKUP(A8,'2018年第一笔粤财社〔2017〕291号'!A:F,5,0)</f>
        <v>#N/A</v>
      </c>
      <c r="F8" s="111" t="e">
        <f>VLOOKUP(A8,'2018年第一笔粤财社〔2017〕291号'!A:F,6,0)</f>
        <v>#N/A</v>
      </c>
      <c r="G8" s="110" t="e">
        <f>VLOOKUP(A8,'2018第二笔 粤财社〔2018〕141号'!A:D,2,0)</f>
        <v>#N/A</v>
      </c>
      <c r="H8" s="27" t="e">
        <f>VLOOKUP(A8,'2018第二笔 粤财社〔2018〕141号'!A:D,3,0)</f>
        <v>#N/A</v>
      </c>
      <c r="I8" s="111" t="e">
        <f>VLOOKUP(A8,'2018第二笔 粤财社〔2018〕141号'!A:D,4,0)</f>
        <v>#N/A</v>
      </c>
      <c r="J8" s="110">
        <f>VLOOKUP(A8,'2019年第一笔 粤财社〔2018〕246号'!A:D,2,0)</f>
        <v>115</v>
      </c>
      <c r="K8" s="27">
        <f>VLOOKUP(A8,'2019年第一笔 粤财社〔2018〕246号'!A:D,3,0)</f>
        <v>0</v>
      </c>
      <c r="L8" s="111">
        <f>VLOOKUP(A8,'2019年第一笔 粤财社〔2018〕246号'!A:D,4,0)</f>
        <v>115</v>
      </c>
      <c r="M8" s="110" t="e">
        <f>VLOOKUP(A8,'2019年第二笔 粤财社〔2019〕45号'!A:D,2,0)</f>
        <v>#N/A</v>
      </c>
      <c r="N8" s="27" t="e">
        <f>VLOOKUP(A8,'2019年第二笔 粤财社〔2019〕45号'!A:D,3,0)</f>
        <v>#N/A</v>
      </c>
      <c r="O8" s="111" t="e">
        <f>VLOOKUP(A8,'2019年第二笔 粤财社〔2019〕45号'!A:D,4,0)</f>
        <v>#N/A</v>
      </c>
      <c r="P8" s="110">
        <f>VLOOKUP(A8,'2020年第一笔 粤财社〔2019〕260号'!A:D,2,0)</f>
        <v>100</v>
      </c>
      <c r="Q8" s="27">
        <f>VLOOKUP(A8,'2020年第一笔 粤财社〔2019〕260号'!A:D,3,0)</f>
        <v>0</v>
      </c>
      <c r="R8" s="111">
        <f>VLOOKUP(A8,'2020年第一笔 粤财社〔2019〕260号'!A:D,4,0)</f>
        <v>100</v>
      </c>
    </row>
    <row r="9" ht="30" spans="1:18">
      <c r="A9" s="109" t="s">
        <v>24</v>
      </c>
      <c r="B9" s="110" t="e">
        <f>VLOOKUP(A9,'2018年第一笔粤财社〔2017〕291号'!A:F,2,0)</f>
        <v>#N/A</v>
      </c>
      <c r="C9" s="27" t="e">
        <f>VLOOKUP(A9,'2018年第一笔粤财社〔2017〕291号'!A:F,3,0)</f>
        <v>#N/A</v>
      </c>
      <c r="D9" s="27" t="e">
        <f>VLOOKUP(A9,'2018年第一笔粤财社〔2017〕291号'!A:F,4,0)</f>
        <v>#N/A</v>
      </c>
      <c r="E9" s="27" t="e">
        <f>VLOOKUP(A9,'2018年第一笔粤财社〔2017〕291号'!A:F,5,0)</f>
        <v>#N/A</v>
      </c>
      <c r="F9" s="111" t="e">
        <f>VLOOKUP(A9,'2018年第一笔粤财社〔2017〕291号'!A:F,6,0)</f>
        <v>#N/A</v>
      </c>
      <c r="G9" s="110" t="e">
        <f>VLOOKUP(A9,'2018第二笔 粤财社〔2018〕141号'!A:D,2,0)</f>
        <v>#N/A</v>
      </c>
      <c r="H9" s="27" t="e">
        <f>VLOOKUP(A9,'2018第二笔 粤财社〔2018〕141号'!A:D,3,0)</f>
        <v>#N/A</v>
      </c>
      <c r="I9" s="111" t="e">
        <f>VLOOKUP(A9,'2018第二笔 粤财社〔2018〕141号'!A:D,4,0)</f>
        <v>#N/A</v>
      </c>
      <c r="J9" s="110" t="e">
        <f>VLOOKUP(A9,'2019年第一笔 粤财社〔2018〕246号'!A:D,2,0)</f>
        <v>#N/A</v>
      </c>
      <c r="K9" s="27" t="e">
        <f>VLOOKUP(A9,'2019年第一笔 粤财社〔2018〕246号'!A:D,3,0)</f>
        <v>#N/A</v>
      </c>
      <c r="L9" s="111" t="e">
        <f>VLOOKUP(A9,'2019年第一笔 粤财社〔2018〕246号'!A:D,4,0)</f>
        <v>#N/A</v>
      </c>
      <c r="M9" s="110" t="e">
        <f>VLOOKUP(A9,'2019年第二笔 粤财社〔2019〕45号'!A:D,2,0)</f>
        <v>#N/A</v>
      </c>
      <c r="N9" s="27" t="e">
        <f>VLOOKUP(A9,'2019年第二笔 粤财社〔2019〕45号'!A:D,3,0)</f>
        <v>#N/A</v>
      </c>
      <c r="O9" s="111" t="e">
        <f>VLOOKUP(A9,'2019年第二笔 粤财社〔2019〕45号'!A:D,4,0)</f>
        <v>#N/A</v>
      </c>
      <c r="P9" s="110">
        <f>VLOOKUP(A9,'2020年第一笔 粤财社〔2019〕260号'!A:D,2,0)</f>
        <v>130</v>
      </c>
      <c r="Q9" s="27">
        <f>VLOOKUP(A9,'2020年第一笔 粤财社〔2019〕260号'!A:D,3,0)</f>
        <v>0</v>
      </c>
      <c r="R9" s="111">
        <f>VLOOKUP(A9,'2020年第一笔 粤财社〔2019〕260号'!A:D,4,0)</f>
        <v>130</v>
      </c>
    </row>
    <row r="10" s="77" customFormat="1" ht="15" spans="1:18">
      <c r="A10" s="112" t="s">
        <v>25</v>
      </c>
      <c r="B10" s="107" t="e">
        <f>VLOOKUP(A10,'2018年第一笔粤财社〔2017〕291号'!A:F,2,0)</f>
        <v>#N/A</v>
      </c>
      <c r="C10" s="72" t="e">
        <f>VLOOKUP(A10,'2018年第一笔粤财社〔2017〕291号'!A:F,3,0)</f>
        <v>#N/A</v>
      </c>
      <c r="D10" s="72" t="e">
        <f>VLOOKUP(A10,'2018年第一笔粤财社〔2017〕291号'!A:F,4,0)</f>
        <v>#N/A</v>
      </c>
      <c r="E10" s="72" t="e">
        <f>VLOOKUP(A10,'2018年第一笔粤财社〔2017〕291号'!A:F,5,0)</f>
        <v>#N/A</v>
      </c>
      <c r="F10" s="108" t="e">
        <f>VLOOKUP(A10,'2018年第一笔粤财社〔2017〕291号'!A:F,6,0)</f>
        <v>#N/A</v>
      </c>
      <c r="G10" s="107" t="e">
        <f>VLOOKUP(A10,'2018第二笔 粤财社〔2018〕141号'!A:D,2,0)</f>
        <v>#N/A</v>
      </c>
      <c r="H10" s="72" t="e">
        <f>VLOOKUP(A10,'2018第二笔 粤财社〔2018〕141号'!A:D,3,0)</f>
        <v>#N/A</v>
      </c>
      <c r="I10" s="108" t="e">
        <f>VLOOKUP(A10,'2018第二笔 粤财社〔2018〕141号'!A:D,4,0)</f>
        <v>#N/A</v>
      </c>
      <c r="J10" s="107">
        <f>VLOOKUP(A10,'2019年第一笔 粤财社〔2018〕246号'!A:D,2,0)</f>
        <v>12111</v>
      </c>
      <c r="K10" s="72">
        <f>VLOOKUP(A10,'2019年第一笔 粤财社〔2018〕246号'!A:D,3,0)</f>
        <v>12111</v>
      </c>
      <c r="L10" s="108">
        <f>VLOOKUP(A10,'2019年第一笔 粤财社〔2018〕246号'!A:D,4,0)</f>
        <v>0</v>
      </c>
      <c r="M10" s="107">
        <f>VLOOKUP(A10,'2019年第二笔 粤财社〔2019〕45号'!A:D,2,0)</f>
        <v>1833</v>
      </c>
      <c r="N10" s="72">
        <f>VLOOKUP(A10,'2019年第二笔 粤财社〔2019〕45号'!A:D,3,0)</f>
        <v>1564</v>
      </c>
      <c r="O10" s="108">
        <f>VLOOKUP(A10,'2019年第二笔 粤财社〔2019〕45号'!A:D,4,0)</f>
        <v>269</v>
      </c>
      <c r="P10" s="107">
        <f>VLOOKUP(A10,'2020年第一笔 粤财社〔2019〕260号'!A:D,2,0)</f>
        <v>12550</v>
      </c>
      <c r="Q10" s="72">
        <f>VLOOKUP(A10,'2020年第一笔 粤财社〔2019〕260号'!A:D,3,0)</f>
        <v>12550</v>
      </c>
      <c r="R10" s="108">
        <f>VLOOKUP(A10,'2020年第一笔 粤财社〔2019〕260号'!A:D,4,0)</f>
        <v>0</v>
      </c>
    </row>
    <row r="11" s="77" customFormat="1" ht="15" spans="1:18">
      <c r="A11" s="112" t="s">
        <v>26</v>
      </c>
      <c r="B11" s="107">
        <f>VLOOKUP(A11,'2018年第一笔粤财社〔2017〕291号'!A:F,2,0)</f>
        <v>2640</v>
      </c>
      <c r="C11" s="72">
        <f>VLOOKUP(A11,'2018年第一笔粤财社〔2017〕291号'!A:F,3,0)</f>
        <v>2640</v>
      </c>
      <c r="D11" s="72">
        <f>VLOOKUP(A11,'2018年第一笔粤财社〔2017〕291号'!A:F,4,0)</f>
        <v>1330</v>
      </c>
      <c r="E11" s="72">
        <f>VLOOKUP(A11,'2018年第一笔粤财社〔2017〕291号'!A:F,5,0)</f>
        <v>1310</v>
      </c>
      <c r="F11" s="108">
        <f>VLOOKUP(A11,'2018年第一笔粤财社〔2017〕291号'!A:F,6,0)</f>
        <v>0</v>
      </c>
      <c r="G11" s="107">
        <f>VLOOKUP(A11,'2018第二笔 粤财社〔2018〕141号'!A:D,2,0)</f>
        <v>4498</v>
      </c>
      <c r="H11" s="72">
        <f>VLOOKUP(A11,'2018第二笔 粤财社〔2018〕141号'!A:D,3,0)</f>
        <v>0</v>
      </c>
      <c r="I11" s="108">
        <f>VLOOKUP(A11,'2018第二笔 粤财社〔2018〕141号'!A:D,4,0)</f>
        <v>4498</v>
      </c>
      <c r="J11" s="107">
        <f>VLOOKUP(A11,'2019年第一笔 粤财社〔2018〕246号'!A:D,2,0)</f>
        <v>7355</v>
      </c>
      <c r="K11" s="72">
        <f>VLOOKUP(A11,'2019年第一笔 粤财社〔2018〕246号'!A:D,3,0)</f>
        <v>7355</v>
      </c>
      <c r="L11" s="108">
        <f>VLOOKUP(A11,'2019年第一笔 粤财社〔2018〕246号'!A:D,4,0)</f>
        <v>0</v>
      </c>
      <c r="M11" s="107">
        <f>VLOOKUP(A11,'2019年第二笔 粤财社〔2019〕45号'!A:D,2,0)</f>
        <v>1113</v>
      </c>
      <c r="N11" s="72">
        <f>VLOOKUP(A11,'2019年第二笔 粤财社〔2019〕45号'!A:D,3,0)</f>
        <v>844</v>
      </c>
      <c r="O11" s="108">
        <f>VLOOKUP(A11,'2019年第二笔 粤财社〔2019〕45号'!A:D,4,0)</f>
        <v>269</v>
      </c>
      <c r="P11" s="107">
        <f>VLOOKUP(A11,'2020年第一笔 粤财社〔2019〕260号'!A:D,2,0)</f>
        <v>8441.14681179087</v>
      </c>
      <c r="Q11" s="72">
        <f>VLOOKUP(A11,'2020年第一笔 粤财社〔2019〕260号'!A:D,3,0)</f>
        <v>8441.14681179087</v>
      </c>
      <c r="R11" s="108">
        <f>VLOOKUP(A11,'2020年第一笔 粤财社〔2019〕260号'!A:D,4,0)</f>
        <v>0</v>
      </c>
    </row>
    <row r="12" s="77" customFormat="1" ht="15" spans="1:18">
      <c r="A12" s="112" t="s">
        <v>27</v>
      </c>
      <c r="B12" s="107">
        <f>VLOOKUP(A12,'2018年第一笔粤财社〔2017〕291号'!A:F,2,0)</f>
        <v>208</v>
      </c>
      <c r="C12" s="72">
        <f>VLOOKUP(A12,'2018年第一笔粤财社〔2017〕291号'!A:F,3,0)</f>
        <v>208</v>
      </c>
      <c r="D12" s="72">
        <f>VLOOKUP(A12,'2018年第一笔粤财社〔2017〕291号'!A:F,4,0)</f>
        <v>208</v>
      </c>
      <c r="E12" s="72">
        <f>VLOOKUP(A12,'2018年第一笔粤财社〔2017〕291号'!A:F,5,0)</f>
        <v>0</v>
      </c>
      <c r="F12" s="108">
        <f>VLOOKUP(A12,'2018年第一笔粤财社〔2017〕291号'!A:F,6,0)</f>
        <v>0</v>
      </c>
      <c r="G12" s="107">
        <f>VLOOKUP(A12,'2018第二笔 粤财社〔2018〕141号'!A:D,2,0)</f>
        <v>353</v>
      </c>
      <c r="H12" s="72">
        <f>VLOOKUP(A12,'2018第二笔 粤财社〔2018〕141号'!A:D,3,0)</f>
        <v>0</v>
      </c>
      <c r="I12" s="108">
        <f>VLOOKUP(A12,'2018第二笔 粤财社〔2018〕141号'!A:D,4,0)</f>
        <v>353</v>
      </c>
      <c r="J12" s="107">
        <f>VLOOKUP(A12,'2019年第一笔 粤财社〔2018〕246号'!A:D,2,0)</f>
        <v>391</v>
      </c>
      <c r="K12" s="72">
        <f>VLOOKUP(A12,'2019年第一笔 粤财社〔2018〕246号'!A:D,3,0)</f>
        <v>391</v>
      </c>
      <c r="L12" s="108">
        <f>VLOOKUP(A12,'2019年第一笔 粤财社〔2018〕246号'!A:D,4,0)</f>
        <v>0</v>
      </c>
      <c r="M12" s="107">
        <f>VLOOKUP(A12,'2019年第二笔 粤财社〔2019〕45号'!A:D,2,0)</f>
        <v>59</v>
      </c>
      <c r="N12" s="72">
        <f>VLOOKUP(A12,'2019年第二笔 粤财社〔2019〕45号'!A:D,3,0)</f>
        <v>59</v>
      </c>
      <c r="O12" s="108">
        <f>VLOOKUP(A12,'2019年第二笔 粤财社〔2019〕45号'!A:D,4,0)</f>
        <v>0</v>
      </c>
      <c r="P12" s="107">
        <f>VLOOKUP(A12,'2020年第一笔 粤财社〔2019〕260号'!A:D,2,0)</f>
        <v>609.273652826632</v>
      </c>
      <c r="Q12" s="72">
        <f>VLOOKUP(A12,'2020年第一笔 粤财社〔2019〕260号'!A:D,3,0)</f>
        <v>609.273652826632</v>
      </c>
      <c r="R12" s="108">
        <f>VLOOKUP(A12,'2020年第一笔 粤财社〔2019〕260号'!A:D,4,0)</f>
        <v>0</v>
      </c>
    </row>
    <row r="13" s="77" customFormat="1" ht="15" spans="1:18">
      <c r="A13" s="112" t="s">
        <v>28</v>
      </c>
      <c r="B13" s="107">
        <f>VLOOKUP(A13,'2018年第一笔粤财社〔2017〕291号'!A:F,2,0)</f>
        <v>426</v>
      </c>
      <c r="C13" s="72">
        <f>VLOOKUP(A13,'2018年第一笔粤财社〔2017〕291号'!A:F,3,0)</f>
        <v>426</v>
      </c>
      <c r="D13" s="72">
        <f>VLOOKUP(A13,'2018年第一笔粤财社〔2017〕291号'!A:F,4,0)</f>
        <v>426</v>
      </c>
      <c r="E13" s="72">
        <f>VLOOKUP(A13,'2018年第一笔粤财社〔2017〕291号'!A:F,5,0)</f>
        <v>0</v>
      </c>
      <c r="F13" s="108">
        <f>VLOOKUP(A13,'2018年第一笔粤财社〔2017〕291号'!A:F,6,0)</f>
        <v>0</v>
      </c>
      <c r="G13" s="107">
        <f>VLOOKUP(A13,'2018第二笔 粤财社〔2018〕141号'!A:D,2,0)</f>
        <v>726</v>
      </c>
      <c r="H13" s="72">
        <f>VLOOKUP(A13,'2018第二笔 粤财社〔2018〕141号'!A:D,3,0)</f>
        <v>0</v>
      </c>
      <c r="I13" s="108">
        <f>VLOOKUP(A13,'2018第二笔 粤财社〔2018〕141号'!A:D,4,0)</f>
        <v>726</v>
      </c>
      <c r="J13" s="107">
        <f>VLOOKUP(A13,'2019年第一笔 粤财社〔2018〕246号'!A:D,2,0)</f>
        <v>725</v>
      </c>
      <c r="K13" s="72">
        <f>VLOOKUP(A13,'2019年第一笔 粤财社〔2018〕246号'!A:D,3,0)</f>
        <v>725</v>
      </c>
      <c r="L13" s="108">
        <f>VLOOKUP(A13,'2019年第一笔 粤财社〔2018〕246号'!A:D,4,0)</f>
        <v>0</v>
      </c>
      <c r="M13" s="107">
        <f>VLOOKUP(A13,'2019年第二笔 粤财社〔2019〕45号'!A:D,2,0)</f>
        <v>110</v>
      </c>
      <c r="N13" s="72">
        <f>VLOOKUP(A13,'2019年第二笔 粤财社〔2019〕45号'!A:D,3,0)</f>
        <v>110</v>
      </c>
      <c r="O13" s="108">
        <f>VLOOKUP(A13,'2019年第二笔 粤财社〔2019〕45号'!A:D,4,0)</f>
        <v>0</v>
      </c>
      <c r="P13" s="107">
        <f>VLOOKUP(A13,'2020年第一笔 粤财社〔2019〕260号'!A:D,2,0)</f>
        <v>402.554835107851</v>
      </c>
      <c r="Q13" s="72">
        <f>VLOOKUP(A13,'2020年第一笔 粤财社〔2019〕260号'!A:D,3,0)</f>
        <v>402.554835107851</v>
      </c>
      <c r="R13" s="108">
        <f>VLOOKUP(A13,'2020年第一笔 粤财社〔2019〕260号'!A:D,4,0)</f>
        <v>0</v>
      </c>
    </row>
    <row r="14" s="77" customFormat="1" ht="15" spans="1:18">
      <c r="A14" s="112" t="s">
        <v>29</v>
      </c>
      <c r="B14" s="107">
        <f>VLOOKUP(A14,'2018年第一笔粤财社〔2017〕291号'!A:F,2,0)</f>
        <v>318</v>
      </c>
      <c r="C14" s="72">
        <f>VLOOKUP(A14,'2018年第一笔粤财社〔2017〕291号'!A:F,3,0)</f>
        <v>318</v>
      </c>
      <c r="D14" s="72">
        <f>VLOOKUP(A14,'2018年第一笔粤财社〔2017〕291号'!A:F,4,0)</f>
        <v>318</v>
      </c>
      <c r="E14" s="72">
        <f>VLOOKUP(A14,'2018年第一笔粤财社〔2017〕291号'!A:F,5,0)</f>
        <v>0</v>
      </c>
      <c r="F14" s="108">
        <f>VLOOKUP(A14,'2018年第一笔粤财社〔2017〕291号'!A:F,6,0)</f>
        <v>0</v>
      </c>
      <c r="G14" s="107">
        <f>VLOOKUP(A14,'2018第二笔 粤财社〔2018〕141号'!A:D,2,0)</f>
        <v>541</v>
      </c>
      <c r="H14" s="72">
        <f>VLOOKUP(A14,'2018第二笔 粤财社〔2018〕141号'!A:D,3,0)</f>
        <v>0</v>
      </c>
      <c r="I14" s="108">
        <f>VLOOKUP(A14,'2018第二笔 粤财社〔2018〕141号'!A:D,4,0)</f>
        <v>541</v>
      </c>
      <c r="J14" s="107">
        <f>VLOOKUP(A14,'2019年第一笔 粤财社〔2018〕246号'!A:D,2,0)</f>
        <v>713</v>
      </c>
      <c r="K14" s="72">
        <f>VLOOKUP(A14,'2019年第一笔 粤财社〔2018〕246号'!A:D,3,0)</f>
        <v>713</v>
      </c>
      <c r="L14" s="108">
        <f>VLOOKUP(A14,'2019年第一笔 粤财社〔2018〕246号'!A:D,4,0)</f>
        <v>0</v>
      </c>
      <c r="M14" s="107">
        <f>VLOOKUP(A14,'2019年第二笔 粤财社〔2019〕45号'!A:D,2,0)</f>
        <v>108</v>
      </c>
      <c r="N14" s="72">
        <f>VLOOKUP(A14,'2019年第二笔 粤财社〔2019〕45号'!A:D,3,0)</f>
        <v>108</v>
      </c>
      <c r="O14" s="108">
        <f>VLOOKUP(A14,'2019年第二笔 粤财社〔2019〕45号'!A:D,4,0)</f>
        <v>0</v>
      </c>
      <c r="P14" s="107">
        <f>VLOOKUP(A14,'2020年第一笔 粤财社〔2019〕260号'!A:D,2,0)</f>
        <v>602.762561952282</v>
      </c>
      <c r="Q14" s="72">
        <f>VLOOKUP(A14,'2020年第一笔 粤财社〔2019〕260号'!A:D,3,0)</f>
        <v>602.762561952282</v>
      </c>
      <c r="R14" s="108">
        <f>VLOOKUP(A14,'2020年第一笔 粤财社〔2019〕260号'!A:D,4,0)</f>
        <v>0</v>
      </c>
    </row>
    <row r="15" s="77" customFormat="1" ht="15" spans="1:18">
      <c r="A15" s="112" t="s">
        <v>30</v>
      </c>
      <c r="B15" s="107">
        <f>VLOOKUP(A15,'2018年第一笔粤财社〔2017〕291号'!A:F,2,0)</f>
        <v>238</v>
      </c>
      <c r="C15" s="72">
        <f>VLOOKUP(A15,'2018年第一笔粤财社〔2017〕291号'!A:F,3,0)</f>
        <v>238</v>
      </c>
      <c r="D15" s="72">
        <f>VLOOKUP(A15,'2018年第一笔粤财社〔2017〕291号'!A:F,4,0)</f>
        <v>238</v>
      </c>
      <c r="E15" s="72">
        <f>VLOOKUP(A15,'2018年第一笔粤财社〔2017〕291号'!A:F,5,0)</f>
        <v>0</v>
      </c>
      <c r="F15" s="108">
        <f>VLOOKUP(A15,'2018年第一笔粤财社〔2017〕291号'!A:F,6,0)</f>
        <v>0</v>
      </c>
      <c r="G15" s="107">
        <f>VLOOKUP(A15,'2018第二笔 粤财社〔2018〕141号'!A:D,2,0)</f>
        <v>406</v>
      </c>
      <c r="H15" s="72">
        <f>VLOOKUP(A15,'2018第二笔 粤财社〔2018〕141号'!A:D,3,0)</f>
        <v>0</v>
      </c>
      <c r="I15" s="108">
        <f>VLOOKUP(A15,'2018第二笔 粤财社〔2018〕141号'!A:D,4,0)</f>
        <v>406</v>
      </c>
      <c r="J15" s="107">
        <f>VLOOKUP(A15,'2019年第一笔 粤财社〔2018〕246号'!A:D,2,0)</f>
        <v>465</v>
      </c>
      <c r="K15" s="72">
        <f>VLOOKUP(A15,'2019年第一笔 粤财社〔2018〕246号'!A:D,3,0)</f>
        <v>465</v>
      </c>
      <c r="L15" s="108">
        <f>VLOOKUP(A15,'2019年第一笔 粤财社〔2018〕246号'!A:D,4,0)</f>
        <v>0</v>
      </c>
      <c r="M15" s="107">
        <f>VLOOKUP(A15,'2019年第二笔 粤财社〔2019〕45号'!A:D,2,0)</f>
        <v>70</v>
      </c>
      <c r="N15" s="72">
        <f>VLOOKUP(A15,'2019年第二笔 粤财社〔2019〕45号'!A:D,3,0)</f>
        <v>70</v>
      </c>
      <c r="O15" s="108">
        <f>VLOOKUP(A15,'2019年第二笔 粤财社〔2019〕45号'!A:D,4,0)</f>
        <v>0</v>
      </c>
      <c r="P15" s="107">
        <f>VLOOKUP(A15,'2020年第一笔 粤财社〔2019〕260号'!A:D,2,0)</f>
        <v>267.745053874698</v>
      </c>
      <c r="Q15" s="72">
        <f>VLOOKUP(A15,'2020年第一笔 粤财社〔2019〕260号'!A:D,3,0)</f>
        <v>267.745053874698</v>
      </c>
      <c r="R15" s="108">
        <f>VLOOKUP(A15,'2020年第一笔 粤财社〔2019〕260号'!A:D,4,0)</f>
        <v>0</v>
      </c>
    </row>
    <row r="16" s="77" customFormat="1" ht="15" spans="1:18">
      <c r="A16" s="112" t="s">
        <v>31</v>
      </c>
      <c r="B16" s="107">
        <f>VLOOKUP(A16,'2018年第一笔粤财社〔2017〕291号'!A:F,2,0)</f>
        <v>170</v>
      </c>
      <c r="C16" s="72">
        <f>VLOOKUP(A16,'2018年第一笔粤财社〔2017〕291号'!A:F,3,0)</f>
        <v>170</v>
      </c>
      <c r="D16" s="72">
        <f>VLOOKUP(A16,'2018年第一笔粤财社〔2017〕291号'!A:F,4,0)</f>
        <v>170</v>
      </c>
      <c r="E16" s="72">
        <f>VLOOKUP(A16,'2018年第一笔粤财社〔2017〕291号'!A:F,5,0)</f>
        <v>0</v>
      </c>
      <c r="F16" s="108">
        <f>VLOOKUP(A16,'2018年第一笔粤财社〔2017〕291号'!A:F,6,0)</f>
        <v>0</v>
      </c>
      <c r="G16" s="107">
        <f>VLOOKUP(A16,'2018第二笔 粤财社〔2018〕141号'!A:D,2,0)</f>
        <v>0</v>
      </c>
      <c r="H16" s="72">
        <f>VLOOKUP(A16,'2018第二笔 粤财社〔2018〕141号'!A:D,3,0)</f>
        <v>290</v>
      </c>
      <c r="I16" s="108">
        <f>VLOOKUP(A16,'2018第二笔 粤财社〔2018〕141号'!A:D,4,0)</f>
        <v>290</v>
      </c>
      <c r="J16" s="107">
        <f>VLOOKUP(A16,'2019年第一笔 粤财社〔2018〕246号'!A:D,2,0)</f>
        <v>307</v>
      </c>
      <c r="K16" s="72">
        <f>VLOOKUP(A16,'2019年第一笔 粤财社〔2018〕246号'!A:D,3,0)</f>
        <v>307</v>
      </c>
      <c r="L16" s="108">
        <f>VLOOKUP(A16,'2019年第一笔 粤财社〔2018〕246号'!A:D,4,0)</f>
        <v>0</v>
      </c>
      <c r="M16" s="107">
        <f>VLOOKUP(A16,'2019年第二笔 粤财社〔2019〕45号'!A:D,2,0)</f>
        <v>46</v>
      </c>
      <c r="N16" s="72">
        <f>VLOOKUP(A16,'2019年第二笔 粤财社〔2019〕45号'!A:D,3,0)</f>
        <v>46</v>
      </c>
      <c r="O16" s="108">
        <f>VLOOKUP(A16,'2019年第二笔 粤财社〔2019〕45号'!A:D,4,0)</f>
        <v>0</v>
      </c>
      <c r="P16" s="107">
        <f>VLOOKUP(A16,'2020年第一笔 粤财社〔2019〕260号'!A:D,2,0)</f>
        <v>272.464071913265</v>
      </c>
      <c r="Q16" s="72">
        <f>VLOOKUP(A16,'2020年第一笔 粤财社〔2019〕260号'!A:D,3,0)</f>
        <v>272.464071913265</v>
      </c>
      <c r="R16" s="108">
        <f>VLOOKUP(A16,'2020年第一笔 粤财社〔2019〕260号'!A:D,4,0)</f>
        <v>0</v>
      </c>
    </row>
    <row r="17" s="77" customFormat="1" ht="15" spans="1:18">
      <c r="A17" s="112" t="s">
        <v>32</v>
      </c>
      <c r="B17" s="107">
        <f>VLOOKUP(A17,'2018年第一笔粤财社〔2017〕291号'!A:F,2,0)</f>
        <v>6313</v>
      </c>
      <c r="C17" s="72">
        <f>VLOOKUP(A17,'2018年第一笔粤财社〔2017〕291号'!A:F,3,0)</f>
        <v>1590</v>
      </c>
      <c r="D17" s="72">
        <f>VLOOKUP(A17,'2018年第一笔粤财社〔2017〕291号'!A:F,4,0)</f>
        <v>1590</v>
      </c>
      <c r="E17" s="72">
        <f>VLOOKUP(A17,'2018年第一笔粤财社〔2017〕291号'!A:F,5,0)</f>
        <v>0</v>
      </c>
      <c r="F17" s="108">
        <f>VLOOKUP(A17,'2018年第一笔粤财社〔2017〕291号'!A:F,6,0)</f>
        <v>4723</v>
      </c>
      <c r="G17" s="107">
        <f>VLOOKUP(A17,'2018第二笔 粤财社〔2018〕141号'!A:D,2,0)</f>
        <v>1468</v>
      </c>
      <c r="H17" s="72">
        <f>VLOOKUP(A17,'2018第二笔 粤财社〔2018〕141号'!A:D,3,0)</f>
        <v>0</v>
      </c>
      <c r="I17" s="108">
        <f>VLOOKUP(A17,'2018第二笔 粤财社〔2018〕141号'!A:D,4,0)</f>
        <v>1468</v>
      </c>
      <c r="J17" s="107">
        <f>VLOOKUP(A17,'2019年第一笔 粤财社〔2018〕246号'!A:D,2,0)</f>
        <v>637</v>
      </c>
      <c r="K17" s="72">
        <f>VLOOKUP(A17,'2019年第一笔 粤财社〔2018〕246号'!A:D,3,0)</f>
        <v>637</v>
      </c>
      <c r="L17" s="108">
        <f>VLOOKUP(A17,'2019年第一笔 粤财社〔2018〕246号'!A:D,4,0)</f>
        <v>0</v>
      </c>
      <c r="M17" s="107">
        <f>VLOOKUP(A17,'2019年第二笔 粤财社〔2019〕45号'!A:D,2,0)</f>
        <v>97</v>
      </c>
      <c r="N17" s="72">
        <f>VLOOKUP(A17,'2019年第二笔 粤财社〔2019〕45号'!A:D,3,0)</f>
        <v>97</v>
      </c>
      <c r="O17" s="108">
        <f>VLOOKUP(A17,'2019年第二笔 粤财社〔2019〕45号'!A:D,4,0)</f>
        <v>0</v>
      </c>
      <c r="P17" s="107">
        <f>VLOOKUP(A17,'2020年第一笔 粤财社〔2019〕260号'!A:D,2,0)</f>
        <v>514.943175887957</v>
      </c>
      <c r="Q17" s="72">
        <f>VLOOKUP(A17,'2020年第一笔 粤财社〔2019〕260号'!A:D,3,0)</f>
        <v>514.943175887957</v>
      </c>
      <c r="R17" s="108">
        <f>VLOOKUP(A17,'2020年第一笔 粤财社〔2019〕260号'!A:D,4,0)</f>
        <v>0</v>
      </c>
    </row>
    <row r="18" ht="15" spans="1:18">
      <c r="A18" s="109" t="s">
        <v>33</v>
      </c>
      <c r="B18" s="110">
        <f>VLOOKUP(A18,'2018年第一笔粤财社〔2017〕291号'!A:F,2,0)</f>
        <v>146</v>
      </c>
      <c r="C18" s="27">
        <f>VLOOKUP(A18,'2018年第一笔粤财社〔2017〕291号'!A:F,3,0)</f>
        <v>146</v>
      </c>
      <c r="D18" s="27">
        <f>VLOOKUP(A18,'2018年第一笔粤财社〔2017〕291号'!A:F,4,0)</f>
        <v>146</v>
      </c>
      <c r="E18" s="27">
        <f>VLOOKUP(A18,'2018年第一笔粤财社〔2017〕291号'!A:F,5,0)</f>
        <v>0</v>
      </c>
      <c r="F18" s="111">
        <f>VLOOKUP(A18,'2018年第一笔粤财社〔2017〕291号'!A:F,6,0)</f>
        <v>0</v>
      </c>
      <c r="G18" s="110">
        <f>VLOOKUP(A18,'2018第二笔 粤财社〔2018〕141号'!A:D,2,0)</f>
        <v>137</v>
      </c>
      <c r="H18" s="27">
        <f>VLOOKUP(A18,'2018第二笔 粤财社〔2018〕141号'!A:D,3,0)</f>
        <v>0</v>
      </c>
      <c r="I18" s="111">
        <f>VLOOKUP(A18,'2018第二笔 粤财社〔2018〕141号'!A:D,4,0)</f>
        <v>137</v>
      </c>
      <c r="J18" s="110">
        <f>VLOOKUP(A18,'2019年第一笔 粤财社〔2018〕246号'!A:D,2,0)</f>
        <v>31</v>
      </c>
      <c r="K18" s="27">
        <f>VLOOKUP(A18,'2019年第一笔 粤财社〔2018〕246号'!A:D,3,0)</f>
        <v>31</v>
      </c>
      <c r="L18" s="111">
        <f>VLOOKUP(A18,'2019年第一笔 粤财社〔2018〕246号'!A:D,4,0)</f>
        <v>0</v>
      </c>
      <c r="M18" s="110">
        <f>VLOOKUP(A18,'2019年第二笔 粤财社〔2019〕45号'!A:D,2,0)</f>
        <v>5</v>
      </c>
      <c r="N18" s="27">
        <f>VLOOKUP(A18,'2019年第二笔 粤财社〔2019〕45号'!A:D,3,0)</f>
        <v>5</v>
      </c>
      <c r="O18" s="111">
        <f>VLOOKUP(A18,'2019年第二笔 粤财社〔2019〕45号'!A:D,4,0)</f>
        <v>0</v>
      </c>
      <c r="P18" s="110">
        <f>VLOOKUP(A18,'2020年第一笔 粤财社〔2019〕260号'!A:D,2,0)</f>
        <v>32.9500284699752</v>
      </c>
      <c r="Q18" s="27">
        <f>VLOOKUP(A18,'2020年第一笔 粤财社〔2019〕260号'!A:D,3,0)</f>
        <v>32.9500284699752</v>
      </c>
      <c r="R18" s="111">
        <f>VLOOKUP(A18,'2020年第一笔 粤财社〔2019〕260号'!A:D,4,0)</f>
        <v>0</v>
      </c>
    </row>
    <row r="19" ht="15" spans="1:18">
      <c r="A19" s="109" t="s">
        <v>34</v>
      </c>
      <c r="B19" s="110">
        <f>VLOOKUP(A19,'2018年第一笔粤财社〔2017〕291号'!A:F,2,0)</f>
        <v>107</v>
      </c>
      <c r="C19" s="27">
        <f>VLOOKUP(A19,'2018年第一笔粤财社〔2017〕291号'!A:F,3,0)</f>
        <v>107</v>
      </c>
      <c r="D19" s="27">
        <f>VLOOKUP(A19,'2018年第一笔粤财社〔2017〕291号'!A:F,4,0)</f>
        <v>107</v>
      </c>
      <c r="E19" s="27">
        <f>VLOOKUP(A19,'2018年第一笔粤财社〔2017〕291号'!A:F,5,0)</f>
        <v>0</v>
      </c>
      <c r="F19" s="111">
        <f>VLOOKUP(A19,'2018年第一笔粤财社〔2017〕291号'!A:F,6,0)</f>
        <v>0</v>
      </c>
      <c r="G19" s="110">
        <f>VLOOKUP(A19,'2018第二笔 粤财社〔2018〕141号'!A:D,2,0)</f>
        <v>100</v>
      </c>
      <c r="H19" s="27">
        <f>VLOOKUP(A19,'2018第二笔 粤财社〔2018〕141号'!A:D,3,0)</f>
        <v>0</v>
      </c>
      <c r="I19" s="111">
        <f>VLOOKUP(A19,'2018第二笔 粤财社〔2018〕141号'!A:D,4,0)</f>
        <v>100</v>
      </c>
      <c r="J19" s="110">
        <f>VLOOKUP(A19,'2019年第一笔 粤财社〔2018〕246号'!A:D,2,0)</f>
        <v>28</v>
      </c>
      <c r="K19" s="27">
        <f>VLOOKUP(A19,'2019年第一笔 粤财社〔2018〕246号'!A:D,3,0)</f>
        <v>28</v>
      </c>
      <c r="L19" s="111">
        <f>VLOOKUP(A19,'2019年第一笔 粤财社〔2018〕246号'!A:D,4,0)</f>
        <v>0</v>
      </c>
      <c r="M19" s="110">
        <f>VLOOKUP(A19,'2019年第二笔 粤财社〔2019〕45号'!A:D,2,0)</f>
        <v>4</v>
      </c>
      <c r="N19" s="27">
        <f>VLOOKUP(A19,'2019年第二笔 粤财社〔2019〕45号'!A:D,3,0)</f>
        <v>4</v>
      </c>
      <c r="O19" s="111">
        <f>VLOOKUP(A19,'2019年第二笔 粤财社〔2019〕45号'!A:D,4,0)</f>
        <v>0</v>
      </c>
      <c r="P19" s="110">
        <f>VLOOKUP(A19,'2020年第一笔 粤财社〔2019〕260号'!A:D,2,0)</f>
        <v>21.0836763876421</v>
      </c>
      <c r="Q19" s="27">
        <f>VLOOKUP(A19,'2020年第一笔 粤财社〔2019〕260号'!A:D,3,0)</f>
        <v>21.0836763876421</v>
      </c>
      <c r="R19" s="111">
        <f>VLOOKUP(A19,'2020年第一笔 粤财社〔2019〕260号'!A:D,4,0)</f>
        <v>0</v>
      </c>
    </row>
    <row r="20" ht="15" spans="1:18">
      <c r="A20" s="109" t="s">
        <v>35</v>
      </c>
      <c r="B20" s="110">
        <f>VLOOKUP(A20,'2018年第一笔粤财社〔2017〕291号'!A:F,2,0)</f>
        <v>784</v>
      </c>
      <c r="C20" s="27">
        <f>VLOOKUP(A20,'2018年第一笔粤财社〔2017〕291号'!A:F,3,0)</f>
        <v>784</v>
      </c>
      <c r="D20" s="27">
        <f>VLOOKUP(A20,'2018年第一笔粤财社〔2017〕291号'!A:F,4,0)</f>
        <v>784</v>
      </c>
      <c r="E20" s="27">
        <f>VLOOKUP(A20,'2018年第一笔粤财社〔2017〕291号'!A:F,5,0)</f>
        <v>0</v>
      </c>
      <c r="F20" s="111">
        <f>VLOOKUP(A20,'2018年第一笔粤财社〔2017〕291号'!A:F,6,0)</f>
        <v>0</v>
      </c>
      <c r="G20" s="110">
        <f>VLOOKUP(A20,'2018第二笔 粤财社〔2018〕141号'!A:D,2,0)</f>
        <v>737</v>
      </c>
      <c r="H20" s="27">
        <f>VLOOKUP(A20,'2018第二笔 粤财社〔2018〕141号'!A:D,3,0)</f>
        <v>0</v>
      </c>
      <c r="I20" s="111">
        <f>VLOOKUP(A20,'2018第二笔 粤财社〔2018〕141号'!A:D,4,0)</f>
        <v>737</v>
      </c>
      <c r="J20" s="110">
        <f>VLOOKUP(A20,'2019年第一笔 粤财社〔2018〕246号'!A:D,2,0)</f>
        <v>387</v>
      </c>
      <c r="K20" s="27">
        <f>VLOOKUP(A20,'2019年第一笔 粤财社〔2018〕246号'!A:D,3,0)</f>
        <v>387</v>
      </c>
      <c r="L20" s="111">
        <f>VLOOKUP(A20,'2019年第一笔 粤财社〔2018〕246号'!A:D,4,0)</f>
        <v>0</v>
      </c>
      <c r="M20" s="110">
        <f>VLOOKUP(A20,'2019年第二笔 粤财社〔2019〕45号'!A:D,2,0)</f>
        <v>59</v>
      </c>
      <c r="N20" s="27">
        <f>VLOOKUP(A20,'2019年第二笔 粤财社〔2019〕45号'!A:D,3,0)</f>
        <v>59</v>
      </c>
      <c r="O20" s="111">
        <f>VLOOKUP(A20,'2019年第二笔 粤财社〔2019〕45号'!A:D,4,0)</f>
        <v>0</v>
      </c>
      <c r="P20" s="110">
        <f>VLOOKUP(A20,'2020年第一笔 粤财社〔2019〕260号'!A:D,2,0)</f>
        <v>293.998074513238</v>
      </c>
      <c r="Q20" s="27">
        <f>VLOOKUP(A20,'2020年第一笔 粤财社〔2019〕260号'!A:D,3,0)</f>
        <v>293.998074513238</v>
      </c>
      <c r="R20" s="111">
        <f>VLOOKUP(A20,'2020年第一笔 粤财社〔2019〕260号'!A:D,4,0)</f>
        <v>0</v>
      </c>
    </row>
    <row r="21" ht="15" spans="1:18">
      <c r="A21" s="109" t="s">
        <v>36</v>
      </c>
      <c r="B21" s="110">
        <f>VLOOKUP(A21,'2018年第一笔粤财社〔2017〕291号'!A:F,2,0)</f>
        <v>487</v>
      </c>
      <c r="C21" s="27">
        <f>VLOOKUP(A21,'2018年第一笔粤财社〔2017〕291号'!A:F,3,0)</f>
        <v>487</v>
      </c>
      <c r="D21" s="27">
        <f>VLOOKUP(A21,'2018年第一笔粤财社〔2017〕291号'!A:F,4,0)</f>
        <v>487</v>
      </c>
      <c r="E21" s="27">
        <f>VLOOKUP(A21,'2018年第一笔粤财社〔2017〕291号'!A:F,5,0)</f>
        <v>0</v>
      </c>
      <c r="F21" s="111">
        <f>VLOOKUP(A21,'2018年第一笔粤财社〔2017〕291号'!A:F,6,0)</f>
        <v>0</v>
      </c>
      <c r="G21" s="110">
        <f>VLOOKUP(A21,'2018第二笔 粤财社〔2018〕141号'!A:D,2,0)</f>
        <v>458</v>
      </c>
      <c r="H21" s="27">
        <f>VLOOKUP(A21,'2018第二笔 粤财社〔2018〕141号'!A:D,3,0)</f>
        <v>0</v>
      </c>
      <c r="I21" s="111">
        <f>VLOOKUP(A21,'2018第二笔 粤财社〔2018〕141号'!A:D,4,0)</f>
        <v>458</v>
      </c>
      <c r="J21" s="110">
        <f>VLOOKUP(A21,'2019年第一笔 粤财社〔2018〕246号'!A:D,2,0)</f>
        <v>191</v>
      </c>
      <c r="K21" s="27">
        <f>VLOOKUP(A21,'2019年第一笔 粤财社〔2018〕246号'!A:D,3,0)</f>
        <v>191</v>
      </c>
      <c r="L21" s="111">
        <f>VLOOKUP(A21,'2019年第一笔 粤财社〔2018〕246号'!A:D,4,0)</f>
        <v>0</v>
      </c>
      <c r="M21" s="110">
        <f>VLOOKUP(A21,'2019年第二笔 粤财社〔2019〕45号'!A:D,2,0)</f>
        <v>29</v>
      </c>
      <c r="N21" s="27">
        <f>VLOOKUP(A21,'2019年第二笔 粤财社〔2019〕45号'!A:D,3,0)</f>
        <v>29</v>
      </c>
      <c r="O21" s="111">
        <f>VLOOKUP(A21,'2019年第二笔 粤财社〔2019〕45号'!A:D,4,0)</f>
        <v>0</v>
      </c>
      <c r="P21" s="110">
        <f>VLOOKUP(A21,'2020年第一笔 粤财社〔2019〕260号'!A:D,2,0)</f>
        <v>166.911396517102</v>
      </c>
      <c r="Q21" s="27">
        <f>VLOOKUP(A21,'2020年第一笔 粤财社〔2019〕260号'!A:D,3,0)</f>
        <v>166.911396517102</v>
      </c>
      <c r="R21" s="111">
        <f>VLOOKUP(A21,'2020年第一笔 粤财社〔2019〕260号'!A:D,4,0)</f>
        <v>0</v>
      </c>
    </row>
    <row r="22" s="77" customFormat="1" ht="15" spans="1:18">
      <c r="A22" s="112" t="s">
        <v>37</v>
      </c>
      <c r="B22" s="107">
        <f>VLOOKUP(A22,'2018年第一笔粤财社〔2017〕291号'!A:F,2,0)</f>
        <v>5255</v>
      </c>
      <c r="C22" s="72">
        <f>VLOOKUP(A22,'2018年第一笔粤财社〔2017〕291号'!A:F,3,0)</f>
        <v>984</v>
      </c>
      <c r="D22" s="72">
        <f>VLOOKUP(A22,'2018年第一笔粤财社〔2017〕291号'!A:F,4,0)</f>
        <v>984</v>
      </c>
      <c r="E22" s="72">
        <f>VLOOKUP(A22,'2018年第一笔粤财社〔2017〕291号'!A:F,5,0)</f>
        <v>0</v>
      </c>
      <c r="F22" s="108">
        <f>VLOOKUP(A22,'2018年第一笔粤财社〔2017〕291号'!A:F,6,0)</f>
        <v>4271</v>
      </c>
      <c r="G22" s="107">
        <f>VLOOKUP(A22,'2018第二笔 粤财社〔2018〕141号'!A:D,2,0)</f>
        <v>1250</v>
      </c>
      <c r="H22" s="72">
        <f>VLOOKUP(A22,'2018第二笔 粤财社〔2018〕141号'!A:D,3,0)</f>
        <v>0</v>
      </c>
      <c r="I22" s="108">
        <f>VLOOKUP(A22,'2018第二笔 粤财社〔2018〕141号'!A:D,4,0)</f>
        <v>1250</v>
      </c>
      <c r="J22" s="107">
        <f>VLOOKUP(A22,'2019年第一笔 粤财社〔2018〕246号'!A:D,2,0)</f>
        <v>503</v>
      </c>
      <c r="K22" s="72">
        <f>VLOOKUP(A22,'2019年第一笔 粤财社〔2018〕246号'!A:D,3,0)</f>
        <v>503</v>
      </c>
      <c r="L22" s="108">
        <f>VLOOKUP(A22,'2019年第一笔 粤财社〔2018〕246号'!A:D,4,0)</f>
        <v>0</v>
      </c>
      <c r="M22" s="107">
        <f>VLOOKUP(A22,'2019年第二笔 粤财社〔2019〕45号'!A:D,2,0)</f>
        <v>76</v>
      </c>
      <c r="N22" s="72">
        <f>VLOOKUP(A22,'2019年第二笔 粤财社〔2019〕45号'!A:D,3,0)</f>
        <v>76</v>
      </c>
      <c r="O22" s="108">
        <f>VLOOKUP(A22,'2019年第二笔 粤财社〔2019〕45号'!A:D,4,0)</f>
        <v>0</v>
      </c>
      <c r="P22" s="107">
        <f>VLOOKUP(A22,'2020年第一笔 粤财社〔2019〕260号'!A:D,2,0)</f>
        <v>406.044186840732</v>
      </c>
      <c r="Q22" s="72">
        <f>VLOOKUP(A22,'2020年第一笔 粤财社〔2019〕260号'!A:D,3,0)</f>
        <v>406.044186840732</v>
      </c>
      <c r="R22" s="108">
        <f>VLOOKUP(A22,'2020年第一笔 粤财社〔2019〕260号'!A:D,4,0)</f>
        <v>0</v>
      </c>
    </row>
    <row r="23" ht="15" spans="1:18">
      <c r="A23" s="109" t="s">
        <v>38</v>
      </c>
      <c r="B23" s="110">
        <f>VLOOKUP(A23,'2018年第一笔粤财社〔2017〕291号'!A:F,2,0)</f>
        <v>642</v>
      </c>
      <c r="C23" s="27">
        <f>VLOOKUP(A23,'2018年第一笔粤财社〔2017〕291号'!A:F,3,0)</f>
        <v>642</v>
      </c>
      <c r="D23" s="27">
        <f>VLOOKUP(A23,'2018年第一笔粤财社〔2017〕291号'!A:F,4,0)</f>
        <v>642</v>
      </c>
      <c r="E23" s="27">
        <f>VLOOKUP(A23,'2018年第一笔粤财社〔2017〕291号'!A:F,5,0)</f>
        <v>0</v>
      </c>
      <c r="F23" s="111">
        <f>VLOOKUP(A23,'2018年第一笔粤财社〔2017〕291号'!A:F,6,0)</f>
        <v>0</v>
      </c>
      <c r="G23" s="110">
        <f>VLOOKUP(A23,'2018第二笔 粤财社〔2018〕141号'!A:D,2,0)</f>
        <v>603</v>
      </c>
      <c r="H23" s="27">
        <f>VLOOKUP(A23,'2018第二笔 粤财社〔2018〕141号'!A:D,3,0)</f>
        <v>0</v>
      </c>
      <c r="I23" s="111">
        <f>VLOOKUP(A23,'2018第二笔 粤财社〔2018〕141号'!A:D,4,0)</f>
        <v>603</v>
      </c>
      <c r="J23" s="110">
        <f>VLOOKUP(A23,'2019年第一笔 粤财社〔2018〕246号'!A:D,2,0)</f>
        <v>330</v>
      </c>
      <c r="K23" s="27">
        <f>VLOOKUP(A23,'2019年第一笔 粤财社〔2018〕246号'!A:D,3,0)</f>
        <v>330</v>
      </c>
      <c r="L23" s="111">
        <f>VLOOKUP(A23,'2019年第一笔 粤财社〔2018〕246号'!A:D,4,0)</f>
        <v>0</v>
      </c>
      <c r="M23" s="110">
        <f>VLOOKUP(A23,'2019年第二笔 粤财社〔2019〕45号'!A:D,2,0)</f>
        <v>50</v>
      </c>
      <c r="N23" s="27">
        <f>VLOOKUP(A23,'2019年第二笔 粤财社〔2019〕45号'!A:D,3,0)</f>
        <v>50</v>
      </c>
      <c r="O23" s="111">
        <f>VLOOKUP(A23,'2019年第二笔 粤财社〔2019〕45号'!A:D,4,0)</f>
        <v>0</v>
      </c>
      <c r="P23" s="110">
        <f>VLOOKUP(A23,'2020年第一笔 粤财社〔2019〕260号'!A:D,2,0)</f>
        <v>266.01877543978</v>
      </c>
      <c r="Q23" s="27">
        <f>VLOOKUP(A23,'2020年第一笔 粤财社〔2019〕260号'!A:D,3,0)</f>
        <v>266.01877543978</v>
      </c>
      <c r="R23" s="111">
        <f>VLOOKUP(A23,'2020年第一笔 粤财社〔2019〕260号'!A:D,4,0)</f>
        <v>0</v>
      </c>
    </row>
    <row r="24" ht="15" spans="1:18">
      <c r="A24" s="109" t="s">
        <v>39</v>
      </c>
      <c r="B24" s="110">
        <f>VLOOKUP(A24,'2018年第一笔粤财社〔2017〕291号'!A:F,2,0)</f>
        <v>283</v>
      </c>
      <c r="C24" s="27">
        <f>VLOOKUP(A24,'2018年第一笔粤财社〔2017〕291号'!A:F,3,0)</f>
        <v>283</v>
      </c>
      <c r="D24" s="27">
        <f>VLOOKUP(A24,'2018年第一笔粤财社〔2017〕291号'!A:F,4,0)</f>
        <v>283</v>
      </c>
      <c r="E24" s="27">
        <f>VLOOKUP(A24,'2018年第一笔粤财社〔2017〕291号'!A:F,5,0)</f>
        <v>0</v>
      </c>
      <c r="F24" s="111">
        <f>VLOOKUP(A24,'2018年第一笔粤财社〔2017〕291号'!A:F,6,0)</f>
        <v>0</v>
      </c>
      <c r="G24" s="110">
        <f>VLOOKUP(A24,'2018第二笔 粤财社〔2018〕141号'!A:D,2,0)</f>
        <v>266</v>
      </c>
      <c r="H24" s="27">
        <f>VLOOKUP(A24,'2018第二笔 粤财社〔2018〕141号'!A:D,3,0)</f>
        <v>0</v>
      </c>
      <c r="I24" s="111">
        <f>VLOOKUP(A24,'2018第二笔 粤财社〔2018〕141号'!A:D,4,0)</f>
        <v>266</v>
      </c>
      <c r="J24" s="110">
        <f>VLOOKUP(A24,'2019年第一笔 粤财社〔2018〕246号'!A:D,2,0)</f>
        <v>173</v>
      </c>
      <c r="K24" s="27">
        <f>VLOOKUP(A24,'2019年第一笔 粤财社〔2018〕246号'!A:D,3,0)</f>
        <v>173</v>
      </c>
      <c r="L24" s="111">
        <f>VLOOKUP(A24,'2019年第一笔 粤财社〔2018〕246号'!A:D,4,0)</f>
        <v>0</v>
      </c>
      <c r="M24" s="110">
        <f>VLOOKUP(A24,'2019年第二笔 粤财社〔2019〕45号'!A:D,2,0)</f>
        <v>26</v>
      </c>
      <c r="N24" s="27">
        <f>VLOOKUP(A24,'2019年第二笔 粤财社〔2019〕45号'!A:D,3,0)</f>
        <v>26</v>
      </c>
      <c r="O24" s="111">
        <f>VLOOKUP(A24,'2019年第二笔 粤财社〔2019〕45号'!A:D,4,0)</f>
        <v>0</v>
      </c>
      <c r="P24" s="110">
        <f>VLOOKUP(A24,'2020年第一笔 粤财社〔2019〕260号'!A:D,2,0)</f>
        <v>140.025411400952</v>
      </c>
      <c r="Q24" s="27">
        <f>VLOOKUP(A24,'2020年第一笔 粤财社〔2019〕260号'!A:D,3,0)</f>
        <v>140.025411400952</v>
      </c>
      <c r="R24" s="111">
        <f>VLOOKUP(A24,'2020年第一笔 粤财社〔2019〕260号'!A:D,4,0)</f>
        <v>0</v>
      </c>
    </row>
    <row r="25" s="77" customFormat="1" ht="15" spans="1:18">
      <c r="A25" s="112" t="s">
        <v>40</v>
      </c>
      <c r="B25" s="107">
        <f>VLOOKUP(A25,'2018年第一笔粤财社〔2017〕291号'!A:F,2,0)</f>
        <v>1571</v>
      </c>
      <c r="C25" s="72">
        <f>VLOOKUP(A25,'2018年第一笔粤财社〔2017〕291号'!A:F,3,0)</f>
        <v>1551</v>
      </c>
      <c r="D25" s="72">
        <f>VLOOKUP(A25,'2018年第一笔粤财社〔2017〕291号'!A:F,4,0)</f>
        <v>1551</v>
      </c>
      <c r="E25" s="72">
        <f>VLOOKUP(A25,'2018年第一笔粤财社〔2017〕291号'!A:F,5,0)</f>
        <v>0</v>
      </c>
      <c r="F25" s="108">
        <f>VLOOKUP(A25,'2018年第一笔粤财社〔2017〕291号'!A:F,6,0)</f>
        <v>20</v>
      </c>
      <c r="G25" s="107">
        <f>VLOOKUP(A25,'2018第二笔 粤财社〔2018〕141号'!A:D,2,0)</f>
        <v>1459</v>
      </c>
      <c r="H25" s="72">
        <f>VLOOKUP(A25,'2018第二笔 粤财社〔2018〕141号'!A:D,3,0)</f>
        <v>0</v>
      </c>
      <c r="I25" s="108">
        <f>VLOOKUP(A25,'2018第二笔 粤财社〔2018〕141号'!A:D,4,0)</f>
        <v>1459</v>
      </c>
      <c r="J25" s="107">
        <f>VLOOKUP(A25,'2019年第一笔 粤财社〔2018〕246号'!A:D,2,0)</f>
        <v>1015</v>
      </c>
      <c r="K25" s="72">
        <f>VLOOKUP(A25,'2019年第一笔 粤财社〔2018〕246号'!A:D,3,0)</f>
        <v>1015</v>
      </c>
      <c r="L25" s="108">
        <f>VLOOKUP(A25,'2019年第一笔 粤财社〔2018〕246号'!A:D,4,0)</f>
        <v>0</v>
      </c>
      <c r="M25" s="107">
        <f>VLOOKUP(A25,'2019年第二笔 粤财社〔2019〕45号'!A:D,2,0)</f>
        <v>154</v>
      </c>
      <c r="N25" s="72">
        <f>VLOOKUP(A25,'2019年第二笔 粤财社〔2019〕45号'!A:D,3,0)</f>
        <v>154</v>
      </c>
      <c r="O25" s="108">
        <f>VLOOKUP(A25,'2019年第二笔 粤财社〔2019〕45号'!A:D,4,0)</f>
        <v>0</v>
      </c>
      <c r="P25" s="107">
        <f>VLOOKUP(A25,'2020年第一笔 粤财社〔2019〕260号'!A:D,2,0)</f>
        <v>1033.06564980571</v>
      </c>
      <c r="Q25" s="72">
        <f>VLOOKUP(A25,'2020年第一笔 粤财社〔2019〕260号'!A:D,3,0)</f>
        <v>1033.06564980571</v>
      </c>
      <c r="R25" s="108">
        <f>VLOOKUP(A25,'2020年第一笔 粤财社〔2019〕260号'!A:D,4,0)</f>
        <v>0</v>
      </c>
    </row>
    <row r="26" ht="15" spans="1:18">
      <c r="A26" s="109" t="s">
        <v>41</v>
      </c>
      <c r="B26" s="110">
        <f>VLOOKUP(A26,'2018年第一笔粤财社〔2017〕291号'!A:F,2,0)</f>
        <v>113</v>
      </c>
      <c r="C26" s="27">
        <f>VLOOKUP(A26,'2018年第一笔粤财社〔2017〕291号'!A:F,3,0)</f>
        <v>113</v>
      </c>
      <c r="D26" s="27">
        <f>VLOOKUP(A26,'2018年第一笔粤财社〔2017〕291号'!A:F,4,0)</f>
        <v>113</v>
      </c>
      <c r="E26" s="27">
        <f>VLOOKUP(A26,'2018年第一笔粤财社〔2017〕291号'!A:F,5,0)</f>
        <v>0</v>
      </c>
      <c r="F26" s="111">
        <f>VLOOKUP(A26,'2018年第一笔粤财社〔2017〕291号'!A:F,6,0)</f>
        <v>0</v>
      </c>
      <c r="G26" s="110">
        <f>VLOOKUP(A26,'2018第二笔 粤财社〔2018〕141号'!A:D,2,0)</f>
        <v>106</v>
      </c>
      <c r="H26" s="27">
        <f>VLOOKUP(A26,'2018第二笔 粤财社〔2018〕141号'!A:D,3,0)</f>
        <v>0</v>
      </c>
      <c r="I26" s="111">
        <f>VLOOKUP(A26,'2018第二笔 粤财社〔2018〕141号'!A:D,4,0)</f>
        <v>106</v>
      </c>
      <c r="J26" s="110">
        <f>VLOOKUP(A26,'2019年第一笔 粤财社〔2018〕246号'!A:D,2,0)</f>
        <v>83</v>
      </c>
      <c r="K26" s="27">
        <f>VLOOKUP(A26,'2019年第一笔 粤财社〔2018〕246号'!A:D,3,0)</f>
        <v>83</v>
      </c>
      <c r="L26" s="111">
        <f>VLOOKUP(A26,'2019年第一笔 粤财社〔2018〕246号'!A:D,4,0)</f>
        <v>0</v>
      </c>
      <c r="M26" s="110">
        <f>VLOOKUP(A26,'2019年第二笔 粤财社〔2019〕45号'!A:D,2,0)</f>
        <v>13</v>
      </c>
      <c r="N26" s="27">
        <f>VLOOKUP(A26,'2019年第二笔 粤财社〔2019〕45号'!A:D,3,0)</f>
        <v>13</v>
      </c>
      <c r="O26" s="111">
        <f>VLOOKUP(A26,'2019年第二笔 粤财社〔2019〕45号'!A:D,4,0)</f>
        <v>0</v>
      </c>
      <c r="P26" s="110">
        <f>VLOOKUP(A26,'2020年第一笔 粤财社〔2019〕260号'!A:D,2,0)</f>
        <v>60.3680123013684</v>
      </c>
      <c r="Q26" s="27">
        <f>VLOOKUP(A26,'2020年第一笔 粤财社〔2019〕260号'!A:D,3,0)</f>
        <v>60.3680123013684</v>
      </c>
      <c r="R26" s="111">
        <f>VLOOKUP(A26,'2020年第一笔 粤财社〔2019〕260号'!A:D,4,0)</f>
        <v>0</v>
      </c>
    </row>
    <row r="27" ht="15" spans="1:18">
      <c r="A27" s="109" t="s">
        <v>42</v>
      </c>
      <c r="B27" s="110">
        <f>VLOOKUP(A27,'2018年第一笔粤财社〔2017〕291号'!A:F,2,0)</f>
        <v>82</v>
      </c>
      <c r="C27" s="27">
        <f>VLOOKUP(A27,'2018年第一笔粤财社〔2017〕291号'!A:F,3,0)</f>
        <v>82</v>
      </c>
      <c r="D27" s="27">
        <f>VLOOKUP(A27,'2018年第一笔粤财社〔2017〕291号'!A:F,4,0)</f>
        <v>82</v>
      </c>
      <c r="E27" s="27">
        <f>VLOOKUP(A27,'2018年第一笔粤财社〔2017〕291号'!A:F,5,0)</f>
        <v>0</v>
      </c>
      <c r="F27" s="111">
        <f>VLOOKUP(A27,'2018年第一笔粤财社〔2017〕291号'!A:F,6,0)</f>
        <v>0</v>
      </c>
      <c r="G27" s="110">
        <f>VLOOKUP(A27,'2018第二笔 粤财社〔2018〕141号'!A:D,2,0)</f>
        <v>77</v>
      </c>
      <c r="H27" s="27">
        <f>VLOOKUP(A27,'2018第二笔 粤财社〔2018〕141号'!A:D,3,0)</f>
        <v>0</v>
      </c>
      <c r="I27" s="111">
        <f>VLOOKUP(A27,'2018第二笔 粤财社〔2018〕141号'!A:D,4,0)</f>
        <v>77</v>
      </c>
      <c r="J27" s="110">
        <f>VLOOKUP(A27,'2019年第一笔 粤财社〔2018〕246号'!A:D,2,0)</f>
        <v>41</v>
      </c>
      <c r="K27" s="27">
        <f>VLOOKUP(A27,'2019年第一笔 粤财社〔2018〕246号'!A:D,3,0)</f>
        <v>41</v>
      </c>
      <c r="L27" s="111">
        <f>VLOOKUP(A27,'2019年第一笔 粤财社〔2018〕246号'!A:D,4,0)</f>
        <v>0</v>
      </c>
      <c r="M27" s="110">
        <f>VLOOKUP(A27,'2019年第二笔 粤财社〔2019〕45号'!A:D,2,0)</f>
        <v>6</v>
      </c>
      <c r="N27" s="27">
        <f>VLOOKUP(A27,'2019年第二笔 粤财社〔2019〕45号'!A:D,3,0)</f>
        <v>6</v>
      </c>
      <c r="O27" s="111">
        <f>VLOOKUP(A27,'2019年第二笔 粤财社〔2019〕45号'!A:D,4,0)</f>
        <v>0</v>
      </c>
      <c r="P27" s="110">
        <f>VLOOKUP(A27,'2020年第一笔 粤财社〔2019〕260号'!A:D,2,0)</f>
        <v>53.6518565039631</v>
      </c>
      <c r="Q27" s="27">
        <f>VLOOKUP(A27,'2020年第一笔 粤财社〔2019〕260号'!A:D,3,0)</f>
        <v>53.6518565039631</v>
      </c>
      <c r="R27" s="111">
        <f>VLOOKUP(A27,'2020年第一笔 粤财社〔2019〕260号'!A:D,4,0)</f>
        <v>0</v>
      </c>
    </row>
    <row r="28" ht="15" spans="1:18">
      <c r="A28" s="109" t="s">
        <v>43</v>
      </c>
      <c r="B28" s="110">
        <f>VLOOKUP(A28,'2018年第一笔粤财社〔2017〕291号'!A:F,2,0)</f>
        <v>775</v>
      </c>
      <c r="C28" s="27">
        <f>VLOOKUP(A28,'2018年第一笔粤财社〔2017〕291号'!A:F,3,0)</f>
        <v>775</v>
      </c>
      <c r="D28" s="27">
        <f>VLOOKUP(A28,'2018年第一笔粤财社〔2017〕291号'!A:F,4,0)</f>
        <v>775</v>
      </c>
      <c r="E28" s="27">
        <f>VLOOKUP(A28,'2018年第一笔粤财社〔2017〕291号'!A:F,5,0)</f>
        <v>0</v>
      </c>
      <c r="F28" s="111">
        <f>VLOOKUP(A28,'2018年第一笔粤财社〔2017〕291号'!A:F,6,0)</f>
        <v>0</v>
      </c>
      <c r="G28" s="110">
        <f>VLOOKUP(A28,'2018第二笔 粤财社〔2018〕141号'!A:D,2,0)</f>
        <v>729</v>
      </c>
      <c r="H28" s="27">
        <f>VLOOKUP(A28,'2018第二笔 粤财社〔2018〕141号'!A:D,3,0)</f>
        <v>0</v>
      </c>
      <c r="I28" s="111">
        <f>VLOOKUP(A28,'2018第二笔 粤财社〔2018〕141号'!A:D,4,0)</f>
        <v>729</v>
      </c>
      <c r="J28" s="110">
        <f>VLOOKUP(A28,'2019年第一笔 粤财社〔2018〕246号'!A:D,2,0)</f>
        <v>492</v>
      </c>
      <c r="K28" s="27">
        <f>VLOOKUP(A28,'2019年第一笔 粤财社〔2018〕246号'!A:D,3,0)</f>
        <v>492</v>
      </c>
      <c r="L28" s="111">
        <f>VLOOKUP(A28,'2019年第一笔 粤财社〔2018〕246号'!A:D,4,0)</f>
        <v>0</v>
      </c>
      <c r="M28" s="110">
        <f>VLOOKUP(A28,'2019年第二笔 粤财社〔2019〕45号'!A:D,2,0)</f>
        <v>75</v>
      </c>
      <c r="N28" s="27">
        <f>VLOOKUP(A28,'2019年第二笔 粤财社〔2019〕45号'!A:D,3,0)</f>
        <v>75</v>
      </c>
      <c r="O28" s="111">
        <f>VLOOKUP(A28,'2019年第二笔 粤财社〔2019〕45号'!A:D,4,0)</f>
        <v>0</v>
      </c>
      <c r="P28" s="110">
        <f>VLOOKUP(A28,'2020年第一笔 粤财社〔2019〕260号'!A:D,2,0)</f>
        <v>488.854424465294</v>
      </c>
      <c r="Q28" s="27">
        <f>VLOOKUP(A28,'2020年第一笔 粤财社〔2019〕260号'!A:D,3,0)</f>
        <v>488.854424465294</v>
      </c>
      <c r="R28" s="111">
        <f>VLOOKUP(A28,'2020年第一笔 粤财社〔2019〕260号'!A:D,4,0)</f>
        <v>0</v>
      </c>
    </row>
    <row r="29" ht="15" spans="1:18">
      <c r="A29" s="109" t="s">
        <v>44</v>
      </c>
      <c r="B29" s="110">
        <f>VLOOKUP(A29,'2018年第一笔粤财社〔2017〕291号'!A:F,2,0)</f>
        <v>581</v>
      </c>
      <c r="C29" s="27">
        <f>VLOOKUP(A29,'2018年第一笔粤财社〔2017〕291号'!A:F,3,0)</f>
        <v>581</v>
      </c>
      <c r="D29" s="27">
        <f>VLOOKUP(A29,'2018年第一笔粤财社〔2017〕291号'!A:F,4,0)</f>
        <v>581</v>
      </c>
      <c r="E29" s="27">
        <f>VLOOKUP(A29,'2018年第一笔粤财社〔2017〕291号'!A:F,5,0)</f>
        <v>0</v>
      </c>
      <c r="F29" s="111">
        <f>VLOOKUP(A29,'2018年第一笔粤财社〔2017〕291号'!A:F,6,0)</f>
        <v>0</v>
      </c>
      <c r="G29" s="110">
        <f>VLOOKUP(A29,'2018第二笔 粤财社〔2018〕141号'!A:D,2,0)</f>
        <v>546</v>
      </c>
      <c r="H29" s="27">
        <f>VLOOKUP(A29,'2018第二笔 粤财社〔2018〕141号'!A:D,3,0)</f>
        <v>0</v>
      </c>
      <c r="I29" s="111">
        <f>VLOOKUP(A29,'2018第二笔 粤财社〔2018〕141号'!A:D,4,0)</f>
        <v>546</v>
      </c>
      <c r="J29" s="110">
        <f>VLOOKUP(A29,'2019年第一笔 粤财社〔2018〕246号'!A:D,2,0)</f>
        <v>399</v>
      </c>
      <c r="K29" s="27">
        <f>VLOOKUP(A29,'2019年第一笔 粤财社〔2018〕246号'!A:D,3,0)</f>
        <v>399</v>
      </c>
      <c r="L29" s="111">
        <f>VLOOKUP(A29,'2019年第一笔 粤财社〔2018〕246号'!A:D,4,0)</f>
        <v>0</v>
      </c>
      <c r="M29" s="110">
        <f>VLOOKUP(A29,'2019年第二笔 粤财社〔2019〕45号'!A:D,2,0)</f>
        <v>60</v>
      </c>
      <c r="N29" s="27">
        <f>VLOOKUP(A29,'2019年第二笔 粤财社〔2019〕45号'!A:D,3,0)</f>
        <v>60</v>
      </c>
      <c r="O29" s="111">
        <f>VLOOKUP(A29,'2019年第二笔 粤财社〔2019〕45号'!A:D,4,0)</f>
        <v>0</v>
      </c>
      <c r="P29" s="110">
        <f>VLOOKUP(A29,'2020年第一笔 粤财社〔2019〕260号'!A:D,2,0)</f>
        <v>430.191356535088</v>
      </c>
      <c r="Q29" s="27">
        <f>VLOOKUP(A29,'2020年第一笔 粤财社〔2019〕260号'!A:D,3,0)</f>
        <v>430.191356535088</v>
      </c>
      <c r="R29" s="111">
        <f>VLOOKUP(A29,'2020年第一笔 粤财社〔2019〕260号'!A:D,4,0)</f>
        <v>0</v>
      </c>
    </row>
    <row r="30" s="77" customFormat="1" ht="15" spans="1:18">
      <c r="A30" s="112" t="s">
        <v>45</v>
      </c>
      <c r="B30" s="107" t="e">
        <f>VLOOKUP(A30,'2018年第一笔粤财社〔2017〕291号'!A:F,2,0)</f>
        <v>#N/A</v>
      </c>
      <c r="C30" s="72" t="e">
        <f>VLOOKUP(A30,'2018年第一笔粤财社〔2017〕291号'!A:F,3,0)</f>
        <v>#N/A</v>
      </c>
      <c r="D30" s="72" t="e">
        <f>VLOOKUP(A30,'2018年第一笔粤财社〔2017〕291号'!A:F,4,0)</f>
        <v>#N/A</v>
      </c>
      <c r="E30" s="72" t="e">
        <f>VLOOKUP(A30,'2018年第一笔粤财社〔2017〕291号'!A:F,5,0)</f>
        <v>#N/A</v>
      </c>
      <c r="F30" s="108" t="e">
        <f>VLOOKUP(A30,'2018年第一笔粤财社〔2017〕291号'!A:F,6,0)</f>
        <v>#N/A</v>
      </c>
      <c r="G30" s="107" t="e">
        <f>VLOOKUP(A30,'2018第二笔 粤财社〔2018〕141号'!A:D,2,0)</f>
        <v>#N/A</v>
      </c>
      <c r="H30" s="72" t="e">
        <f>VLOOKUP(A30,'2018第二笔 粤财社〔2018〕141号'!A:D,3,0)</f>
        <v>#N/A</v>
      </c>
      <c r="I30" s="108" t="e">
        <f>VLOOKUP(A30,'2018第二笔 粤财社〔2018〕141号'!A:D,4,0)</f>
        <v>#N/A</v>
      </c>
      <c r="J30" s="107">
        <f>VLOOKUP(A30,'2019年第一笔 粤财社〔2018〕246号'!A:D,2,0)</f>
        <v>262772</v>
      </c>
      <c r="K30" s="72">
        <f>VLOOKUP(A30,'2019年第一笔 粤财社〔2018〕246号'!A:D,3,0)</f>
        <v>8074</v>
      </c>
      <c r="L30" s="108">
        <f>VLOOKUP(A30,'2019年第一笔 粤财社〔2018〕246号'!A:D,4,0)</f>
        <v>254698</v>
      </c>
      <c r="M30" s="107">
        <f>VLOOKUP(A30,'2019年第二笔 粤财社〔2019〕45号'!A:D,2,0)</f>
        <v>1222</v>
      </c>
      <c r="N30" s="72">
        <f>VLOOKUP(A30,'2019年第二笔 粤财社〔2019〕45号'!A:D,3,0)</f>
        <v>1222</v>
      </c>
      <c r="O30" s="108">
        <f>VLOOKUP(A30,'2019年第二笔 粤财社〔2019〕45号'!A:D,4,0)</f>
        <v>0</v>
      </c>
      <c r="P30" s="107">
        <f>VLOOKUP(A30,'2020年第一笔 粤财社〔2019〕260号'!A:D,2,0)</f>
        <v>291564</v>
      </c>
      <c r="Q30" s="72">
        <f>VLOOKUP(A30,'2020年第一笔 粤财社〔2019〕260号'!A:D,3,0)</f>
        <v>8365.99999999999</v>
      </c>
      <c r="R30" s="108">
        <f>VLOOKUP(A30,'2020年第一笔 粤财社〔2019〕260号'!A:D,4,0)</f>
        <v>283198</v>
      </c>
    </row>
    <row r="31" s="77" customFormat="1" ht="15" spans="1:18">
      <c r="A31" s="112" t="s">
        <v>46</v>
      </c>
      <c r="B31" s="107">
        <f>VLOOKUP(A31,'2018年第一笔粤财社〔2017〕291号'!A:F,2,0)</f>
        <v>11338</v>
      </c>
      <c r="C31" s="72">
        <f>VLOOKUP(A31,'2018年第一笔粤财社〔2017〕291号'!A:F,3,0)</f>
        <v>156</v>
      </c>
      <c r="D31" s="72">
        <f>VLOOKUP(A31,'2018年第一笔粤财社〔2017〕291号'!A:F,4,0)</f>
        <v>156</v>
      </c>
      <c r="E31" s="72">
        <f>VLOOKUP(A31,'2018年第一笔粤财社〔2017〕291号'!A:F,5,0)</f>
        <v>0</v>
      </c>
      <c r="F31" s="108">
        <f>VLOOKUP(A31,'2018年第一笔粤财社〔2017〕291号'!A:F,6,0)</f>
        <v>11182</v>
      </c>
      <c r="G31" s="107">
        <f>VLOOKUP(A31,'2018第二笔 粤财社〔2018〕141号'!A:D,2,0)</f>
        <v>542</v>
      </c>
      <c r="H31" s="72">
        <f>VLOOKUP(A31,'2018第二笔 粤财社〔2018〕141号'!A:D,3,0)</f>
        <v>0</v>
      </c>
      <c r="I31" s="108">
        <f>VLOOKUP(A31,'2018第二笔 粤财社〔2018〕141号'!A:D,4,0)</f>
        <v>542</v>
      </c>
      <c r="J31" s="107">
        <f>VLOOKUP(A31,'2019年第一笔 粤财社〔2018〕246号'!A:D,2,0)</f>
        <v>15199</v>
      </c>
      <c r="K31" s="72">
        <f>VLOOKUP(A31,'2019年第一笔 粤财社〔2018〕246号'!A:D,3,0)</f>
        <v>467</v>
      </c>
      <c r="L31" s="108">
        <f>VLOOKUP(A31,'2019年第一笔 粤财社〔2018〕246号'!A:D,4,0)</f>
        <v>14732</v>
      </c>
      <c r="M31" s="107">
        <f>VLOOKUP(A31,'2019年第二笔 粤财社〔2019〕45号'!A:D,2,0)</f>
        <v>71</v>
      </c>
      <c r="N31" s="72">
        <f>VLOOKUP(A31,'2019年第二笔 粤财社〔2019〕45号'!A:D,3,0)</f>
        <v>71</v>
      </c>
      <c r="O31" s="108">
        <f>VLOOKUP(A31,'2019年第二笔 粤财社〔2019〕45号'!A:D,4,0)</f>
        <v>0</v>
      </c>
      <c r="P31" s="107">
        <f>VLOOKUP(A31,'2020年第一笔 粤财社〔2019〕260号'!A:D,2,0)</f>
        <v>13417.3730641305</v>
      </c>
      <c r="Q31" s="72">
        <f>VLOOKUP(A31,'2020年第一笔 粤财社〔2019〕260号'!A:D,3,0)</f>
        <v>384.991779007408</v>
      </c>
      <c r="R31" s="108">
        <f>VLOOKUP(A31,'2020年第一笔 粤财社〔2019〕260号'!A:D,4,0)</f>
        <v>13032.3812851231</v>
      </c>
    </row>
    <row r="32" ht="15" spans="1:18">
      <c r="A32" s="109" t="s">
        <v>47</v>
      </c>
      <c r="B32" s="110">
        <f>VLOOKUP(A32,'2018年第一笔粤财社〔2017〕291号'!A:F,2,0)</f>
        <v>1396</v>
      </c>
      <c r="C32" s="27">
        <f>VLOOKUP(A32,'2018年第一笔粤财社〔2017〕291号'!A:F,3,0)</f>
        <v>19</v>
      </c>
      <c r="D32" s="27">
        <f>VLOOKUP(A32,'2018年第一笔粤财社〔2017〕291号'!A:F,4,0)</f>
        <v>19</v>
      </c>
      <c r="E32" s="27">
        <f>VLOOKUP(A32,'2018年第一笔粤财社〔2017〕291号'!A:F,5,0)</f>
        <v>0</v>
      </c>
      <c r="F32" s="111">
        <f>VLOOKUP(A32,'2018年第一笔粤财社〔2017〕291号'!A:F,6,0)</f>
        <v>1377</v>
      </c>
      <c r="G32" s="110">
        <f>VLOOKUP(A32,'2018第二笔 粤财社〔2018〕141号'!A:D,2,0)</f>
        <v>244</v>
      </c>
      <c r="H32" s="27">
        <f>VLOOKUP(A32,'2018第二笔 粤财社〔2018〕141号'!A:D,3,0)</f>
        <v>0</v>
      </c>
      <c r="I32" s="111">
        <f>VLOOKUP(A32,'2018第二笔 粤财社〔2018〕141号'!A:D,4,0)</f>
        <v>244</v>
      </c>
      <c r="J32" s="110">
        <f>VLOOKUP(A32,'2019年第一笔 粤财社〔2018〕246号'!A:D,2,0)</f>
        <v>1693</v>
      </c>
      <c r="K32" s="27">
        <f>VLOOKUP(A32,'2019年第一笔 粤财社〔2018〕246号'!A:D,3,0)</f>
        <v>52</v>
      </c>
      <c r="L32" s="111">
        <f>VLOOKUP(A32,'2019年第一笔 粤财社〔2018〕246号'!A:D,4,0)</f>
        <v>1641</v>
      </c>
      <c r="M32" s="110">
        <f>VLOOKUP(A32,'2019年第二笔 粤财社〔2019〕45号'!A:D,2,0)</f>
        <v>8</v>
      </c>
      <c r="N32" s="27">
        <f>VLOOKUP(A32,'2019年第二笔 粤财社〔2019〕45号'!A:D,3,0)</f>
        <v>8</v>
      </c>
      <c r="O32" s="111">
        <f>VLOOKUP(A32,'2019年第二笔 粤财社〔2019〕45号'!A:D,4,0)</f>
        <v>0</v>
      </c>
      <c r="P32" s="110">
        <f>VLOOKUP(A32,'2020年第一笔 粤财社〔2019〕260号'!A:D,2,0)</f>
        <v>1401.06694292358</v>
      </c>
      <c r="Q32" s="27">
        <f>VLOOKUP(A32,'2020年第一笔 粤财社〔2019〕260号'!A:D,3,0)</f>
        <v>40.2015545283324</v>
      </c>
      <c r="R32" s="111">
        <f>VLOOKUP(A32,'2020年第一笔 粤财社〔2019〕260号'!A:D,4,0)</f>
        <v>1360.86538839525</v>
      </c>
    </row>
    <row r="33" ht="15" spans="1:18">
      <c r="A33" s="109" t="s">
        <v>48</v>
      </c>
      <c r="B33" s="110">
        <f>VLOOKUP(A33,'2018年第一笔粤财社〔2017〕291号'!A:F,2,0)</f>
        <v>636</v>
      </c>
      <c r="C33" s="27">
        <f>VLOOKUP(A33,'2018年第一笔粤财社〔2017〕291号'!A:F,3,0)</f>
        <v>9</v>
      </c>
      <c r="D33" s="27">
        <f>VLOOKUP(A33,'2018年第一笔粤财社〔2017〕291号'!A:F,4,0)</f>
        <v>9</v>
      </c>
      <c r="E33" s="27">
        <f>VLOOKUP(A33,'2018年第一笔粤财社〔2017〕291号'!A:F,5,0)</f>
        <v>0</v>
      </c>
      <c r="F33" s="111">
        <f>VLOOKUP(A33,'2018年第一笔粤财社〔2017〕291号'!A:F,6,0)</f>
        <v>627</v>
      </c>
      <c r="G33" s="110">
        <f>VLOOKUP(A33,'2018第二笔 粤财社〔2018〕141号'!A:D,2,0)</f>
        <v>19</v>
      </c>
      <c r="H33" s="27">
        <f>VLOOKUP(A33,'2018第二笔 粤财社〔2018〕141号'!A:D,3,0)</f>
        <v>0</v>
      </c>
      <c r="I33" s="111">
        <f>VLOOKUP(A33,'2018第二笔 粤财社〔2018〕141号'!A:D,4,0)</f>
        <v>19</v>
      </c>
      <c r="J33" s="110">
        <f>VLOOKUP(A33,'2019年第一笔 粤财社〔2018〕246号'!A:D,2,0)</f>
        <v>546</v>
      </c>
      <c r="K33" s="27">
        <f>VLOOKUP(A33,'2019年第一笔 粤财社〔2018〕246号'!A:D,3,0)</f>
        <v>17</v>
      </c>
      <c r="L33" s="111">
        <f>VLOOKUP(A33,'2019年第一笔 粤财社〔2018〕246号'!A:D,4,0)</f>
        <v>529</v>
      </c>
      <c r="M33" s="110">
        <f>VLOOKUP(A33,'2019年第二笔 粤财社〔2019〕45号'!A:D,2,0)</f>
        <v>3</v>
      </c>
      <c r="N33" s="27">
        <f>VLOOKUP(A33,'2019年第二笔 粤财社〔2019〕45号'!A:D,3,0)</f>
        <v>3</v>
      </c>
      <c r="O33" s="111">
        <f>VLOOKUP(A33,'2019年第二笔 粤财社〔2019〕45号'!A:D,4,0)</f>
        <v>0</v>
      </c>
      <c r="P33" s="110">
        <f>VLOOKUP(A33,'2020年第一笔 粤财社〔2019〕260号'!A:D,2,0)</f>
        <v>515.346997084545</v>
      </c>
      <c r="Q33" s="27">
        <f>VLOOKUP(A33,'2020年第一笔 粤财社〔2019〕260号'!A:D,3,0)</f>
        <v>14.7871238479693</v>
      </c>
      <c r="R33" s="111">
        <f>VLOOKUP(A33,'2020年第一笔 粤财社〔2019〕260号'!A:D,4,0)</f>
        <v>500.559873236576</v>
      </c>
    </row>
    <row r="34" ht="15" spans="1:18">
      <c r="A34" s="109" t="s">
        <v>49</v>
      </c>
      <c r="B34" s="110">
        <f>VLOOKUP(A34,'2018年第一笔粤财社〔2017〕291号'!A:F,2,0)</f>
        <v>716</v>
      </c>
      <c r="C34" s="27">
        <f>VLOOKUP(A34,'2018年第一笔粤财社〔2017〕291号'!A:F,3,0)</f>
        <v>10</v>
      </c>
      <c r="D34" s="27">
        <f>VLOOKUP(A34,'2018年第一笔粤财社〔2017〕291号'!A:F,4,0)</f>
        <v>10</v>
      </c>
      <c r="E34" s="27">
        <f>VLOOKUP(A34,'2018年第一笔粤财社〔2017〕291号'!A:F,5,0)</f>
        <v>0</v>
      </c>
      <c r="F34" s="111">
        <f>VLOOKUP(A34,'2018年第一笔粤财社〔2017〕291号'!A:F,6,0)</f>
        <v>706</v>
      </c>
      <c r="G34" s="110">
        <f>VLOOKUP(A34,'2018第二笔 粤财社〔2018〕141号'!A:D,2,0)</f>
        <v>21</v>
      </c>
      <c r="H34" s="27">
        <f>VLOOKUP(A34,'2018第二笔 粤财社〔2018〕141号'!A:D,3,0)</f>
        <v>0</v>
      </c>
      <c r="I34" s="111">
        <f>VLOOKUP(A34,'2018第二笔 粤财社〔2018〕141号'!A:D,4,0)</f>
        <v>21</v>
      </c>
      <c r="J34" s="110">
        <f>VLOOKUP(A34,'2019年第一笔 粤财社〔2018〕246号'!A:D,2,0)</f>
        <v>557</v>
      </c>
      <c r="K34" s="27">
        <f>VLOOKUP(A34,'2019年第一笔 粤财社〔2018〕246号'!A:D,3,0)</f>
        <v>17</v>
      </c>
      <c r="L34" s="111">
        <f>VLOOKUP(A34,'2019年第一笔 粤财社〔2018〕246号'!A:D,4,0)</f>
        <v>540</v>
      </c>
      <c r="M34" s="110">
        <f>VLOOKUP(A34,'2019年第二笔 粤财社〔2019〕45号'!A:D,2,0)</f>
        <v>3</v>
      </c>
      <c r="N34" s="27">
        <f>VLOOKUP(A34,'2019年第二笔 粤财社〔2019〕45号'!A:D,3,0)</f>
        <v>3</v>
      </c>
      <c r="O34" s="111">
        <f>VLOOKUP(A34,'2019年第二笔 粤财社〔2019〕45号'!A:D,4,0)</f>
        <v>0</v>
      </c>
      <c r="P34" s="110">
        <f>VLOOKUP(A34,'2020年第一笔 粤财社〔2019〕260号'!A:D,2,0)</f>
        <v>651.667632213799</v>
      </c>
      <c r="Q34" s="27">
        <f>VLOOKUP(A34,'2020年第一笔 粤财社〔2019〕260号'!A:D,3,0)</f>
        <v>18.6986439035705</v>
      </c>
      <c r="R34" s="111">
        <f>VLOOKUP(A34,'2020年第一笔 粤财社〔2019〕260号'!A:D,4,0)</f>
        <v>632.968988310228</v>
      </c>
    </row>
    <row r="35" ht="15" spans="1:18">
      <c r="A35" s="109" t="s">
        <v>50</v>
      </c>
      <c r="B35" s="110">
        <f>VLOOKUP(A35,'2018年第一笔粤财社〔2017〕291号'!A:F,2,0)</f>
        <v>1525</v>
      </c>
      <c r="C35" s="27">
        <f>VLOOKUP(A35,'2018年第一笔粤财社〔2017〕291号'!A:F,3,0)</f>
        <v>21</v>
      </c>
      <c r="D35" s="27">
        <f>VLOOKUP(A35,'2018年第一笔粤财社〔2017〕291号'!A:F,4,0)</f>
        <v>21</v>
      </c>
      <c r="E35" s="27">
        <f>VLOOKUP(A35,'2018年第一笔粤财社〔2017〕291号'!A:F,5,0)</f>
        <v>0</v>
      </c>
      <c r="F35" s="111">
        <f>VLOOKUP(A35,'2018年第一笔粤财社〔2017〕291号'!A:F,6,0)</f>
        <v>1504</v>
      </c>
      <c r="G35" s="110">
        <f>VLOOKUP(A35,'2018第二笔 粤财社〔2018〕141号'!A:D,2,0)</f>
        <v>46</v>
      </c>
      <c r="H35" s="27">
        <f>VLOOKUP(A35,'2018第二笔 粤财社〔2018〕141号'!A:D,3,0)</f>
        <v>0</v>
      </c>
      <c r="I35" s="111">
        <f>VLOOKUP(A35,'2018第二笔 粤财社〔2018〕141号'!A:D,4,0)</f>
        <v>46</v>
      </c>
      <c r="J35" s="110">
        <f>VLOOKUP(A35,'2019年第一笔 粤财社〔2018〕246号'!A:D,2,0)</f>
        <v>1812</v>
      </c>
      <c r="K35" s="27">
        <f>VLOOKUP(A35,'2019年第一笔 粤财社〔2018〕246号'!A:D,3,0)</f>
        <v>56</v>
      </c>
      <c r="L35" s="111">
        <f>VLOOKUP(A35,'2019年第一笔 粤财社〔2018〕246号'!A:D,4,0)</f>
        <v>1756</v>
      </c>
      <c r="M35" s="110">
        <f>VLOOKUP(A35,'2019年第二笔 粤财社〔2019〕45号'!A:D,2,0)</f>
        <v>8</v>
      </c>
      <c r="N35" s="27">
        <f>VLOOKUP(A35,'2019年第二笔 粤财社〔2019〕45号'!A:D,3,0)</f>
        <v>8</v>
      </c>
      <c r="O35" s="111">
        <f>VLOOKUP(A35,'2019年第二笔 粤财社〔2019〕45号'!A:D,4,0)</f>
        <v>0</v>
      </c>
      <c r="P35" s="110">
        <f>VLOOKUP(A35,'2020年第一笔 粤财社〔2019〕260号'!A:D,2,0)</f>
        <v>1639.2562446876</v>
      </c>
      <c r="Q35" s="27">
        <f>VLOOKUP(A35,'2020年第一笔 粤财社〔2019〕260号'!A:D,3,0)</f>
        <v>47.0360460929898</v>
      </c>
      <c r="R35" s="111">
        <f>VLOOKUP(A35,'2020年第一笔 粤财社〔2019〕260号'!A:D,4,0)</f>
        <v>1592.22019859461</v>
      </c>
    </row>
    <row r="36" ht="15" spans="1:18">
      <c r="A36" s="109" t="s">
        <v>51</v>
      </c>
      <c r="B36" s="110">
        <f>VLOOKUP(A36,'2018年第一笔粤财社〔2017〕291号'!A:F,2,0)</f>
        <v>3794</v>
      </c>
      <c r="C36" s="27">
        <f>VLOOKUP(A36,'2018年第一笔粤财社〔2017〕291号'!A:F,3,0)</f>
        <v>52</v>
      </c>
      <c r="D36" s="27">
        <f>VLOOKUP(A36,'2018年第一笔粤财社〔2017〕291号'!A:F,4,0)</f>
        <v>52</v>
      </c>
      <c r="E36" s="27">
        <f>VLOOKUP(A36,'2018年第一笔粤财社〔2017〕291号'!A:F,5,0)</f>
        <v>0</v>
      </c>
      <c r="F36" s="111">
        <f>VLOOKUP(A36,'2018年第一笔粤财社〔2017〕291号'!A:F,6,0)</f>
        <v>3742</v>
      </c>
      <c r="G36" s="110">
        <f>VLOOKUP(A36,'2018第二笔 粤财社〔2018〕141号'!A:D,2,0)</f>
        <v>114</v>
      </c>
      <c r="H36" s="27">
        <f>VLOOKUP(A36,'2018第二笔 粤财社〔2018〕141号'!A:D,3,0)</f>
        <v>0</v>
      </c>
      <c r="I36" s="111">
        <f>VLOOKUP(A36,'2018第二笔 粤财社〔2018〕141号'!A:D,4,0)</f>
        <v>114</v>
      </c>
      <c r="J36" s="110">
        <f>VLOOKUP(A36,'2019年第一笔 粤财社〔2018〕246号'!A:D,2,0)</f>
        <v>5213</v>
      </c>
      <c r="K36" s="27">
        <f>VLOOKUP(A36,'2019年第一笔 粤财社〔2018〕246号'!A:D,3,0)</f>
        <v>160</v>
      </c>
      <c r="L36" s="111">
        <f>VLOOKUP(A36,'2019年第一笔 粤财社〔2018〕246号'!A:D,4,0)</f>
        <v>5053</v>
      </c>
      <c r="M36" s="110">
        <f>VLOOKUP(A36,'2019年第二笔 粤财社〔2019〕45号'!A:D,2,0)</f>
        <v>24</v>
      </c>
      <c r="N36" s="27">
        <f>VLOOKUP(A36,'2019年第二笔 粤财社〔2019〕45号'!A:D,3,0)</f>
        <v>24</v>
      </c>
      <c r="O36" s="111">
        <f>VLOOKUP(A36,'2019年第二笔 粤财社〔2019〕45号'!A:D,4,0)</f>
        <v>0</v>
      </c>
      <c r="P36" s="110">
        <f>VLOOKUP(A36,'2020年第一笔 粤财社〔2019〕260号'!A:D,2,0)</f>
        <v>5337.95371813943</v>
      </c>
      <c r="Q36" s="27">
        <f>VLOOKUP(A36,'2020年第一笔 粤财社〔2019〕260号'!A:D,3,0)</f>
        <v>153.164728176162</v>
      </c>
      <c r="R36" s="111">
        <f>VLOOKUP(A36,'2020年第一笔 粤财社〔2019〕260号'!A:D,4,0)</f>
        <v>5184.78898996327</v>
      </c>
    </row>
    <row r="37" ht="15" spans="1:18">
      <c r="A37" s="109" t="s">
        <v>52</v>
      </c>
      <c r="B37" s="110">
        <f>VLOOKUP(A37,'2018年第一笔粤财社〔2017〕291号'!A:F,2,0)</f>
        <v>3271</v>
      </c>
      <c r="C37" s="27">
        <f>VLOOKUP(A37,'2018年第一笔粤财社〔2017〕291号'!A:F,3,0)</f>
        <v>45</v>
      </c>
      <c r="D37" s="27">
        <f>VLOOKUP(A37,'2018年第一笔粤财社〔2017〕291号'!A:F,4,0)</f>
        <v>45</v>
      </c>
      <c r="E37" s="27">
        <f>VLOOKUP(A37,'2018年第一笔粤财社〔2017〕291号'!A:F,5,0)</f>
        <v>0</v>
      </c>
      <c r="F37" s="111">
        <f>VLOOKUP(A37,'2018年第一笔粤财社〔2017〕291号'!A:F,6,0)</f>
        <v>3226</v>
      </c>
      <c r="G37" s="110">
        <f>VLOOKUP(A37,'2018第二笔 粤财社〔2018〕141号'!A:D,2,0)</f>
        <v>98</v>
      </c>
      <c r="H37" s="27">
        <f>VLOOKUP(A37,'2018第二笔 粤财社〔2018〕141号'!A:D,3,0)</f>
        <v>0</v>
      </c>
      <c r="I37" s="111">
        <f>VLOOKUP(A37,'2018第二笔 粤财社〔2018〕141号'!A:D,4,0)</f>
        <v>98</v>
      </c>
      <c r="J37" s="110">
        <f>VLOOKUP(A37,'2019年第一笔 粤财社〔2018〕246号'!A:D,2,0)</f>
        <v>5378</v>
      </c>
      <c r="K37" s="27">
        <f>VLOOKUP(A37,'2019年第一笔 粤财社〔2018〕246号'!A:D,3,0)</f>
        <v>165</v>
      </c>
      <c r="L37" s="111">
        <f>VLOOKUP(A37,'2019年第一笔 粤财社〔2018〕246号'!A:D,4,0)</f>
        <v>5213</v>
      </c>
      <c r="M37" s="110">
        <f>VLOOKUP(A37,'2019年第二笔 粤财社〔2019〕45号'!A:D,2,0)</f>
        <v>25</v>
      </c>
      <c r="N37" s="27">
        <f>VLOOKUP(A37,'2019年第二笔 粤财社〔2019〕45号'!A:D,3,0)</f>
        <v>25</v>
      </c>
      <c r="O37" s="111">
        <f>VLOOKUP(A37,'2019年第二笔 粤财社〔2019〕45号'!A:D,4,0)</f>
        <v>0</v>
      </c>
      <c r="P37" s="110">
        <f>VLOOKUP(A37,'2020年第一笔 粤财社〔2019〕260号'!A:D,2,0)</f>
        <v>3872.08152908154</v>
      </c>
      <c r="Q37" s="27">
        <f>VLOOKUP(A37,'2020年第一笔 粤财社〔2019〕260号'!A:D,3,0)</f>
        <v>111.103682458384</v>
      </c>
      <c r="R37" s="111">
        <f>VLOOKUP(A37,'2020年第一笔 粤财社〔2019〕260号'!A:D,4,0)</f>
        <v>3760.97784662316</v>
      </c>
    </row>
    <row r="38" s="77" customFormat="1" ht="15" spans="1:18">
      <c r="A38" s="112" t="s">
        <v>53</v>
      </c>
      <c r="B38" s="107">
        <f>VLOOKUP(A38,'2018年第一笔粤财社〔2017〕291号'!A:F,2,0)</f>
        <v>201</v>
      </c>
      <c r="C38" s="72">
        <f>VLOOKUP(A38,'2018年第一笔粤财社〔2017〕291号'!A:F,3,0)</f>
        <v>3</v>
      </c>
      <c r="D38" s="72">
        <f>VLOOKUP(A38,'2018年第一笔粤财社〔2017〕291号'!A:F,4,0)</f>
        <v>3</v>
      </c>
      <c r="E38" s="72">
        <f>VLOOKUP(A38,'2018年第一笔粤财社〔2017〕291号'!A:F,5,0)</f>
        <v>0</v>
      </c>
      <c r="F38" s="108">
        <f>VLOOKUP(A38,'2018年第一笔粤财社〔2017〕291号'!A:F,6,0)</f>
        <v>198</v>
      </c>
      <c r="G38" s="107">
        <f>VLOOKUP(A38,'2018第二笔 粤财社〔2018〕141号'!A:D,2,0)</f>
        <v>0</v>
      </c>
      <c r="H38" s="72">
        <f>VLOOKUP(A38,'2018第二笔 粤财社〔2018〕141号'!A:D,3,0)</f>
        <v>42</v>
      </c>
      <c r="I38" s="108">
        <f>VLOOKUP(A38,'2018第二笔 粤财社〔2018〕141号'!A:D,4,0)</f>
        <v>42</v>
      </c>
      <c r="J38" s="107">
        <f>VLOOKUP(A38,'2019年第一笔 粤财社〔2018〕246号'!A:D,2,0)</f>
        <v>272</v>
      </c>
      <c r="K38" s="72">
        <f>VLOOKUP(A38,'2019年第一笔 粤财社〔2018〕246号'!A:D,3,0)</f>
        <v>8</v>
      </c>
      <c r="L38" s="108">
        <f>VLOOKUP(A38,'2019年第一笔 粤财社〔2018〕246号'!A:D,4,0)</f>
        <v>264</v>
      </c>
      <c r="M38" s="107">
        <f>VLOOKUP(A38,'2019年第二笔 粤财社〔2019〕45号'!A:D,2,0)</f>
        <v>1</v>
      </c>
      <c r="N38" s="72">
        <f>VLOOKUP(A38,'2019年第二笔 粤财社〔2019〕45号'!A:D,3,0)</f>
        <v>1</v>
      </c>
      <c r="O38" s="108">
        <f>VLOOKUP(A38,'2019年第二笔 粤财社〔2019〕45号'!A:D,4,0)</f>
        <v>0</v>
      </c>
      <c r="P38" s="107">
        <f>VLOOKUP(A38,'2020年第一笔 粤财社〔2019〕260号'!A:D,2,0)</f>
        <v>268.073279593204</v>
      </c>
      <c r="Q38" s="72">
        <f>VLOOKUP(A38,'2020年第一笔 粤财社〔2019〕260号'!A:D,3,0)</f>
        <v>7.69196833997595</v>
      </c>
      <c r="R38" s="108">
        <f>VLOOKUP(A38,'2020年第一笔 粤财社〔2019〕260号'!A:D,4,0)</f>
        <v>260.381311253228</v>
      </c>
    </row>
    <row r="39" s="77" customFormat="1" ht="15" spans="1:18">
      <c r="A39" s="112" t="s">
        <v>54</v>
      </c>
      <c r="B39" s="107">
        <f>VLOOKUP(A39,'2018年第一笔粤财社〔2017〕291号'!A:F,2,0)</f>
        <v>3256</v>
      </c>
      <c r="C39" s="72">
        <f>VLOOKUP(A39,'2018年第一笔粤财社〔2017〕291号'!A:F,3,0)</f>
        <v>45</v>
      </c>
      <c r="D39" s="72">
        <f>VLOOKUP(A39,'2018年第一笔粤财社〔2017〕291号'!A:F,4,0)</f>
        <v>45</v>
      </c>
      <c r="E39" s="72">
        <f>VLOOKUP(A39,'2018年第一笔粤财社〔2017〕291号'!A:F,5,0)</f>
        <v>0</v>
      </c>
      <c r="F39" s="108">
        <f>VLOOKUP(A39,'2018年第一笔粤财社〔2017〕291号'!A:F,6,0)</f>
        <v>3211</v>
      </c>
      <c r="G39" s="107">
        <f>VLOOKUP(A39,'2018第二笔 粤财社〔2018〕141号'!A:D,2,0)</f>
        <v>182</v>
      </c>
      <c r="H39" s="72">
        <f>VLOOKUP(A39,'2018第二笔 粤财社〔2018〕141号'!A:D,3,0)</f>
        <v>0</v>
      </c>
      <c r="I39" s="108">
        <f>VLOOKUP(A39,'2018第二笔 粤财社〔2018〕141号'!A:D,4,0)</f>
        <v>182</v>
      </c>
      <c r="J39" s="107">
        <f>VLOOKUP(A39,'2019年第一笔 粤财社〔2018〕246号'!A:D,2,0)</f>
        <v>3523</v>
      </c>
      <c r="K39" s="72">
        <f>VLOOKUP(A39,'2019年第一笔 粤财社〔2018〕246号'!A:D,3,0)</f>
        <v>107</v>
      </c>
      <c r="L39" s="108">
        <f>VLOOKUP(A39,'2019年第一笔 粤财社〔2018〕246号'!A:D,4,0)</f>
        <v>3416</v>
      </c>
      <c r="M39" s="107">
        <f>VLOOKUP(A39,'2019年第二笔 粤财社〔2019〕45号'!A:D,2,0)</f>
        <v>16</v>
      </c>
      <c r="N39" s="72">
        <f>VLOOKUP(A39,'2019年第二笔 粤财社〔2019〕45号'!A:D,3,0)</f>
        <v>16</v>
      </c>
      <c r="O39" s="108">
        <f>VLOOKUP(A39,'2019年第二笔 粤财社〔2019〕45号'!A:D,4,0)</f>
        <v>0</v>
      </c>
      <c r="P39" s="107">
        <f>VLOOKUP(A39,'2020年第一笔 粤财社〔2019〕260号'!A:D,2,0)</f>
        <v>3807.06223455456</v>
      </c>
      <c r="Q39" s="72">
        <f>VLOOKUP(A39,'2020年第一笔 粤财社〔2019〕260号'!A:D,3,0)</f>
        <v>109.238049465241</v>
      </c>
      <c r="R39" s="108">
        <f>VLOOKUP(A39,'2020年第一笔 粤财社〔2019〕260号'!A:D,4,0)</f>
        <v>3697.82418508932</v>
      </c>
    </row>
    <row r="40" ht="15" spans="1:18">
      <c r="A40" s="109" t="s">
        <v>55</v>
      </c>
      <c r="B40" s="110">
        <f>VLOOKUP(A40,'2018年第一笔粤财社〔2017〕291号'!A:F,2,0)</f>
        <v>921</v>
      </c>
      <c r="C40" s="27">
        <f>VLOOKUP(A40,'2018年第一笔粤财社〔2017〕291号'!A:F,3,0)</f>
        <v>13</v>
      </c>
      <c r="D40" s="27">
        <f>VLOOKUP(A40,'2018年第一笔粤财社〔2017〕291号'!A:F,4,0)</f>
        <v>13</v>
      </c>
      <c r="E40" s="27">
        <f>VLOOKUP(A40,'2018年第一笔粤财社〔2017〕291号'!A:F,5,0)</f>
        <v>0</v>
      </c>
      <c r="F40" s="111">
        <f>VLOOKUP(A40,'2018年第一笔粤财社〔2017〕291号'!A:F,6,0)</f>
        <v>908</v>
      </c>
      <c r="G40" s="110">
        <f>VLOOKUP(A40,'2018第二笔 粤财社〔2018〕141号'!A:D,2,0)</f>
        <v>0</v>
      </c>
      <c r="H40" s="27">
        <f>VLOOKUP(A40,'2018第二笔 粤财社〔2018〕141号'!A:D,3,0)</f>
        <v>0</v>
      </c>
      <c r="I40" s="111">
        <f>VLOOKUP(A40,'2018第二笔 粤财社〔2018〕141号'!A:D,4,0)</f>
        <v>0</v>
      </c>
      <c r="J40" s="110">
        <f>VLOOKUP(A40,'2019年第一笔 粤财社〔2018〕246号'!A:D,2,0)</f>
        <v>1084</v>
      </c>
      <c r="K40" s="27">
        <f>VLOOKUP(A40,'2019年第一笔 粤财社〔2018〕246号'!A:D,3,0)</f>
        <v>33</v>
      </c>
      <c r="L40" s="111">
        <f>VLOOKUP(A40,'2019年第一笔 粤财社〔2018〕246号'!A:D,4,0)</f>
        <v>1051</v>
      </c>
      <c r="M40" s="110">
        <f>VLOOKUP(A40,'2019年第二笔 粤财社〔2019〕45号'!A:D,2,0)</f>
        <v>5</v>
      </c>
      <c r="N40" s="27">
        <f>VLOOKUP(A40,'2019年第二笔 粤财社〔2019〕45号'!A:D,3,0)</f>
        <v>5</v>
      </c>
      <c r="O40" s="111">
        <f>VLOOKUP(A40,'2019年第二笔 粤财社〔2019〕45号'!A:D,4,0)</f>
        <v>0</v>
      </c>
      <c r="P40" s="110">
        <f>VLOOKUP(A40,'2020年第一笔 粤财社〔2019〕260号'!A:D,2,0)</f>
        <v>1330.49135035439</v>
      </c>
      <c r="Q40" s="27">
        <f>VLOOKUP(A40,'2020年第一笔 粤财社〔2019〕260号'!A:D,3,0)</f>
        <v>38.1764917378852</v>
      </c>
      <c r="R40" s="111">
        <f>VLOOKUP(A40,'2020年第一笔 粤财社〔2019〕260号'!A:D,4,0)</f>
        <v>1292.3148586165</v>
      </c>
    </row>
    <row r="41" ht="15" spans="1:18">
      <c r="A41" s="109" t="s">
        <v>56</v>
      </c>
      <c r="B41" s="110">
        <f>VLOOKUP(A41,'2018年第一笔粤财社〔2017〕291号'!A:F,2,0)</f>
        <v>694</v>
      </c>
      <c r="C41" s="27">
        <f>VLOOKUP(A41,'2018年第一笔粤财社〔2017〕291号'!A:F,3,0)</f>
        <v>9</v>
      </c>
      <c r="D41" s="27">
        <f>VLOOKUP(A41,'2018年第一笔粤财社〔2017〕291号'!A:F,4,0)</f>
        <v>9</v>
      </c>
      <c r="E41" s="27">
        <f>VLOOKUP(A41,'2018年第一笔粤财社〔2017〕291号'!A:F,5,0)</f>
        <v>0</v>
      </c>
      <c r="F41" s="111">
        <f>VLOOKUP(A41,'2018年第一笔粤财社〔2017〕291号'!A:F,6,0)</f>
        <v>685</v>
      </c>
      <c r="G41" s="110">
        <f>VLOOKUP(A41,'2018第二笔 粤财社〔2018〕141号'!A:D,2,0)</f>
        <v>21</v>
      </c>
      <c r="H41" s="27">
        <f>VLOOKUP(A41,'2018第二笔 粤财社〔2018〕141号'!A:D,3,0)</f>
        <v>0</v>
      </c>
      <c r="I41" s="111">
        <f>VLOOKUP(A41,'2018第二笔 粤财社〔2018〕141号'!A:D,4,0)</f>
        <v>21</v>
      </c>
      <c r="J41" s="110">
        <f>VLOOKUP(A41,'2019年第一笔 粤财社〔2018〕246号'!A:D,2,0)</f>
        <v>682</v>
      </c>
      <c r="K41" s="27">
        <f>VLOOKUP(A41,'2019年第一笔 粤财社〔2018〕246号'!A:D,3,0)</f>
        <v>21</v>
      </c>
      <c r="L41" s="111">
        <f>VLOOKUP(A41,'2019年第一笔 粤财社〔2018〕246号'!A:D,4,0)</f>
        <v>661</v>
      </c>
      <c r="M41" s="110">
        <f>VLOOKUP(A41,'2019年第二笔 粤财社〔2019〕45号'!A:D,2,0)</f>
        <v>3</v>
      </c>
      <c r="N41" s="27">
        <f>VLOOKUP(A41,'2019年第二笔 粤财社〔2019〕45号'!A:D,3,0)</f>
        <v>3</v>
      </c>
      <c r="O41" s="111">
        <f>VLOOKUP(A41,'2019年第二笔 粤财社〔2019〕45号'!A:D,4,0)</f>
        <v>0</v>
      </c>
      <c r="P41" s="110">
        <f>VLOOKUP(A41,'2020年第一笔 粤财社〔2019〕260号'!A:D,2,0)</f>
        <v>565.54366277961</v>
      </c>
      <c r="Q41" s="27">
        <f>VLOOKUP(A41,'2020年第一笔 粤财社〔2019〕260号'!A:D,3,0)</f>
        <v>16.2274433154101</v>
      </c>
      <c r="R41" s="111">
        <f>VLOOKUP(A41,'2020年第一笔 粤财社〔2019〕260号'!A:D,4,0)</f>
        <v>549.3162194642</v>
      </c>
    </row>
    <row r="42" ht="15" spans="1:18">
      <c r="A42" s="109" t="s">
        <v>57</v>
      </c>
      <c r="B42" s="110">
        <f>VLOOKUP(A42,'2018年第一笔粤财社〔2017〕291号'!A:F,2,0)</f>
        <v>807</v>
      </c>
      <c r="C42" s="27">
        <f>VLOOKUP(A42,'2018年第一笔粤财社〔2017〕291号'!A:F,3,0)</f>
        <v>11</v>
      </c>
      <c r="D42" s="27">
        <f>VLOOKUP(A42,'2018年第一笔粤财社〔2017〕291号'!A:F,4,0)</f>
        <v>11</v>
      </c>
      <c r="E42" s="27">
        <f>VLOOKUP(A42,'2018年第一笔粤财社〔2017〕291号'!A:F,5,0)</f>
        <v>0</v>
      </c>
      <c r="F42" s="111">
        <f>VLOOKUP(A42,'2018年第一笔粤财社〔2017〕291号'!A:F,6,0)</f>
        <v>796</v>
      </c>
      <c r="G42" s="110">
        <f>VLOOKUP(A42,'2018第二笔 粤财社〔2018〕141号'!A:D,2,0)</f>
        <v>24</v>
      </c>
      <c r="H42" s="27">
        <f>VLOOKUP(A42,'2018第二笔 粤财社〔2018〕141号'!A:D,3,0)</f>
        <v>0</v>
      </c>
      <c r="I42" s="111">
        <f>VLOOKUP(A42,'2018第二笔 粤财社〔2018〕141号'!A:D,4,0)</f>
        <v>24</v>
      </c>
      <c r="J42" s="110">
        <f>VLOOKUP(A42,'2019年第一笔 粤财社〔2018〕246号'!A:D,2,0)</f>
        <v>825</v>
      </c>
      <c r="K42" s="27">
        <f>VLOOKUP(A42,'2019年第一笔 粤财社〔2018〕246号'!A:D,3,0)</f>
        <v>25</v>
      </c>
      <c r="L42" s="111">
        <f>VLOOKUP(A42,'2019年第一笔 粤财社〔2018〕246号'!A:D,4,0)</f>
        <v>800</v>
      </c>
      <c r="M42" s="110">
        <f>VLOOKUP(A42,'2019年第二笔 粤财社〔2019〕45号'!A:D,2,0)</f>
        <v>4</v>
      </c>
      <c r="N42" s="27">
        <f>VLOOKUP(A42,'2019年第二笔 粤财社〔2019〕45号'!A:D,3,0)</f>
        <v>4</v>
      </c>
      <c r="O42" s="111">
        <f>VLOOKUP(A42,'2019年第二笔 粤财社〔2019〕45号'!A:D,4,0)</f>
        <v>0</v>
      </c>
      <c r="P42" s="110">
        <f>VLOOKUP(A42,'2020年第一笔 粤财社〔2019〕260号'!A:D,2,0)</f>
        <v>944.717281224928</v>
      </c>
      <c r="Q42" s="27">
        <f>VLOOKUP(A42,'2020年第一笔 粤财社〔2019〕260号'!A:D,3,0)</f>
        <v>27.1072724160999</v>
      </c>
      <c r="R42" s="111">
        <f>VLOOKUP(A42,'2020年第一笔 粤财社〔2019〕260号'!A:D,4,0)</f>
        <v>917.610008808828</v>
      </c>
    </row>
    <row r="43" ht="15" spans="1:18">
      <c r="A43" s="109" t="s">
        <v>58</v>
      </c>
      <c r="B43" s="110">
        <f>VLOOKUP(A43,'2018年第一笔粤财社〔2017〕291号'!A:F,2,0)</f>
        <v>458</v>
      </c>
      <c r="C43" s="27">
        <f>VLOOKUP(A43,'2018年第一笔粤财社〔2017〕291号'!A:F,3,0)</f>
        <v>6</v>
      </c>
      <c r="D43" s="27">
        <f>VLOOKUP(A43,'2018年第一笔粤财社〔2017〕291号'!A:F,4,0)</f>
        <v>6</v>
      </c>
      <c r="E43" s="27">
        <f>VLOOKUP(A43,'2018年第一笔粤财社〔2017〕291号'!A:F,5,0)</f>
        <v>0</v>
      </c>
      <c r="F43" s="111">
        <f>VLOOKUP(A43,'2018年第一笔粤财社〔2017〕291号'!A:F,6,0)</f>
        <v>452</v>
      </c>
      <c r="G43" s="110">
        <f>VLOOKUP(A43,'2018第二笔 粤财社〔2018〕141号'!A:D,2,0)</f>
        <v>91</v>
      </c>
      <c r="H43" s="27">
        <f>VLOOKUP(A43,'2018第二笔 粤财社〔2018〕141号'!A:D,3,0)</f>
        <v>0</v>
      </c>
      <c r="I43" s="111">
        <f>VLOOKUP(A43,'2018第二笔 粤财社〔2018〕141号'!A:D,4,0)</f>
        <v>91</v>
      </c>
      <c r="J43" s="110">
        <f>VLOOKUP(A43,'2019年第一笔 粤财社〔2018〕246号'!A:D,2,0)</f>
        <v>525</v>
      </c>
      <c r="K43" s="27">
        <f>VLOOKUP(A43,'2019年第一笔 粤财社〔2018〕246号'!A:D,3,0)</f>
        <v>16</v>
      </c>
      <c r="L43" s="111">
        <f>VLOOKUP(A43,'2019年第一笔 粤财社〔2018〕246号'!A:D,4,0)</f>
        <v>509</v>
      </c>
      <c r="M43" s="110">
        <f>VLOOKUP(A43,'2019年第二笔 粤财社〔2019〕45号'!A:D,2,0)</f>
        <v>2</v>
      </c>
      <c r="N43" s="27">
        <f>VLOOKUP(A43,'2019年第二笔 粤财社〔2019〕45号'!A:D,3,0)</f>
        <v>2</v>
      </c>
      <c r="O43" s="111">
        <f>VLOOKUP(A43,'2019年第二笔 粤财社〔2019〕45号'!A:D,4,0)</f>
        <v>0</v>
      </c>
      <c r="P43" s="110">
        <f>VLOOKUP(A43,'2020年第一笔 粤财社〔2019〕260号'!A:D,2,0)</f>
        <v>535.850853622185</v>
      </c>
      <c r="Q43" s="27">
        <f>VLOOKUP(A43,'2020年第一笔 粤财社〔2019〕260号'!A:D,3,0)</f>
        <v>15.37545184386</v>
      </c>
      <c r="R43" s="111">
        <f>VLOOKUP(A43,'2020年第一笔 粤财社〔2019〕260号'!A:D,4,0)</f>
        <v>520.475401778325</v>
      </c>
    </row>
    <row r="44" ht="15" spans="1:18">
      <c r="A44" s="109" t="s">
        <v>59</v>
      </c>
      <c r="B44" s="110">
        <f>VLOOKUP(A44,'2018年第一笔粤财社〔2017〕291号'!A:F,2,0)</f>
        <v>191</v>
      </c>
      <c r="C44" s="27">
        <f>VLOOKUP(A44,'2018年第一笔粤财社〔2017〕291号'!A:F,3,0)</f>
        <v>3</v>
      </c>
      <c r="D44" s="27">
        <f>VLOOKUP(A44,'2018年第一笔粤财社〔2017〕291号'!A:F,4,0)</f>
        <v>3</v>
      </c>
      <c r="E44" s="27">
        <f>VLOOKUP(A44,'2018年第一笔粤财社〔2017〕291号'!A:F,5,0)</f>
        <v>0</v>
      </c>
      <c r="F44" s="111">
        <f>VLOOKUP(A44,'2018年第一笔粤财社〔2017〕291号'!A:F,6,0)</f>
        <v>188</v>
      </c>
      <c r="G44" s="110">
        <f>VLOOKUP(A44,'2018第二笔 粤财社〔2018〕141号'!A:D,2,0)</f>
        <v>40</v>
      </c>
      <c r="H44" s="27">
        <f>VLOOKUP(A44,'2018第二笔 粤财社〔2018〕141号'!A:D,3,0)</f>
        <v>0</v>
      </c>
      <c r="I44" s="111">
        <f>VLOOKUP(A44,'2018第二笔 粤财社〔2018〕141号'!A:D,4,0)</f>
        <v>40</v>
      </c>
      <c r="J44" s="110">
        <f>VLOOKUP(A44,'2019年第一笔 粤财社〔2018〕246号'!A:D,2,0)</f>
        <v>200</v>
      </c>
      <c r="K44" s="27">
        <f>VLOOKUP(A44,'2019年第一笔 粤财社〔2018〕246号'!A:D,3,0)</f>
        <v>6</v>
      </c>
      <c r="L44" s="111">
        <f>VLOOKUP(A44,'2019年第一笔 粤财社〔2018〕246号'!A:D,4,0)</f>
        <v>194</v>
      </c>
      <c r="M44" s="110">
        <f>VLOOKUP(A44,'2019年第二笔 粤财社〔2019〕45号'!A:D,2,0)</f>
        <v>1</v>
      </c>
      <c r="N44" s="27">
        <f>VLOOKUP(A44,'2019年第二笔 粤财社〔2019〕45号'!A:D,3,0)</f>
        <v>1</v>
      </c>
      <c r="O44" s="111">
        <f>VLOOKUP(A44,'2019年第二笔 粤财社〔2019〕45号'!A:D,4,0)</f>
        <v>0</v>
      </c>
      <c r="P44" s="110">
        <f>VLOOKUP(A44,'2020年第一笔 粤财社〔2019〕260号'!A:D,2,0)</f>
        <v>212.942313680919</v>
      </c>
      <c r="Q44" s="27">
        <f>VLOOKUP(A44,'2020年第一笔 粤财社〔2019〕260号'!A:D,3,0)</f>
        <v>6.11006638766982</v>
      </c>
      <c r="R44" s="111">
        <f>VLOOKUP(A44,'2020年第一笔 粤财社〔2019〕260号'!A:D,4,0)</f>
        <v>206.832247293249</v>
      </c>
    </row>
    <row r="45" ht="15" spans="1:18">
      <c r="A45" s="109" t="s">
        <v>60</v>
      </c>
      <c r="B45" s="110">
        <f>VLOOKUP(A45,'2018年第一笔粤财社〔2017〕291号'!A:F,2,0)</f>
        <v>185</v>
      </c>
      <c r="C45" s="27">
        <f>VLOOKUP(A45,'2018年第一笔粤财社〔2017〕291号'!A:F,3,0)</f>
        <v>3</v>
      </c>
      <c r="D45" s="27">
        <f>VLOOKUP(A45,'2018年第一笔粤财社〔2017〕291号'!A:F,4,0)</f>
        <v>3</v>
      </c>
      <c r="E45" s="27">
        <f>VLOOKUP(A45,'2018年第一笔粤财社〔2017〕291号'!A:F,5,0)</f>
        <v>0</v>
      </c>
      <c r="F45" s="111">
        <f>VLOOKUP(A45,'2018年第一笔粤财社〔2017〕291号'!A:F,6,0)</f>
        <v>182</v>
      </c>
      <c r="G45" s="110">
        <f>VLOOKUP(A45,'2018第二笔 粤财社〔2018〕141号'!A:D,2,0)</f>
        <v>6</v>
      </c>
      <c r="H45" s="27">
        <f>VLOOKUP(A45,'2018第二笔 粤财社〔2018〕141号'!A:D,3,0)</f>
        <v>0</v>
      </c>
      <c r="I45" s="111">
        <f>VLOOKUP(A45,'2018第二笔 粤财社〔2018〕141号'!A:D,4,0)</f>
        <v>6</v>
      </c>
      <c r="J45" s="110">
        <f>VLOOKUP(A45,'2019年第一笔 粤财社〔2018〕246号'!A:D,2,0)</f>
        <v>207</v>
      </c>
      <c r="K45" s="27">
        <f>VLOOKUP(A45,'2019年第一笔 粤财社〔2018〕246号'!A:D,3,0)</f>
        <v>6</v>
      </c>
      <c r="L45" s="111">
        <f>VLOOKUP(A45,'2019年第一笔 粤财社〔2018〕246号'!A:D,4,0)</f>
        <v>201</v>
      </c>
      <c r="M45" s="110">
        <f>VLOOKUP(A45,'2019年第二笔 粤财社〔2019〕45号'!A:D,2,0)</f>
        <v>1</v>
      </c>
      <c r="N45" s="27">
        <f>VLOOKUP(A45,'2019年第二笔 粤财社〔2019〕45号'!A:D,3,0)</f>
        <v>1</v>
      </c>
      <c r="O45" s="111">
        <f>VLOOKUP(A45,'2019年第二笔 粤财社〔2019〕45号'!A:D,4,0)</f>
        <v>0</v>
      </c>
      <c r="P45" s="110">
        <f>VLOOKUP(A45,'2020年第一笔 粤财社〔2019〕260号'!A:D,2,0)</f>
        <v>217.516772892529</v>
      </c>
      <c r="Q45" s="27">
        <f>VLOOKUP(A45,'2020年第一笔 粤财社〔2019〕260号'!A:D,3,0)</f>
        <v>6.24132376431552</v>
      </c>
      <c r="R45" s="111">
        <f>VLOOKUP(A45,'2020年第一笔 粤财社〔2019〕260号'!A:D,4,0)</f>
        <v>211.275449128213</v>
      </c>
    </row>
    <row r="46" s="77" customFormat="1" ht="15" spans="1:18">
      <c r="A46" s="112" t="s">
        <v>61</v>
      </c>
      <c r="B46" s="107">
        <f>VLOOKUP(A46,'2018年第一笔粤财社〔2017〕291号'!A:F,2,0)</f>
        <v>940</v>
      </c>
      <c r="C46" s="72">
        <f>VLOOKUP(A46,'2018年第一笔粤财社〔2017〕291号'!A:F,3,0)</f>
        <v>13</v>
      </c>
      <c r="D46" s="72">
        <f>VLOOKUP(A46,'2018年第一笔粤财社〔2017〕291号'!A:F,4,0)</f>
        <v>13</v>
      </c>
      <c r="E46" s="72">
        <f>VLOOKUP(A46,'2018年第一笔粤财社〔2017〕291号'!A:F,5,0)</f>
        <v>0</v>
      </c>
      <c r="F46" s="108">
        <f>VLOOKUP(A46,'2018年第一笔粤财社〔2017〕291号'!A:F,6,0)</f>
        <v>927</v>
      </c>
      <c r="G46" s="107">
        <f>VLOOKUP(A46,'2018第二笔 粤财社〔2018〕141号'!A:D,2,0)</f>
        <v>0</v>
      </c>
      <c r="H46" s="72">
        <f>VLOOKUP(A46,'2018第二笔 粤财社〔2018〕141号'!A:D,3,0)</f>
        <v>28</v>
      </c>
      <c r="I46" s="108">
        <f>VLOOKUP(A46,'2018第二笔 粤财社〔2018〕141号'!A:D,4,0)</f>
        <v>28</v>
      </c>
      <c r="J46" s="107">
        <f>VLOOKUP(A46,'2019年第一笔 粤财社〔2018〕246号'!A:D,2,0)</f>
        <v>1071</v>
      </c>
      <c r="K46" s="72">
        <f>VLOOKUP(A46,'2019年第一笔 粤财社〔2018〕246号'!A:D,3,0)</f>
        <v>33</v>
      </c>
      <c r="L46" s="108">
        <f>VLOOKUP(A46,'2019年第一笔 粤财社〔2018〕246号'!A:D,4,0)</f>
        <v>1038</v>
      </c>
      <c r="M46" s="107">
        <f>VLOOKUP(A46,'2019年第二笔 粤财社〔2019〕45号'!A:D,2,0)</f>
        <v>5</v>
      </c>
      <c r="N46" s="72">
        <f>VLOOKUP(A46,'2019年第二笔 粤财社〔2019〕45号'!A:D,3,0)</f>
        <v>5</v>
      </c>
      <c r="O46" s="108">
        <f>VLOOKUP(A46,'2019年第二笔 粤财社〔2019〕45号'!A:D,4,0)</f>
        <v>0</v>
      </c>
      <c r="P46" s="107">
        <f>VLOOKUP(A46,'2020年第一笔 粤财社〔2019〕260号'!A:D,2,0)</f>
        <v>1162.99447563202</v>
      </c>
      <c r="Q46" s="72">
        <f>VLOOKUP(A46,'2020年第一笔 粤财社〔2019〕260号'!A:D,3,0)</f>
        <v>33.3704153569628</v>
      </c>
      <c r="R46" s="108">
        <f>VLOOKUP(A46,'2020年第一笔 粤财社〔2019〕260号'!A:D,4,0)</f>
        <v>1129.62406027506</v>
      </c>
    </row>
    <row r="47" s="77" customFormat="1" ht="15" spans="1:18">
      <c r="A47" s="112" t="s">
        <v>62</v>
      </c>
      <c r="B47" s="107">
        <f>VLOOKUP(A47,'2018年第一笔粤财社〔2017〕291号'!A:F,2,0)</f>
        <v>1264</v>
      </c>
      <c r="C47" s="72">
        <f>VLOOKUP(A47,'2018年第一笔粤财社〔2017〕291号'!A:F,3,0)</f>
        <v>17</v>
      </c>
      <c r="D47" s="72">
        <f>VLOOKUP(A47,'2018年第一笔粤财社〔2017〕291号'!A:F,4,0)</f>
        <v>17</v>
      </c>
      <c r="E47" s="72">
        <f>VLOOKUP(A47,'2018年第一笔粤财社〔2017〕291号'!A:F,5,0)</f>
        <v>0</v>
      </c>
      <c r="F47" s="108">
        <f>VLOOKUP(A47,'2018年第一笔粤财社〔2017〕291号'!A:F,6,0)</f>
        <v>1247</v>
      </c>
      <c r="G47" s="107">
        <f>VLOOKUP(A47,'2018第二笔 粤财社〔2018〕141号'!A:D,2,0)</f>
        <v>0</v>
      </c>
      <c r="H47" s="72">
        <f>VLOOKUP(A47,'2018第二笔 粤财社〔2018〕141号'!A:D,3,0)</f>
        <v>38</v>
      </c>
      <c r="I47" s="108">
        <f>VLOOKUP(A47,'2018第二笔 粤财社〔2018〕141号'!A:D,4,0)</f>
        <v>38</v>
      </c>
      <c r="J47" s="107">
        <f>VLOOKUP(A47,'2019年第一笔 粤财社〔2018〕246号'!A:D,2,0)</f>
        <v>1753</v>
      </c>
      <c r="K47" s="72">
        <f>VLOOKUP(A47,'2019年第一笔 粤财社〔2018〕246号'!A:D,3,0)</f>
        <v>54</v>
      </c>
      <c r="L47" s="108">
        <f>VLOOKUP(A47,'2019年第一笔 粤财社〔2018〕246号'!A:D,4,0)</f>
        <v>1699</v>
      </c>
      <c r="M47" s="107">
        <f>VLOOKUP(A47,'2019年第二笔 粤财社〔2019〕45号'!A:D,2,0)</f>
        <v>8</v>
      </c>
      <c r="N47" s="72">
        <f>VLOOKUP(A47,'2019年第二笔 粤财社〔2019〕45号'!A:D,3,0)</f>
        <v>8</v>
      </c>
      <c r="O47" s="108">
        <f>VLOOKUP(A47,'2019年第二笔 粤财社〔2019〕45号'!A:D,4,0)</f>
        <v>0</v>
      </c>
      <c r="P47" s="107">
        <f>VLOOKUP(A47,'2020年第一笔 粤财社〔2019〕260号'!A:D,2,0)</f>
        <v>1769.32086582518</v>
      </c>
      <c r="Q47" s="72">
        <f>VLOOKUP(A47,'2020年第一笔 粤财社〔2019〕260号'!A:D,3,0)</f>
        <v>50.7680590316139</v>
      </c>
      <c r="R47" s="108">
        <f>VLOOKUP(A47,'2020年第一笔 粤财社〔2019〕260号'!A:D,4,0)</f>
        <v>1718.55280679357</v>
      </c>
    </row>
    <row r="48" s="77" customFormat="1" ht="15" spans="1:18">
      <c r="A48" s="112" t="s">
        <v>63</v>
      </c>
      <c r="B48" s="107">
        <f>VLOOKUP(A48,'2018年第一笔粤财社〔2017〕291号'!A:F,2,0)</f>
        <v>436</v>
      </c>
      <c r="C48" s="72">
        <f>VLOOKUP(A48,'2018年第一笔粤财社〔2017〕291号'!A:F,3,0)</f>
        <v>6</v>
      </c>
      <c r="D48" s="72">
        <f>VLOOKUP(A48,'2018年第一笔粤财社〔2017〕291号'!A:F,4,0)</f>
        <v>6</v>
      </c>
      <c r="E48" s="72">
        <f>VLOOKUP(A48,'2018年第一笔粤财社〔2017〕291号'!A:F,5,0)</f>
        <v>0</v>
      </c>
      <c r="F48" s="108">
        <f>VLOOKUP(A48,'2018年第一笔粤财社〔2017〕291号'!A:F,6,0)</f>
        <v>430</v>
      </c>
      <c r="G48" s="107">
        <f>VLOOKUP(A48,'2018第二笔 粤财社〔2018〕141号'!A:D,2,0)</f>
        <v>0</v>
      </c>
      <c r="H48" s="72">
        <f>VLOOKUP(A48,'2018第二笔 粤财社〔2018〕141号'!A:D,3,0)</f>
        <v>13</v>
      </c>
      <c r="I48" s="108">
        <f>VLOOKUP(A48,'2018第二笔 粤财社〔2018〕141号'!A:D,4,0)</f>
        <v>13</v>
      </c>
      <c r="J48" s="107">
        <f>VLOOKUP(A48,'2019年第一笔 粤财社〔2018〕246号'!A:D,2,0)</f>
        <v>555</v>
      </c>
      <c r="K48" s="72">
        <f>VLOOKUP(A48,'2019年第一笔 粤财社〔2018〕246号'!A:D,3,0)</f>
        <v>17</v>
      </c>
      <c r="L48" s="108">
        <f>VLOOKUP(A48,'2019年第一笔 粤财社〔2018〕246号'!A:D,4,0)</f>
        <v>538</v>
      </c>
      <c r="M48" s="107">
        <f>VLOOKUP(A48,'2019年第二笔 粤财社〔2019〕45号'!A:D,2,0)</f>
        <v>3</v>
      </c>
      <c r="N48" s="72">
        <f>VLOOKUP(A48,'2019年第二笔 粤财社〔2019〕45号'!A:D,3,0)</f>
        <v>3</v>
      </c>
      <c r="O48" s="108">
        <f>VLOOKUP(A48,'2019年第二笔 粤财社〔2019〕45号'!A:D,4,0)</f>
        <v>0</v>
      </c>
      <c r="P48" s="107">
        <f>VLOOKUP(A48,'2020年第一笔 粤财社〔2019〕260号'!A:D,2,0)</f>
        <v>584.75223965084</v>
      </c>
      <c r="Q48" s="72">
        <f>VLOOKUP(A48,'2020年第一笔 粤财社〔2019〕260号'!A:D,3,0)</f>
        <v>16.7786051670265</v>
      </c>
      <c r="R48" s="108">
        <f>VLOOKUP(A48,'2020年第一笔 粤财社〔2019〕260号'!A:D,4,0)</f>
        <v>567.973634483813</v>
      </c>
    </row>
    <row r="49" s="77" customFormat="1" ht="15" spans="1:18">
      <c r="A49" s="112" t="s">
        <v>64</v>
      </c>
      <c r="B49" s="107">
        <f>VLOOKUP(A49,'2018年第一笔粤财社〔2017〕291号'!A:F,2,0)</f>
        <v>417</v>
      </c>
      <c r="C49" s="72">
        <f>VLOOKUP(A49,'2018年第一笔粤财社〔2017〕291号'!A:F,3,0)</f>
        <v>6</v>
      </c>
      <c r="D49" s="72">
        <f>VLOOKUP(A49,'2018年第一笔粤财社〔2017〕291号'!A:F,4,0)</f>
        <v>6</v>
      </c>
      <c r="E49" s="72">
        <f>VLOOKUP(A49,'2018年第一笔粤财社〔2017〕291号'!A:F,5,0)</f>
        <v>0</v>
      </c>
      <c r="F49" s="108">
        <f>VLOOKUP(A49,'2018年第一笔粤财社〔2017〕291号'!A:F,6,0)</f>
        <v>411</v>
      </c>
      <c r="G49" s="107">
        <f>VLOOKUP(A49,'2018第二笔 粤财社〔2018〕141号'!A:D,2,0)</f>
        <v>0</v>
      </c>
      <c r="H49" s="72">
        <f>VLOOKUP(A49,'2018第二笔 粤财社〔2018〕141号'!A:D,3,0)</f>
        <v>13</v>
      </c>
      <c r="I49" s="108">
        <f>VLOOKUP(A49,'2018第二笔 粤财社〔2018〕141号'!A:D,4,0)</f>
        <v>13</v>
      </c>
      <c r="J49" s="107">
        <f>VLOOKUP(A49,'2019年第一笔 粤财社〔2018〕246号'!A:D,2,0)</f>
        <v>529</v>
      </c>
      <c r="K49" s="72">
        <f>VLOOKUP(A49,'2019年第一笔 粤财社〔2018〕246号'!A:D,3,0)</f>
        <v>16</v>
      </c>
      <c r="L49" s="108">
        <f>VLOOKUP(A49,'2019年第一笔 粤财社〔2018〕246号'!A:D,4,0)</f>
        <v>513</v>
      </c>
      <c r="M49" s="107">
        <f>VLOOKUP(A49,'2019年第二笔 粤财社〔2019〕45号'!A:D,2,0)</f>
        <v>2</v>
      </c>
      <c r="N49" s="72">
        <f>VLOOKUP(A49,'2019年第二笔 粤财社〔2019〕45号'!A:D,3,0)</f>
        <v>2</v>
      </c>
      <c r="O49" s="108">
        <f>VLOOKUP(A49,'2019年第二笔 粤财社〔2019〕45号'!A:D,4,0)</f>
        <v>0</v>
      </c>
      <c r="P49" s="107">
        <f>VLOOKUP(A49,'2020年第一笔 粤财社〔2019〕260号'!A:D,2,0)</f>
        <v>564.974334335125</v>
      </c>
      <c r="Q49" s="72">
        <f>VLOOKUP(A49,'2020年第一笔 粤财社〔2019〕260号'!A:D,3,0)</f>
        <v>16.2111072733522</v>
      </c>
      <c r="R49" s="108">
        <f>VLOOKUP(A49,'2020年第一笔 粤财社〔2019〕260号'!A:D,4,0)</f>
        <v>548.763227061773</v>
      </c>
    </row>
    <row r="50" s="77" customFormat="1" ht="15" spans="1:18">
      <c r="A50" s="112" t="s">
        <v>65</v>
      </c>
      <c r="B50" s="107">
        <f>VLOOKUP(A50,'2018年第一笔粤财社〔2017〕291号'!A:F,2,0)</f>
        <v>4546</v>
      </c>
      <c r="C50" s="72">
        <f>VLOOKUP(A50,'2018年第一笔粤财社〔2017〕291号'!A:F,3,0)</f>
        <v>63</v>
      </c>
      <c r="D50" s="72">
        <f>VLOOKUP(A50,'2018年第一笔粤财社〔2017〕291号'!A:F,4,0)</f>
        <v>63</v>
      </c>
      <c r="E50" s="72">
        <f>VLOOKUP(A50,'2018年第一笔粤财社〔2017〕291号'!A:F,5,0)</f>
        <v>0</v>
      </c>
      <c r="F50" s="108">
        <f>VLOOKUP(A50,'2018年第一笔粤财社〔2017〕291号'!A:F,6,0)</f>
        <v>4483</v>
      </c>
      <c r="G50" s="107">
        <f>VLOOKUP(A50,'2018第二笔 粤财社〔2018〕141号'!A:D,2,0)</f>
        <v>136</v>
      </c>
      <c r="H50" s="72">
        <f>VLOOKUP(A50,'2018第二笔 粤财社〔2018〕141号'!A:D,3,0)</f>
        <v>0</v>
      </c>
      <c r="I50" s="108">
        <f>VLOOKUP(A50,'2018第二笔 粤财社〔2018〕141号'!A:D,4,0)</f>
        <v>136</v>
      </c>
      <c r="J50" s="107">
        <f>VLOOKUP(A50,'2019年第一笔 粤财社〔2018〕246号'!A:D,2,0)</f>
        <v>5817</v>
      </c>
      <c r="K50" s="72">
        <f>VLOOKUP(A50,'2019年第一笔 粤财社〔2018〕246号'!A:D,3,0)</f>
        <v>179</v>
      </c>
      <c r="L50" s="108">
        <f>VLOOKUP(A50,'2019年第一笔 粤财社〔2018〕246号'!A:D,4,0)</f>
        <v>5638</v>
      </c>
      <c r="M50" s="107">
        <f>VLOOKUP(A50,'2019年第二笔 粤财社〔2019〕45号'!A:D,2,0)</f>
        <v>27</v>
      </c>
      <c r="N50" s="72">
        <f>VLOOKUP(A50,'2019年第二笔 粤财社〔2019〕45号'!A:D,3,0)</f>
        <v>27</v>
      </c>
      <c r="O50" s="108">
        <f>VLOOKUP(A50,'2019年第二笔 粤财社〔2019〕45号'!A:D,4,0)</f>
        <v>0</v>
      </c>
      <c r="P50" s="107">
        <f>VLOOKUP(A50,'2020年第一笔 粤财社〔2019〕260号'!A:D,2,0)</f>
        <v>5905.96877979821</v>
      </c>
      <c r="Q50" s="72">
        <f>VLOOKUP(A50,'2020年第一笔 粤财社〔2019〕260号'!A:D,3,0)</f>
        <v>169.463084646224</v>
      </c>
      <c r="R50" s="108">
        <f>VLOOKUP(A50,'2020年第一笔 粤财社〔2019〕260号'!A:D,4,0)</f>
        <v>5736.50569515198</v>
      </c>
    </row>
    <row r="51" ht="15" spans="1:18">
      <c r="A51" s="109" t="s">
        <v>66</v>
      </c>
      <c r="B51" s="110">
        <f>VLOOKUP(A51,'2018年第一笔粤财社〔2017〕291号'!A:F,2,0)</f>
        <v>565</v>
      </c>
      <c r="C51" s="27">
        <f>VLOOKUP(A51,'2018年第一笔粤财社〔2017〕291号'!A:F,3,0)</f>
        <v>8</v>
      </c>
      <c r="D51" s="27">
        <f>VLOOKUP(A51,'2018年第一笔粤财社〔2017〕291号'!A:F,4,0)</f>
        <v>8</v>
      </c>
      <c r="E51" s="27">
        <f>VLOOKUP(A51,'2018年第一笔粤财社〔2017〕291号'!A:F,5,0)</f>
        <v>0</v>
      </c>
      <c r="F51" s="111">
        <f>VLOOKUP(A51,'2018年第一笔粤财社〔2017〕291号'!A:F,6,0)</f>
        <v>557</v>
      </c>
      <c r="G51" s="110">
        <f>VLOOKUP(A51,'2018第二笔 粤财社〔2018〕141号'!A:D,2,0)</f>
        <v>17</v>
      </c>
      <c r="H51" s="27">
        <f>VLOOKUP(A51,'2018第二笔 粤财社〔2018〕141号'!A:D,3,0)</f>
        <v>0</v>
      </c>
      <c r="I51" s="111">
        <f>VLOOKUP(A51,'2018第二笔 粤财社〔2018〕141号'!A:D,4,0)</f>
        <v>17</v>
      </c>
      <c r="J51" s="110">
        <f>VLOOKUP(A51,'2019年第一笔 粤财社〔2018〕246号'!A:D,2,0)</f>
        <v>658</v>
      </c>
      <c r="K51" s="27">
        <f>VLOOKUP(A51,'2019年第一笔 粤财社〔2018〕246号'!A:D,3,0)</f>
        <v>20</v>
      </c>
      <c r="L51" s="111">
        <f>VLOOKUP(A51,'2019年第一笔 粤财社〔2018〕246号'!A:D,4,0)</f>
        <v>638</v>
      </c>
      <c r="M51" s="110">
        <f>VLOOKUP(A51,'2019年第二笔 粤财社〔2019〕45号'!A:D,2,0)</f>
        <v>3</v>
      </c>
      <c r="N51" s="27">
        <f>VLOOKUP(A51,'2019年第二笔 粤财社〔2019〕45号'!A:D,3,0)</f>
        <v>3</v>
      </c>
      <c r="O51" s="111">
        <f>VLOOKUP(A51,'2019年第二笔 粤财社〔2019〕45号'!A:D,4,0)</f>
        <v>0</v>
      </c>
      <c r="P51" s="110">
        <f>VLOOKUP(A51,'2020年第一笔 粤财社〔2019〕260号'!A:D,2,0)</f>
        <v>722.561966941933</v>
      </c>
      <c r="Q51" s="27">
        <f>VLOOKUP(A51,'2020年第一笔 粤财社〔2019〕260号'!A:D,3,0)</f>
        <v>20.7328525313009</v>
      </c>
      <c r="R51" s="111">
        <f>VLOOKUP(A51,'2020年第一笔 粤财社〔2019〕260号'!A:D,4,0)</f>
        <v>701.829114410632</v>
      </c>
    </row>
    <row r="52" ht="15" spans="1:18">
      <c r="A52" s="109" t="s">
        <v>67</v>
      </c>
      <c r="B52" s="110">
        <f>VLOOKUP(A52,'2018年第一笔粤财社〔2017〕291号'!A:F,2,0)</f>
        <v>2378</v>
      </c>
      <c r="C52" s="27">
        <f>VLOOKUP(A52,'2018年第一笔粤财社〔2017〕291号'!A:F,3,0)</f>
        <v>33</v>
      </c>
      <c r="D52" s="27">
        <f>VLOOKUP(A52,'2018年第一笔粤财社〔2017〕291号'!A:F,4,0)</f>
        <v>33</v>
      </c>
      <c r="E52" s="27">
        <f>VLOOKUP(A52,'2018年第一笔粤财社〔2017〕291号'!A:F,5,0)</f>
        <v>0</v>
      </c>
      <c r="F52" s="111">
        <f>VLOOKUP(A52,'2018年第一笔粤财社〔2017〕291号'!A:F,6,0)</f>
        <v>2345</v>
      </c>
      <c r="G52" s="110">
        <f>VLOOKUP(A52,'2018第二笔 粤财社〔2018〕141号'!A:D,2,0)</f>
        <v>71</v>
      </c>
      <c r="H52" s="27">
        <f>VLOOKUP(A52,'2018第二笔 粤财社〔2018〕141号'!A:D,3,0)</f>
        <v>0</v>
      </c>
      <c r="I52" s="111">
        <f>VLOOKUP(A52,'2018第二笔 粤财社〔2018〕141号'!A:D,4,0)</f>
        <v>71</v>
      </c>
      <c r="J52" s="110">
        <f>VLOOKUP(A52,'2019年第一笔 粤财社〔2018〕246号'!A:D,2,0)</f>
        <v>2792</v>
      </c>
      <c r="K52" s="27">
        <f>VLOOKUP(A52,'2019年第一笔 粤财社〔2018〕246号'!A:D,3,0)</f>
        <v>86</v>
      </c>
      <c r="L52" s="111">
        <f>VLOOKUP(A52,'2019年第一笔 粤财社〔2018〕246号'!A:D,4,0)</f>
        <v>2706</v>
      </c>
      <c r="M52" s="110">
        <f>VLOOKUP(A52,'2019年第二笔 粤财社〔2019〕45号'!A:D,2,0)</f>
        <v>13</v>
      </c>
      <c r="N52" s="27">
        <f>VLOOKUP(A52,'2019年第二笔 粤财社〔2019〕45号'!A:D,3,0)</f>
        <v>13</v>
      </c>
      <c r="O52" s="111">
        <f>VLOOKUP(A52,'2019年第二笔 粤财社〔2019〕45号'!A:D,4,0)</f>
        <v>0</v>
      </c>
      <c r="P52" s="110">
        <f>VLOOKUP(A52,'2020年第一笔 粤财社〔2019〕260号'!A:D,2,0)</f>
        <v>2804.82501114049</v>
      </c>
      <c r="Q52" s="27">
        <f>VLOOKUP(A52,'2020年第一笔 粤财社〔2019〕260号'!A:D,3,0)</f>
        <v>80.4803269374864</v>
      </c>
      <c r="R52" s="111">
        <f>VLOOKUP(A52,'2020年第一笔 粤财社〔2019〕260号'!A:D,4,0)</f>
        <v>2724.344684203</v>
      </c>
    </row>
    <row r="53" ht="15" spans="1:18">
      <c r="A53" s="109" t="s">
        <v>68</v>
      </c>
      <c r="B53" s="110">
        <f>VLOOKUP(A53,'2018年第一笔粤财社〔2017〕291号'!A:F,2,0)</f>
        <v>1603</v>
      </c>
      <c r="C53" s="27">
        <f>VLOOKUP(A53,'2018年第一笔粤财社〔2017〕291号'!A:F,3,0)</f>
        <v>22</v>
      </c>
      <c r="D53" s="27">
        <f>VLOOKUP(A53,'2018年第一笔粤财社〔2017〕291号'!A:F,4,0)</f>
        <v>22</v>
      </c>
      <c r="E53" s="27">
        <f>VLOOKUP(A53,'2018年第一笔粤财社〔2017〕291号'!A:F,5,0)</f>
        <v>0</v>
      </c>
      <c r="F53" s="111">
        <f>VLOOKUP(A53,'2018年第一笔粤财社〔2017〕291号'!A:F,6,0)</f>
        <v>1581</v>
      </c>
      <c r="G53" s="110">
        <f>VLOOKUP(A53,'2018第二笔 粤财社〔2018〕141号'!A:D,2,0)</f>
        <v>48</v>
      </c>
      <c r="H53" s="27">
        <f>VLOOKUP(A53,'2018第二笔 粤财社〔2018〕141号'!A:D,3,0)</f>
        <v>0</v>
      </c>
      <c r="I53" s="111">
        <f>VLOOKUP(A53,'2018第二笔 粤财社〔2018〕141号'!A:D,4,0)</f>
        <v>48</v>
      </c>
      <c r="J53" s="110">
        <f>VLOOKUP(A53,'2019年第一笔 粤财社〔2018〕246号'!A:D,2,0)</f>
        <v>2367</v>
      </c>
      <c r="K53" s="27">
        <f>VLOOKUP(A53,'2019年第一笔 粤财社〔2018〕246号'!A:D,3,0)</f>
        <v>73</v>
      </c>
      <c r="L53" s="111">
        <f>VLOOKUP(A53,'2019年第一笔 粤财社〔2018〕246号'!A:D,4,0)</f>
        <v>2294</v>
      </c>
      <c r="M53" s="110">
        <f>VLOOKUP(A53,'2019年第二笔 粤财社〔2019〕45号'!A:D,2,0)</f>
        <v>11</v>
      </c>
      <c r="N53" s="27">
        <f>VLOOKUP(A53,'2019年第二笔 粤财社〔2019〕45号'!A:D,3,0)</f>
        <v>11</v>
      </c>
      <c r="O53" s="111">
        <f>VLOOKUP(A53,'2019年第二笔 粤财社〔2019〕45号'!A:D,4,0)</f>
        <v>0</v>
      </c>
      <c r="P53" s="110">
        <f>VLOOKUP(A53,'2020年第一笔 粤财社〔2019〕260号'!A:D,2,0)</f>
        <v>2378.58180171579</v>
      </c>
      <c r="Q53" s="27">
        <f>VLOOKUP(A53,'2020年第一笔 粤财社〔2019〕260号'!A:D,3,0)</f>
        <v>68.249905177437</v>
      </c>
      <c r="R53" s="111">
        <f>VLOOKUP(A53,'2020年第一笔 粤财社〔2019〕260号'!A:D,4,0)</f>
        <v>2310.33189653835</v>
      </c>
    </row>
    <row r="54" s="77" customFormat="1" ht="15" spans="1:18">
      <c r="A54" s="112" t="s">
        <v>69</v>
      </c>
      <c r="B54" s="107">
        <f>VLOOKUP(A54,'2018年第一笔粤财社〔2017〕291号'!A:F,2,0)</f>
        <v>1553</v>
      </c>
      <c r="C54" s="72">
        <f>VLOOKUP(A54,'2018年第一笔粤财社〔2017〕291号'!A:F,3,0)</f>
        <v>21</v>
      </c>
      <c r="D54" s="72">
        <f>VLOOKUP(A54,'2018年第一笔粤财社〔2017〕291号'!A:F,4,0)</f>
        <v>21</v>
      </c>
      <c r="E54" s="72">
        <f>VLOOKUP(A54,'2018年第一笔粤财社〔2017〕291号'!A:F,5,0)</f>
        <v>0</v>
      </c>
      <c r="F54" s="108">
        <f>VLOOKUP(A54,'2018年第一笔粤财社〔2017〕291号'!A:F,6,0)</f>
        <v>1532</v>
      </c>
      <c r="G54" s="107">
        <f>VLOOKUP(A54,'2018第二笔 粤财社〔2018〕141号'!A:D,2,0)</f>
        <v>0</v>
      </c>
      <c r="H54" s="72">
        <f>VLOOKUP(A54,'2018第二笔 粤财社〔2018〕141号'!A:D,3,0)</f>
        <v>295</v>
      </c>
      <c r="I54" s="108">
        <f>VLOOKUP(A54,'2018第二笔 粤财社〔2018〕141号'!A:D,4,0)</f>
        <v>295</v>
      </c>
      <c r="J54" s="107">
        <f>VLOOKUP(A54,'2019年第一笔 粤财社〔2018〕246号'!A:D,2,0)</f>
        <v>1532</v>
      </c>
      <c r="K54" s="72">
        <f>VLOOKUP(A54,'2019年第一笔 粤财社〔2018〕246号'!A:D,3,0)</f>
        <v>47</v>
      </c>
      <c r="L54" s="108">
        <f>VLOOKUP(A54,'2019年第一笔 粤财社〔2018〕246号'!A:D,4,0)</f>
        <v>1485</v>
      </c>
      <c r="M54" s="107">
        <f>VLOOKUP(A54,'2019年第二笔 粤财社〔2019〕45号'!A:D,2,0)</f>
        <v>7</v>
      </c>
      <c r="N54" s="72">
        <f>VLOOKUP(A54,'2019年第二笔 粤财社〔2019〕45号'!A:D,3,0)</f>
        <v>7</v>
      </c>
      <c r="O54" s="108">
        <f>VLOOKUP(A54,'2019年第二笔 粤财社〔2019〕45号'!A:D,4,0)</f>
        <v>0</v>
      </c>
      <c r="P54" s="107">
        <f>VLOOKUP(A54,'2020年第一笔 粤财社〔2019〕260号'!A:D,2,0)</f>
        <v>1963.37311438625</v>
      </c>
      <c r="Q54" s="72">
        <f>VLOOKUP(A54,'2020年第一笔 粤财社〔2019〕260号'!A:D,3,0)</f>
        <v>56.3361027937447</v>
      </c>
      <c r="R54" s="108">
        <f>VLOOKUP(A54,'2020年第一笔 粤财社〔2019〕260号'!A:D,4,0)</f>
        <v>1907.03701159251</v>
      </c>
    </row>
    <row r="55" s="77" customFormat="1" ht="15" spans="1:18">
      <c r="A55" s="112" t="s">
        <v>70</v>
      </c>
      <c r="B55" s="107">
        <f>VLOOKUP(A55,'2018年第一笔粤财社〔2017〕291号'!A:F,2,0)</f>
        <v>3683</v>
      </c>
      <c r="C55" s="72">
        <f>VLOOKUP(A55,'2018年第一笔粤财社〔2017〕291号'!A:F,3,0)</f>
        <v>50</v>
      </c>
      <c r="D55" s="72">
        <f>VLOOKUP(A55,'2018年第一笔粤财社〔2017〕291号'!A:F,4,0)</f>
        <v>50</v>
      </c>
      <c r="E55" s="72">
        <f>VLOOKUP(A55,'2018年第一笔粤财社〔2017〕291号'!A:F,5,0)</f>
        <v>0</v>
      </c>
      <c r="F55" s="108">
        <f>VLOOKUP(A55,'2018年第一笔粤财社〔2017〕291号'!A:F,6,0)</f>
        <v>3633</v>
      </c>
      <c r="G55" s="107">
        <f>VLOOKUP(A55,'2018第二笔 粤财社〔2018〕141号'!A:D,2,0)</f>
        <v>0</v>
      </c>
      <c r="H55" s="72">
        <f>VLOOKUP(A55,'2018第二笔 粤财社〔2018〕141号'!A:D,3,0)</f>
        <v>0</v>
      </c>
      <c r="I55" s="108">
        <f>VLOOKUP(A55,'2018第二笔 粤财社〔2018〕141号'!A:D,4,0)</f>
        <v>0</v>
      </c>
      <c r="J55" s="107">
        <f>VLOOKUP(A55,'2019年第一笔 粤财社〔2018〕246号'!A:D,2,0)</f>
        <v>4786</v>
      </c>
      <c r="K55" s="72">
        <f>VLOOKUP(A55,'2019年第一笔 粤财社〔2018〕246号'!A:D,3,0)</f>
        <v>147</v>
      </c>
      <c r="L55" s="108">
        <f>VLOOKUP(A55,'2019年第一笔 粤财社〔2018〕246号'!A:D,4,0)</f>
        <v>4639</v>
      </c>
      <c r="M55" s="107">
        <f>VLOOKUP(A55,'2019年第二笔 粤财社〔2019〕45号'!A:D,2,0)</f>
        <v>22</v>
      </c>
      <c r="N55" s="72">
        <f>VLOOKUP(A55,'2019年第二笔 粤财社〔2019〕45号'!A:D,3,0)</f>
        <v>22</v>
      </c>
      <c r="O55" s="108">
        <f>VLOOKUP(A55,'2019年第二笔 粤财社〔2019〕45号'!A:D,4,0)</f>
        <v>0</v>
      </c>
      <c r="P55" s="107">
        <f>VLOOKUP(A55,'2020年第一笔 粤财社〔2019〕260号'!A:D,2,0)</f>
        <v>4028.81064884008</v>
      </c>
      <c r="Q55" s="72">
        <f>VLOOKUP(A55,'2020年第一笔 粤财社〔2019〕260号'!A:D,3,0)</f>
        <v>115.600793953287</v>
      </c>
      <c r="R55" s="108">
        <f>VLOOKUP(A55,'2020年第一笔 粤财社〔2019〕260号'!A:D,4,0)</f>
        <v>3913.20985488679</v>
      </c>
    </row>
    <row r="56" s="77" customFormat="1" ht="15" spans="1:18">
      <c r="A56" s="112" t="s">
        <v>71</v>
      </c>
      <c r="B56" s="107">
        <f>VLOOKUP(A56,'2018年第一笔粤财社〔2017〕291号'!A:F,2,0)</f>
        <v>1761</v>
      </c>
      <c r="C56" s="72">
        <f>VLOOKUP(A56,'2018年第一笔粤财社〔2017〕291号'!A:F,3,0)</f>
        <v>24</v>
      </c>
      <c r="D56" s="72">
        <f>VLOOKUP(A56,'2018年第一笔粤财社〔2017〕291号'!A:F,4,0)</f>
        <v>24</v>
      </c>
      <c r="E56" s="72">
        <f>VLOOKUP(A56,'2018年第一笔粤财社〔2017〕291号'!A:F,5,0)</f>
        <v>0</v>
      </c>
      <c r="F56" s="108">
        <f>VLOOKUP(A56,'2018年第一笔粤财社〔2017〕291号'!A:F,6,0)</f>
        <v>1737</v>
      </c>
      <c r="G56" s="107">
        <f>VLOOKUP(A56,'2018第二笔 粤财社〔2018〕141号'!A:D,2,0)</f>
        <v>0</v>
      </c>
      <c r="H56" s="72">
        <f>VLOOKUP(A56,'2018第二笔 粤财社〔2018〕141号'!A:D,3,0)</f>
        <v>53</v>
      </c>
      <c r="I56" s="108">
        <f>VLOOKUP(A56,'2018第二笔 粤财社〔2018〕141号'!A:D,4,0)</f>
        <v>53</v>
      </c>
      <c r="J56" s="107">
        <f>VLOOKUP(A56,'2019年第一笔 粤财社〔2018〕246号'!A:D,2,0)</f>
        <v>2462</v>
      </c>
      <c r="K56" s="72">
        <f>VLOOKUP(A56,'2019年第一笔 粤财社〔2018〕246号'!A:D,3,0)</f>
        <v>76</v>
      </c>
      <c r="L56" s="108">
        <f>VLOOKUP(A56,'2019年第一笔 粤财社〔2018〕246号'!A:D,4,0)</f>
        <v>2386</v>
      </c>
      <c r="M56" s="107">
        <f>VLOOKUP(A56,'2019年第二笔 粤财社〔2019〕45号'!A:D,2,0)</f>
        <v>11</v>
      </c>
      <c r="N56" s="72">
        <f>VLOOKUP(A56,'2019年第二笔 粤财社〔2019〕45号'!A:D,3,0)</f>
        <v>11</v>
      </c>
      <c r="O56" s="108">
        <f>VLOOKUP(A56,'2019年第二笔 粤财社〔2019〕45号'!A:D,4,0)</f>
        <v>0</v>
      </c>
      <c r="P56" s="107">
        <f>VLOOKUP(A56,'2020年第一笔 粤财社〔2019〕260号'!A:D,2,0)</f>
        <v>2297.97967778005</v>
      </c>
      <c r="Q56" s="72">
        <f>VLOOKUP(A56,'2020年第一笔 粤财社〔2019〕260号'!A:D,3,0)</f>
        <v>65.9371458215277</v>
      </c>
      <c r="R56" s="108">
        <f>VLOOKUP(A56,'2020年第一笔 粤财社〔2019〕260号'!A:D,4,0)</f>
        <v>2232.04253195852</v>
      </c>
    </row>
    <row r="57" s="77" customFormat="1" ht="15" spans="1:18">
      <c r="A57" s="112" t="s">
        <v>72</v>
      </c>
      <c r="B57" s="107">
        <f>VLOOKUP(A57,'2018年第一笔粤财社〔2017〕291号'!A:F,2,0)</f>
        <v>4389</v>
      </c>
      <c r="C57" s="72">
        <f>VLOOKUP(A57,'2018年第一笔粤财社〔2017〕291号'!A:F,3,0)</f>
        <v>60</v>
      </c>
      <c r="D57" s="72">
        <f>VLOOKUP(A57,'2018年第一笔粤财社〔2017〕291号'!A:F,4,0)</f>
        <v>60</v>
      </c>
      <c r="E57" s="72">
        <f>VLOOKUP(A57,'2018年第一笔粤财社〔2017〕291号'!A:F,5,0)</f>
        <v>0</v>
      </c>
      <c r="F57" s="108">
        <f>VLOOKUP(A57,'2018年第一笔粤财社〔2017〕291号'!A:F,6,0)</f>
        <v>4329</v>
      </c>
      <c r="G57" s="107">
        <f>VLOOKUP(A57,'2018第二笔 粤财社〔2018〕141号'!A:D,2,0)</f>
        <v>306</v>
      </c>
      <c r="H57" s="72">
        <f>VLOOKUP(A57,'2018第二笔 粤财社〔2018〕141号'!A:D,3,0)</f>
        <v>0</v>
      </c>
      <c r="I57" s="108">
        <f>VLOOKUP(A57,'2018第二笔 粤财社〔2018〕141号'!A:D,4,0)</f>
        <v>306</v>
      </c>
      <c r="J57" s="107">
        <f>VLOOKUP(A57,'2019年第一笔 粤财社〔2018〕246号'!A:D,2,0)</f>
        <v>4415</v>
      </c>
      <c r="K57" s="72">
        <f>VLOOKUP(A57,'2019年第一笔 粤财社〔2018〕246号'!A:D,3,0)</f>
        <v>135</v>
      </c>
      <c r="L57" s="108">
        <f>VLOOKUP(A57,'2019年第一笔 粤财社〔2018〕246号'!A:D,4,0)</f>
        <v>4280</v>
      </c>
      <c r="M57" s="107">
        <f>VLOOKUP(A57,'2019年第二笔 粤财社〔2019〕45号'!A:D,2,0)</f>
        <v>20</v>
      </c>
      <c r="N57" s="72">
        <f>VLOOKUP(A57,'2019年第二笔 粤财社〔2019〕45号'!A:D,3,0)</f>
        <v>20</v>
      </c>
      <c r="O57" s="108">
        <f>VLOOKUP(A57,'2019年第二笔 粤财社〔2019〕45号'!A:D,4,0)</f>
        <v>0</v>
      </c>
      <c r="P57" s="107">
        <f>VLOOKUP(A57,'2020年第一笔 粤财社〔2019〕260号'!A:D,2,0)</f>
        <v>4490.15737155556</v>
      </c>
      <c r="Q57" s="72">
        <f>VLOOKUP(A57,'2020年第一笔 粤财社〔2019〕260号'!A:D,3,0)</f>
        <v>128.838459379189</v>
      </c>
      <c r="R57" s="108">
        <f>VLOOKUP(A57,'2020年第一笔 粤财社〔2019〕260号'!A:D,4,0)</f>
        <v>4361.31891217637</v>
      </c>
    </row>
    <row r="58" ht="15" spans="1:18">
      <c r="A58" s="109" t="s">
        <v>73</v>
      </c>
      <c r="B58" s="110">
        <f>VLOOKUP(A58,'2018年第一笔粤财社〔2017〕291号'!A:F,2,0)</f>
        <v>373</v>
      </c>
      <c r="C58" s="27">
        <f>VLOOKUP(A58,'2018年第一笔粤财社〔2017〕291号'!A:F,3,0)</f>
        <v>5</v>
      </c>
      <c r="D58" s="27">
        <f>VLOOKUP(A58,'2018年第一笔粤财社〔2017〕291号'!A:F,4,0)</f>
        <v>5</v>
      </c>
      <c r="E58" s="27">
        <f>VLOOKUP(A58,'2018年第一笔粤财社〔2017〕291号'!A:F,5,0)</f>
        <v>0</v>
      </c>
      <c r="F58" s="111">
        <f>VLOOKUP(A58,'2018年第一笔粤财社〔2017〕291号'!A:F,6,0)</f>
        <v>368</v>
      </c>
      <c r="G58" s="110">
        <f>VLOOKUP(A58,'2018第二笔 粤财社〔2018〕141号'!A:D,2,0)</f>
        <v>73</v>
      </c>
      <c r="H58" s="27">
        <f>VLOOKUP(A58,'2018第二笔 粤财社〔2018〕141号'!A:D,3,0)</f>
        <v>0</v>
      </c>
      <c r="I58" s="111">
        <f>VLOOKUP(A58,'2018第二笔 粤财社〔2018〕141号'!A:D,4,0)</f>
        <v>73</v>
      </c>
      <c r="J58" s="110">
        <f>VLOOKUP(A58,'2019年第一笔 粤财社〔2018〕246号'!A:D,2,0)</f>
        <v>494</v>
      </c>
      <c r="K58" s="27">
        <f>VLOOKUP(A58,'2019年第一笔 粤财社〔2018〕246号'!A:D,3,0)</f>
        <v>15</v>
      </c>
      <c r="L58" s="111">
        <f>VLOOKUP(A58,'2019年第一笔 粤财社〔2018〕246号'!A:D,4,0)</f>
        <v>479</v>
      </c>
      <c r="M58" s="110">
        <f>VLOOKUP(A58,'2019年第二笔 粤财社〔2019〕45号'!A:D,2,0)</f>
        <v>2</v>
      </c>
      <c r="N58" s="27">
        <f>VLOOKUP(A58,'2019年第二笔 粤财社〔2019〕45号'!A:D,3,0)</f>
        <v>2</v>
      </c>
      <c r="O58" s="111">
        <f>VLOOKUP(A58,'2019年第二笔 粤财社〔2019〕45号'!A:D,4,0)</f>
        <v>0</v>
      </c>
      <c r="P58" s="110">
        <f>VLOOKUP(A58,'2020年第一笔 粤财社〔2019〕260号'!A:D,2,0)</f>
        <v>483.042184001467</v>
      </c>
      <c r="Q58" s="27">
        <f>VLOOKUP(A58,'2020年第一笔 粤财社〔2019〕260号'!A:D,3,0)</f>
        <v>13.8601847668308</v>
      </c>
      <c r="R58" s="111">
        <f>VLOOKUP(A58,'2020年第一笔 粤财社〔2019〕260号'!A:D,4,0)</f>
        <v>469.181999234636</v>
      </c>
    </row>
    <row r="59" ht="15" spans="1:18">
      <c r="A59" s="109" t="s">
        <v>74</v>
      </c>
      <c r="B59" s="110">
        <f>VLOOKUP(A59,'2018年第一笔粤财社〔2017〕291号'!A:F,2,0)</f>
        <v>2103</v>
      </c>
      <c r="C59" s="27">
        <f>VLOOKUP(A59,'2018年第一笔粤财社〔2017〕291号'!A:F,3,0)</f>
        <v>29</v>
      </c>
      <c r="D59" s="27">
        <f>VLOOKUP(A59,'2018年第一笔粤财社〔2017〕291号'!A:F,4,0)</f>
        <v>29</v>
      </c>
      <c r="E59" s="27">
        <f>VLOOKUP(A59,'2018年第一笔粤财社〔2017〕291号'!A:F,5,0)</f>
        <v>0</v>
      </c>
      <c r="F59" s="111">
        <f>VLOOKUP(A59,'2018年第一笔粤财社〔2017〕291号'!A:F,6,0)</f>
        <v>2074</v>
      </c>
      <c r="G59" s="110">
        <f>VLOOKUP(A59,'2018第二笔 粤财社〔2018〕141号'!A:D,2,0)</f>
        <v>63</v>
      </c>
      <c r="H59" s="27">
        <f>VLOOKUP(A59,'2018第二笔 粤财社〔2018〕141号'!A:D,3,0)</f>
        <v>0</v>
      </c>
      <c r="I59" s="111">
        <f>VLOOKUP(A59,'2018第二笔 粤财社〔2018〕141号'!A:D,4,0)</f>
        <v>63</v>
      </c>
      <c r="J59" s="110">
        <f>VLOOKUP(A59,'2019年第一笔 粤财社〔2018〕246号'!A:D,2,0)</f>
        <v>2161</v>
      </c>
      <c r="K59" s="27">
        <f>VLOOKUP(A59,'2019年第一笔 粤财社〔2018〕246号'!A:D,3,0)</f>
        <v>66</v>
      </c>
      <c r="L59" s="111">
        <f>VLOOKUP(A59,'2019年第一笔 粤财社〔2018〕246号'!A:D,4,0)</f>
        <v>2095</v>
      </c>
      <c r="M59" s="110">
        <f>VLOOKUP(A59,'2019年第二笔 粤财社〔2019〕45号'!A:D,2,0)</f>
        <v>10</v>
      </c>
      <c r="N59" s="27">
        <f>VLOOKUP(A59,'2019年第二笔 粤财社〔2019〕45号'!A:D,3,0)</f>
        <v>10</v>
      </c>
      <c r="O59" s="111">
        <f>VLOOKUP(A59,'2019年第二笔 粤财社〔2019〕45号'!A:D,4,0)</f>
        <v>0</v>
      </c>
      <c r="P59" s="110">
        <f>VLOOKUP(A59,'2020年第一笔 粤财社〔2019〕260号'!A:D,2,0)</f>
        <v>2269.10526424357</v>
      </c>
      <c r="Q59" s="27">
        <f>VLOOKUP(A59,'2020年第一笔 粤财社〔2019〕260号'!A:D,3,0)</f>
        <v>65.10863700821</v>
      </c>
      <c r="R59" s="111">
        <f>VLOOKUP(A59,'2020年第一笔 粤财社〔2019〕260号'!A:D,4,0)</f>
        <v>2203.99662723536</v>
      </c>
    </row>
    <row r="60" ht="15" spans="1:18">
      <c r="A60" s="109" t="s">
        <v>75</v>
      </c>
      <c r="B60" s="110">
        <f>VLOOKUP(A60,'2018年第一笔粤财社〔2017〕291号'!A:F,2,0)</f>
        <v>1244</v>
      </c>
      <c r="C60" s="27">
        <f>VLOOKUP(A60,'2018年第一笔粤财社〔2017〕291号'!A:F,3,0)</f>
        <v>17</v>
      </c>
      <c r="D60" s="27">
        <f>VLOOKUP(A60,'2018年第一笔粤财社〔2017〕291号'!A:F,4,0)</f>
        <v>17</v>
      </c>
      <c r="E60" s="27">
        <f>VLOOKUP(A60,'2018年第一笔粤财社〔2017〕291号'!A:F,5,0)</f>
        <v>0</v>
      </c>
      <c r="F60" s="111">
        <f>VLOOKUP(A60,'2018年第一笔粤财社〔2017〕291号'!A:F,6,0)</f>
        <v>1227</v>
      </c>
      <c r="G60" s="110">
        <f>VLOOKUP(A60,'2018第二笔 粤财社〔2018〕141号'!A:D,2,0)</f>
        <v>37</v>
      </c>
      <c r="H60" s="27">
        <f>VLOOKUP(A60,'2018第二笔 粤财社〔2018〕141号'!A:D,3,0)</f>
        <v>0</v>
      </c>
      <c r="I60" s="111">
        <f>VLOOKUP(A60,'2018第二笔 粤财社〔2018〕141号'!A:D,4,0)</f>
        <v>37</v>
      </c>
      <c r="J60" s="110">
        <f>VLOOKUP(A60,'2019年第一笔 粤财社〔2018〕246号'!A:D,2,0)</f>
        <v>1229</v>
      </c>
      <c r="K60" s="27">
        <f>VLOOKUP(A60,'2019年第一笔 粤财社〔2018〕246号'!A:D,3,0)</f>
        <v>38</v>
      </c>
      <c r="L60" s="111">
        <f>VLOOKUP(A60,'2019年第一笔 粤财社〔2018〕246号'!A:D,4,0)</f>
        <v>1191</v>
      </c>
      <c r="M60" s="110">
        <f>VLOOKUP(A60,'2019年第二笔 粤财社〔2019〕45号'!A:D,2,0)</f>
        <v>6</v>
      </c>
      <c r="N60" s="27">
        <f>VLOOKUP(A60,'2019年第二笔 粤财社〔2019〕45号'!A:D,3,0)</f>
        <v>6</v>
      </c>
      <c r="O60" s="111">
        <f>VLOOKUP(A60,'2019年第二笔 粤财社〔2019〕45号'!A:D,4,0)</f>
        <v>0</v>
      </c>
      <c r="P60" s="110">
        <f>VLOOKUP(A60,'2020年第一笔 粤财社〔2019〕260号'!A:D,2,0)</f>
        <v>1066.10672943488</v>
      </c>
      <c r="Q60" s="27">
        <f>VLOOKUP(A60,'2020年第一笔 粤财社〔2019〕260号'!A:D,3,0)</f>
        <v>30.5903640314038</v>
      </c>
      <c r="R60" s="111">
        <f>VLOOKUP(A60,'2020年第一笔 粤财社〔2019〕260号'!A:D,4,0)</f>
        <v>1035.51636540348</v>
      </c>
    </row>
    <row r="61" ht="15" spans="1:18">
      <c r="A61" s="109" t="s">
        <v>76</v>
      </c>
      <c r="B61" s="110">
        <f>VLOOKUP(A61,'2018年第一笔粤财社〔2017〕291号'!A:F,2,0)</f>
        <v>669</v>
      </c>
      <c r="C61" s="27">
        <f>VLOOKUP(A61,'2018年第一笔粤财社〔2017〕291号'!A:F,3,0)</f>
        <v>9</v>
      </c>
      <c r="D61" s="27">
        <f>VLOOKUP(A61,'2018年第一笔粤财社〔2017〕291号'!A:F,4,0)</f>
        <v>9</v>
      </c>
      <c r="E61" s="27">
        <f>VLOOKUP(A61,'2018年第一笔粤财社〔2017〕291号'!A:F,5,0)</f>
        <v>0</v>
      </c>
      <c r="F61" s="111">
        <f>VLOOKUP(A61,'2018年第一笔粤财社〔2017〕291号'!A:F,6,0)</f>
        <v>660</v>
      </c>
      <c r="G61" s="110">
        <f>VLOOKUP(A61,'2018第二笔 粤财社〔2018〕141号'!A:D,2,0)</f>
        <v>133</v>
      </c>
      <c r="H61" s="27">
        <f>VLOOKUP(A61,'2018第二笔 粤财社〔2018〕141号'!A:D,3,0)</f>
        <v>0</v>
      </c>
      <c r="I61" s="111">
        <f>VLOOKUP(A61,'2018第二笔 粤财社〔2018〕141号'!A:D,4,0)</f>
        <v>133</v>
      </c>
      <c r="J61" s="110">
        <f>VLOOKUP(A61,'2019年第一笔 粤财社〔2018〕246号'!A:D,2,0)</f>
        <v>531</v>
      </c>
      <c r="K61" s="27">
        <f>VLOOKUP(A61,'2019年第一笔 粤财社〔2018〕246号'!A:D,3,0)</f>
        <v>16</v>
      </c>
      <c r="L61" s="111">
        <f>VLOOKUP(A61,'2019年第一笔 粤财社〔2018〕246号'!A:D,4,0)</f>
        <v>515</v>
      </c>
      <c r="M61" s="110">
        <f>VLOOKUP(A61,'2019年第二笔 粤财社〔2019〕45号'!A:D,2,0)</f>
        <v>2</v>
      </c>
      <c r="N61" s="27">
        <f>VLOOKUP(A61,'2019年第二笔 粤财社〔2019〕45号'!A:D,3,0)</f>
        <v>2</v>
      </c>
      <c r="O61" s="111">
        <f>VLOOKUP(A61,'2019年第二笔 粤财社〔2019〕45号'!A:D,4,0)</f>
        <v>0</v>
      </c>
      <c r="P61" s="110">
        <f>VLOOKUP(A61,'2020年第一笔 粤财社〔2019〕260号'!A:D,2,0)</f>
        <v>671.903193875636</v>
      </c>
      <c r="Q61" s="27">
        <f>VLOOKUP(A61,'2020年第一笔 粤财社〔2019〕260号'!A:D,3,0)</f>
        <v>19.2792735727441</v>
      </c>
      <c r="R61" s="111">
        <f>VLOOKUP(A61,'2020年第一笔 粤财社〔2019〕260号'!A:D,4,0)</f>
        <v>652.623920302892</v>
      </c>
    </row>
    <row r="62" s="77" customFormat="1" ht="15" spans="1:18">
      <c r="A62" s="112" t="s">
        <v>77</v>
      </c>
      <c r="B62" s="107">
        <f>VLOOKUP(A62,'2018年第一笔粤财社〔2017〕291号'!A:F,2,0)</f>
        <v>5524</v>
      </c>
      <c r="C62" s="72">
        <f>VLOOKUP(A62,'2018年第一笔粤财社〔2017〕291号'!A:F,3,0)</f>
        <v>76</v>
      </c>
      <c r="D62" s="72">
        <f>VLOOKUP(A62,'2018年第一笔粤财社〔2017〕291号'!A:F,4,0)</f>
        <v>76</v>
      </c>
      <c r="E62" s="72">
        <f>VLOOKUP(A62,'2018年第一笔粤财社〔2017〕291号'!A:F,5,0)</f>
        <v>0</v>
      </c>
      <c r="F62" s="108">
        <f>VLOOKUP(A62,'2018年第一笔粤财社〔2017〕291号'!A:F,6,0)</f>
        <v>5448</v>
      </c>
      <c r="G62" s="107">
        <f>VLOOKUP(A62,'2018第二笔 粤财社〔2018〕141号'!A:D,2,0)</f>
        <v>0</v>
      </c>
      <c r="H62" s="72">
        <f>VLOOKUP(A62,'2018第二笔 粤财社〔2018〕141号'!A:D,3,0)</f>
        <v>0</v>
      </c>
      <c r="I62" s="108">
        <f>VLOOKUP(A62,'2018第二笔 粤财社〔2018〕141号'!A:D,4,0)</f>
        <v>0</v>
      </c>
      <c r="J62" s="107">
        <f>VLOOKUP(A62,'2019年第一笔 粤财社〔2018〕246号'!A:D,2,0)</f>
        <v>6206</v>
      </c>
      <c r="K62" s="72">
        <f>VLOOKUP(A62,'2019年第一笔 粤财社〔2018〕246号'!A:D,3,0)</f>
        <v>191</v>
      </c>
      <c r="L62" s="108">
        <f>VLOOKUP(A62,'2019年第一笔 粤财社〔2018〕246号'!A:D,4,0)</f>
        <v>6015</v>
      </c>
      <c r="M62" s="107">
        <f>VLOOKUP(A62,'2019年第二笔 粤财社〔2019〕45号'!A:D,2,0)</f>
        <v>29</v>
      </c>
      <c r="N62" s="72">
        <f>VLOOKUP(A62,'2019年第二笔 粤财社〔2019〕45号'!A:D,3,0)</f>
        <v>29</v>
      </c>
      <c r="O62" s="108">
        <f>VLOOKUP(A62,'2019年第二笔 粤财社〔2019〕45号'!A:D,4,0)</f>
        <v>0</v>
      </c>
      <c r="P62" s="107">
        <f>VLOOKUP(A62,'2020年第一笔 粤财社〔2019〕260号'!A:D,2,0)</f>
        <v>6770.65565442038</v>
      </c>
      <c r="Q62" s="72">
        <f>VLOOKUP(A62,'2020年第一笔 粤财社〔2019〕260号'!A:D,3,0)</f>
        <v>194.274002294114</v>
      </c>
      <c r="R62" s="108">
        <f>VLOOKUP(A62,'2020年第一笔 粤财社〔2019〕260号'!A:D,4,0)</f>
        <v>6576.38165212627</v>
      </c>
    </row>
    <row r="63" s="77" customFormat="1" ht="15" spans="1:18">
      <c r="A63" s="112" t="s">
        <v>78</v>
      </c>
      <c r="B63" s="107">
        <f>VLOOKUP(A63,'2018年第一笔粤财社〔2017〕291号'!A:F,2,0)</f>
        <v>2899</v>
      </c>
      <c r="C63" s="72">
        <f>VLOOKUP(A63,'2018年第一笔粤财社〔2017〕291号'!A:F,3,0)</f>
        <v>40</v>
      </c>
      <c r="D63" s="72">
        <f>VLOOKUP(A63,'2018年第一笔粤财社〔2017〕291号'!A:F,4,0)</f>
        <v>40</v>
      </c>
      <c r="E63" s="72">
        <f>VLOOKUP(A63,'2018年第一笔粤财社〔2017〕291号'!A:F,5,0)</f>
        <v>0</v>
      </c>
      <c r="F63" s="108">
        <f>VLOOKUP(A63,'2018年第一笔粤财社〔2017〕291号'!A:F,6,0)</f>
        <v>2859</v>
      </c>
      <c r="G63" s="107">
        <f>VLOOKUP(A63,'2018第二笔 粤财社〔2018〕141号'!A:D,2,0)</f>
        <v>0</v>
      </c>
      <c r="H63" s="72">
        <f>VLOOKUP(A63,'2018第二笔 粤财社〔2018〕141号'!A:D,3,0)</f>
        <v>87</v>
      </c>
      <c r="I63" s="108">
        <f>VLOOKUP(A63,'2018第二笔 粤财社〔2018〕141号'!A:D,4,0)</f>
        <v>87</v>
      </c>
      <c r="J63" s="107">
        <f>VLOOKUP(A63,'2019年第一笔 粤财社〔2018〕246号'!A:D,2,0)</f>
        <v>2844</v>
      </c>
      <c r="K63" s="72">
        <f>VLOOKUP(A63,'2019年第一笔 粤财社〔2018〕246号'!A:D,3,0)</f>
        <v>87</v>
      </c>
      <c r="L63" s="108">
        <f>VLOOKUP(A63,'2019年第一笔 粤财社〔2018〕246号'!A:D,4,0)</f>
        <v>2757</v>
      </c>
      <c r="M63" s="107">
        <f>VLOOKUP(A63,'2019年第二笔 粤财社〔2019〕45号'!A:D,2,0)</f>
        <v>13</v>
      </c>
      <c r="N63" s="72">
        <f>VLOOKUP(A63,'2019年第二笔 粤财社〔2019〕45号'!A:D,3,0)</f>
        <v>13</v>
      </c>
      <c r="O63" s="108">
        <f>VLOOKUP(A63,'2019年第二笔 粤财社〔2019〕45号'!A:D,4,0)</f>
        <v>0</v>
      </c>
      <c r="P63" s="107">
        <f>VLOOKUP(A63,'2020年第一笔 粤财社〔2019〕260号'!A:D,2,0)</f>
        <v>3150.70550714432</v>
      </c>
      <c r="Q63" s="72">
        <f>VLOOKUP(A63,'2020年第一笔 粤财社〔2019〕260号'!A:D,3,0)</f>
        <v>90.4048588741046</v>
      </c>
      <c r="R63" s="108">
        <f>VLOOKUP(A63,'2020年第一笔 粤财社〔2019〕260号'!A:D,4,0)</f>
        <v>3060.30064827022</v>
      </c>
    </row>
    <row r="64" s="77" customFormat="1" ht="15" spans="1:18">
      <c r="A64" s="112" t="s">
        <v>79</v>
      </c>
      <c r="B64" s="107">
        <f>VLOOKUP(A64,'2018年第一笔粤财社〔2017〕291号'!A:F,2,0)</f>
        <v>6064</v>
      </c>
      <c r="C64" s="72">
        <f>VLOOKUP(A64,'2018年第一笔粤财社〔2017〕291号'!A:F,3,0)</f>
        <v>83</v>
      </c>
      <c r="D64" s="72">
        <f>VLOOKUP(A64,'2018年第一笔粤财社〔2017〕291号'!A:F,4,0)</f>
        <v>83</v>
      </c>
      <c r="E64" s="72">
        <f>VLOOKUP(A64,'2018年第一笔粤财社〔2017〕291号'!A:F,5,0)</f>
        <v>0</v>
      </c>
      <c r="F64" s="108">
        <f>VLOOKUP(A64,'2018年第一笔粤财社〔2017〕291号'!A:F,6,0)</f>
        <v>5981</v>
      </c>
      <c r="G64" s="107">
        <f>VLOOKUP(A64,'2018第二笔 粤财社〔2018〕141号'!A:D,2,0)</f>
        <v>0</v>
      </c>
      <c r="H64" s="72">
        <f>VLOOKUP(A64,'2018第二笔 粤财社〔2018〕141号'!A:D,3,0)</f>
        <v>182</v>
      </c>
      <c r="I64" s="108">
        <f>VLOOKUP(A64,'2018第二笔 粤财社〔2018〕141号'!A:D,4,0)</f>
        <v>182</v>
      </c>
      <c r="J64" s="107">
        <f>VLOOKUP(A64,'2019年第一笔 粤财社〔2018〕246号'!A:D,2,0)</f>
        <v>8547</v>
      </c>
      <c r="K64" s="72">
        <f>VLOOKUP(A64,'2019年第一笔 粤财社〔2018〕246号'!A:D,3,0)</f>
        <v>263</v>
      </c>
      <c r="L64" s="108">
        <f>VLOOKUP(A64,'2019年第一笔 粤财社〔2018〕246号'!A:D,4,0)</f>
        <v>8284</v>
      </c>
      <c r="M64" s="107">
        <f>VLOOKUP(A64,'2019年第二笔 粤财社〔2019〕45号'!A:D,2,0)</f>
        <v>40</v>
      </c>
      <c r="N64" s="72">
        <f>VLOOKUP(A64,'2019年第二笔 粤财社〔2019〕45号'!A:D,3,0)</f>
        <v>40</v>
      </c>
      <c r="O64" s="108">
        <f>VLOOKUP(A64,'2019年第二笔 粤财社〔2019〕45号'!A:D,4,0)</f>
        <v>0</v>
      </c>
      <c r="P64" s="107">
        <f>VLOOKUP(A64,'2020年第一笔 粤财社〔2019〕260号'!A:D,2,0)</f>
        <v>7134.46066363725</v>
      </c>
      <c r="Q64" s="72">
        <f>VLOOKUP(A64,'2020年第一笔 粤财社〔2019〕260号'!A:D,3,0)</f>
        <v>204.712851764927</v>
      </c>
      <c r="R64" s="108">
        <f>VLOOKUP(A64,'2020年第一笔 粤财社〔2019〕260号'!A:D,4,0)</f>
        <v>6929.74781187232</v>
      </c>
    </row>
    <row r="65" s="77" customFormat="1" ht="15" spans="1:18">
      <c r="A65" s="112" t="s">
        <v>80</v>
      </c>
      <c r="B65" s="107">
        <f>VLOOKUP(A65,'2018年第一笔粤财社〔2017〕291号'!A:F,2,0)</f>
        <v>2150</v>
      </c>
      <c r="C65" s="72">
        <f>VLOOKUP(A65,'2018年第一笔粤财社〔2017〕291号'!A:F,3,0)</f>
        <v>29</v>
      </c>
      <c r="D65" s="72">
        <f>VLOOKUP(A65,'2018年第一笔粤财社〔2017〕291号'!A:F,4,0)</f>
        <v>29</v>
      </c>
      <c r="E65" s="72">
        <f>VLOOKUP(A65,'2018年第一笔粤财社〔2017〕291号'!A:F,5,0)</f>
        <v>0</v>
      </c>
      <c r="F65" s="108">
        <f>VLOOKUP(A65,'2018年第一笔粤财社〔2017〕291号'!A:F,6,0)</f>
        <v>2121</v>
      </c>
      <c r="G65" s="107">
        <f>VLOOKUP(A65,'2018第二笔 粤财社〔2018〕141号'!A:D,2,0)</f>
        <v>0</v>
      </c>
      <c r="H65" s="72">
        <f>VLOOKUP(A65,'2018第二笔 粤财社〔2018〕141号'!A:D,3,0)</f>
        <v>0</v>
      </c>
      <c r="I65" s="108">
        <f>VLOOKUP(A65,'2018第二笔 粤财社〔2018〕141号'!A:D,4,0)</f>
        <v>0</v>
      </c>
      <c r="J65" s="107">
        <f>VLOOKUP(A65,'2019年第一笔 粤财社〔2018〕246号'!A:D,2,0)</f>
        <v>3140</v>
      </c>
      <c r="K65" s="72">
        <f>VLOOKUP(A65,'2019年第一笔 粤财社〔2018〕246号'!A:D,3,0)</f>
        <v>96</v>
      </c>
      <c r="L65" s="108">
        <f>VLOOKUP(A65,'2019年第一笔 粤财社〔2018〕246号'!A:D,4,0)</f>
        <v>3044</v>
      </c>
      <c r="M65" s="107">
        <f>VLOOKUP(A65,'2019年第二笔 粤财社〔2019〕45号'!A:D,2,0)</f>
        <v>15</v>
      </c>
      <c r="N65" s="72">
        <f>VLOOKUP(A65,'2019年第二笔 粤财社〔2019〕45号'!A:D,3,0)</f>
        <v>15</v>
      </c>
      <c r="O65" s="108">
        <f>VLOOKUP(A65,'2019年第二笔 粤财社〔2019〕45号'!A:D,4,0)</f>
        <v>0</v>
      </c>
      <c r="P65" s="107">
        <f>VLOOKUP(A65,'2020年第一笔 粤财社〔2019〕260号'!A:D,2,0)</f>
        <v>2048.22524770466</v>
      </c>
      <c r="Q65" s="72">
        <f>VLOOKUP(A65,'2020年第一笔 粤财社〔2019〕260号'!A:D,3,0)</f>
        <v>58.7708099158238</v>
      </c>
      <c r="R65" s="108">
        <f>VLOOKUP(A65,'2020年第一笔 粤财社〔2019〕260号'!A:D,4,0)</f>
        <v>1989.45443778884</v>
      </c>
    </row>
    <row r="66" s="77" customFormat="1" ht="15" spans="1:18">
      <c r="A66" s="112" t="s">
        <v>37</v>
      </c>
      <c r="B66" s="107">
        <f>VLOOKUP(A66,'2018年第一笔粤财社〔2017〕291号'!A:F,2,0)</f>
        <v>5255</v>
      </c>
      <c r="C66" s="72">
        <f>VLOOKUP(A66,'2018年第一笔粤财社〔2017〕291号'!A:F,3,0)</f>
        <v>984</v>
      </c>
      <c r="D66" s="72">
        <f>VLOOKUP(A66,'2018年第一笔粤财社〔2017〕291号'!A:F,4,0)</f>
        <v>984</v>
      </c>
      <c r="E66" s="72">
        <f>VLOOKUP(A66,'2018年第一笔粤财社〔2017〕291号'!A:F,5,0)</f>
        <v>0</v>
      </c>
      <c r="F66" s="108">
        <f>VLOOKUP(A66,'2018年第一笔粤财社〔2017〕291号'!A:F,6,0)</f>
        <v>4271</v>
      </c>
      <c r="G66" s="107">
        <f>VLOOKUP(A66,'2018第二笔 粤财社〔2018〕141号'!A:D,2,0)</f>
        <v>1250</v>
      </c>
      <c r="H66" s="72">
        <f>VLOOKUP(A66,'2018第二笔 粤财社〔2018〕141号'!A:D,3,0)</f>
        <v>0</v>
      </c>
      <c r="I66" s="108">
        <f>VLOOKUP(A66,'2018第二笔 粤财社〔2018〕141号'!A:D,4,0)</f>
        <v>1250</v>
      </c>
      <c r="J66" s="107">
        <f>VLOOKUP(A66,'2019年第一笔 粤财社〔2018〕246号'!A:D,2,0)</f>
        <v>503</v>
      </c>
      <c r="K66" s="72">
        <f>VLOOKUP(A66,'2019年第一笔 粤财社〔2018〕246号'!A:D,3,0)</f>
        <v>503</v>
      </c>
      <c r="L66" s="108">
        <f>VLOOKUP(A66,'2019年第一笔 粤财社〔2018〕246号'!A:D,4,0)</f>
        <v>0</v>
      </c>
      <c r="M66" s="107">
        <f>VLOOKUP(A66,'2019年第二笔 粤财社〔2019〕45号'!A:D,2,0)</f>
        <v>76</v>
      </c>
      <c r="N66" s="72">
        <f>VLOOKUP(A66,'2019年第二笔 粤财社〔2019〕45号'!A:D,3,0)</f>
        <v>76</v>
      </c>
      <c r="O66" s="108">
        <f>VLOOKUP(A66,'2019年第二笔 粤财社〔2019〕45号'!A:D,4,0)</f>
        <v>0</v>
      </c>
      <c r="P66" s="107">
        <f>VLOOKUP(A66,'2020年第一笔 粤财社〔2019〕260号'!A:D,2,0)</f>
        <v>406.044186840732</v>
      </c>
      <c r="Q66" s="72">
        <f>VLOOKUP(A66,'2020年第一笔 粤财社〔2019〕260号'!A:D,3,0)</f>
        <v>406.044186840732</v>
      </c>
      <c r="R66" s="108">
        <f>VLOOKUP(A66,'2020年第一笔 粤财社〔2019〕260号'!A:D,4,0)</f>
        <v>0</v>
      </c>
    </row>
    <row r="67" ht="15" spans="1:18">
      <c r="A67" s="109" t="s">
        <v>81</v>
      </c>
      <c r="B67" s="110">
        <f>VLOOKUP(A67,'2018年第一笔粤财社〔2017〕291号'!A:F,2,0)</f>
        <v>268</v>
      </c>
      <c r="C67" s="27">
        <f>VLOOKUP(A67,'2018年第一笔粤财社〔2017〕291号'!A:F,3,0)</f>
        <v>4</v>
      </c>
      <c r="D67" s="27">
        <f>VLOOKUP(A67,'2018年第一笔粤财社〔2017〕291号'!A:F,4,0)</f>
        <v>4</v>
      </c>
      <c r="E67" s="27">
        <f>VLOOKUP(A67,'2018年第一笔粤财社〔2017〕291号'!A:F,5,0)</f>
        <v>0</v>
      </c>
      <c r="F67" s="111">
        <f>VLOOKUP(A67,'2018年第一笔粤财社〔2017〕291号'!A:F,6,0)</f>
        <v>264</v>
      </c>
      <c r="G67" s="110">
        <f>VLOOKUP(A67,'2018第二笔 粤财社〔2018〕141号'!A:D,2,0)</f>
        <v>8</v>
      </c>
      <c r="H67" s="27">
        <f>VLOOKUP(A67,'2018第二笔 粤财社〔2018〕141号'!A:D,3,0)</f>
        <v>0</v>
      </c>
      <c r="I67" s="111">
        <f>VLOOKUP(A67,'2018第二笔 粤财社〔2018〕141号'!A:D,4,0)</f>
        <v>8</v>
      </c>
      <c r="J67" s="110">
        <f>VLOOKUP(A67,'2019年第一笔 粤财社〔2018〕246号'!A:D,2,0)</f>
        <v>141</v>
      </c>
      <c r="K67" s="27">
        <f>VLOOKUP(A67,'2019年第一笔 粤财社〔2018〕246号'!A:D,3,0)</f>
        <v>4</v>
      </c>
      <c r="L67" s="111">
        <f>VLOOKUP(A67,'2019年第一笔 粤财社〔2018〕246号'!A:D,4,0)</f>
        <v>137</v>
      </c>
      <c r="M67" s="110">
        <f>VLOOKUP(A67,'2019年第二笔 粤财社〔2019〕45号'!A:D,2,0)</f>
        <v>1</v>
      </c>
      <c r="N67" s="27">
        <f>VLOOKUP(A67,'2019年第二笔 粤财社〔2019〕45号'!A:D,3,0)</f>
        <v>1</v>
      </c>
      <c r="O67" s="111">
        <f>VLOOKUP(A67,'2019年第二笔 粤财社〔2019〕45号'!A:D,4,0)</f>
        <v>0</v>
      </c>
      <c r="P67" s="110">
        <f>VLOOKUP(A67,'2020年第一笔 粤财社〔2019〕260号'!A:D,2,0)</f>
        <v>121.348000598292</v>
      </c>
      <c r="Q67" s="27">
        <f>VLOOKUP(A67,'2020年第一笔 粤财社〔2019〕260号'!A:D,3,0)</f>
        <v>3.48190233706945</v>
      </c>
      <c r="R67" s="111">
        <f>VLOOKUP(A67,'2020年第一笔 粤财社〔2019〕260号'!A:D,4,0)</f>
        <v>117.866098261223</v>
      </c>
    </row>
    <row r="68" ht="15" spans="1:18">
      <c r="A68" s="109" t="s">
        <v>82</v>
      </c>
      <c r="B68" s="110">
        <f>VLOOKUP(A68,'2018年第一笔粤财社〔2017〕291号'!A:F,2,0)</f>
        <v>2581</v>
      </c>
      <c r="C68" s="27">
        <f>VLOOKUP(A68,'2018年第一笔粤财社〔2017〕291号'!A:F,3,0)</f>
        <v>35</v>
      </c>
      <c r="D68" s="27">
        <f>VLOOKUP(A68,'2018年第一笔粤财社〔2017〕291号'!A:F,4,0)</f>
        <v>35</v>
      </c>
      <c r="E68" s="27">
        <f>VLOOKUP(A68,'2018年第一笔粤财社〔2017〕291号'!A:F,5,0)</f>
        <v>0</v>
      </c>
      <c r="F68" s="111">
        <f>VLOOKUP(A68,'2018年第一笔粤财社〔2017〕291号'!A:F,6,0)</f>
        <v>2546</v>
      </c>
      <c r="G68" s="110">
        <f>VLOOKUP(A68,'2018第二笔 粤财社〔2018〕141号'!A:D,2,0)</f>
        <v>78</v>
      </c>
      <c r="H68" s="27">
        <f>VLOOKUP(A68,'2018第二笔 粤财社〔2018〕141号'!A:D,3,0)</f>
        <v>0</v>
      </c>
      <c r="I68" s="111">
        <f>VLOOKUP(A68,'2018第二笔 粤财社〔2018〕141号'!A:D,4,0)</f>
        <v>78</v>
      </c>
      <c r="J68" s="110">
        <f>VLOOKUP(A68,'2019年第一笔 粤财社〔2018〕246号'!A:D,2,0)</f>
        <v>3482</v>
      </c>
      <c r="K68" s="27">
        <f>VLOOKUP(A68,'2019年第一笔 粤财社〔2018〕246号'!A:D,3,0)</f>
        <v>107</v>
      </c>
      <c r="L68" s="111">
        <f>VLOOKUP(A68,'2019年第一笔 粤财社〔2018〕246号'!A:D,4,0)</f>
        <v>3375</v>
      </c>
      <c r="M68" s="110">
        <f>VLOOKUP(A68,'2019年第二笔 粤财社〔2019〕45号'!A:D,2,0)</f>
        <v>16</v>
      </c>
      <c r="N68" s="27">
        <f>VLOOKUP(A68,'2019年第二笔 粤财社〔2019〕45号'!A:D,3,0)</f>
        <v>16</v>
      </c>
      <c r="O68" s="111">
        <f>VLOOKUP(A68,'2019年第二笔 粤财社〔2019〕45号'!A:D,4,0)</f>
        <v>0</v>
      </c>
      <c r="P68" s="110">
        <f>VLOOKUP(A68,'2020年第一笔 粤财社〔2019〕260号'!A:D,2,0)</f>
        <v>3733.2530174766</v>
      </c>
      <c r="Q68" s="27">
        <f>VLOOKUP(A68,'2020年第一笔 粤财社〔2019〕260号'!A:D,3,0)</f>
        <v>107.120202577167</v>
      </c>
      <c r="R68" s="111">
        <f>VLOOKUP(A68,'2020年第一笔 粤财社〔2019〕260号'!A:D,4,0)</f>
        <v>3626.13281489943</v>
      </c>
    </row>
    <row r="69" ht="15" spans="1:18">
      <c r="A69" s="109" t="s">
        <v>83</v>
      </c>
      <c r="B69" s="110">
        <f>VLOOKUP(A69,'2018年第一笔粤财社〔2017〕291号'!A:F,2,0)</f>
        <v>1481</v>
      </c>
      <c r="C69" s="27">
        <f>VLOOKUP(A69,'2018年第一笔粤财社〔2017〕291号'!A:F,3,0)</f>
        <v>20</v>
      </c>
      <c r="D69" s="27">
        <f>VLOOKUP(A69,'2018年第一笔粤财社〔2017〕291号'!A:F,4,0)</f>
        <v>20</v>
      </c>
      <c r="E69" s="27">
        <f>VLOOKUP(A69,'2018年第一笔粤财社〔2017〕291号'!A:F,5,0)</f>
        <v>0</v>
      </c>
      <c r="F69" s="111">
        <f>VLOOKUP(A69,'2018年第一笔粤财社〔2017〕291号'!A:F,6,0)</f>
        <v>1461</v>
      </c>
      <c r="G69" s="110">
        <f>VLOOKUP(A69,'2018第二笔 粤财社〔2018〕141号'!A:D,2,0)</f>
        <v>295</v>
      </c>
      <c r="H69" s="27">
        <f>VLOOKUP(A69,'2018第二笔 粤财社〔2018〕141号'!A:D,3,0)</f>
        <v>0</v>
      </c>
      <c r="I69" s="111">
        <f>VLOOKUP(A69,'2018第二笔 粤财社〔2018〕141号'!A:D,4,0)</f>
        <v>295</v>
      </c>
      <c r="J69" s="110">
        <f>VLOOKUP(A69,'2019年第一笔 粤财社〔2018〕246号'!A:D,2,0)</f>
        <v>1482</v>
      </c>
      <c r="K69" s="27">
        <f>VLOOKUP(A69,'2019年第一笔 粤财社〔2018〕246号'!A:D,3,0)</f>
        <v>46</v>
      </c>
      <c r="L69" s="111">
        <f>VLOOKUP(A69,'2019年第一笔 粤财社〔2018〕246号'!A:D,4,0)</f>
        <v>1436</v>
      </c>
      <c r="M69" s="110">
        <f>VLOOKUP(A69,'2019年第二笔 粤财社〔2019〕45号'!A:D,2,0)</f>
        <v>7</v>
      </c>
      <c r="N69" s="27">
        <f>VLOOKUP(A69,'2019年第二笔 粤财社〔2019〕45号'!A:D,3,0)</f>
        <v>7</v>
      </c>
      <c r="O69" s="111">
        <f>VLOOKUP(A69,'2019年第二笔 粤财社〔2019〕45号'!A:D,4,0)</f>
        <v>0</v>
      </c>
      <c r="P69" s="110">
        <f>VLOOKUP(A69,'2020年第一笔 粤财社〔2019〕260号'!A:D,2,0)</f>
        <v>1469.71470243673</v>
      </c>
      <c r="Q69" s="27">
        <f>VLOOKUP(A69,'2020年第一笔 粤财社〔2019〕260号'!A:D,3,0)</f>
        <v>42.1713009856693</v>
      </c>
      <c r="R69" s="111">
        <f>VLOOKUP(A69,'2020年第一笔 粤财社〔2019〕260号'!A:D,4,0)</f>
        <v>1427.54340145106</v>
      </c>
    </row>
    <row r="70" s="77" customFormat="1" ht="15" spans="1:18">
      <c r="A70" s="112" t="s">
        <v>84</v>
      </c>
      <c r="B70" s="107">
        <f>VLOOKUP(A70,'2018年第一笔粤财社〔2017〕291号'!A:F,2,0)</f>
        <v>1322</v>
      </c>
      <c r="C70" s="72">
        <f>VLOOKUP(A70,'2018年第一笔粤财社〔2017〕291号'!A:F,3,0)</f>
        <v>18</v>
      </c>
      <c r="D70" s="72">
        <f>VLOOKUP(A70,'2018年第一笔粤财社〔2017〕291号'!A:F,4,0)</f>
        <v>18</v>
      </c>
      <c r="E70" s="72">
        <f>VLOOKUP(A70,'2018年第一笔粤财社〔2017〕291号'!A:F,5,0)</f>
        <v>0</v>
      </c>
      <c r="F70" s="108">
        <f>VLOOKUP(A70,'2018年第一笔粤财社〔2017〕291号'!A:F,6,0)</f>
        <v>1304</v>
      </c>
      <c r="G70" s="107">
        <f>VLOOKUP(A70,'2018第二笔 粤财社〔2018〕141号'!A:D,2,0)</f>
        <v>0</v>
      </c>
      <c r="H70" s="72">
        <f>VLOOKUP(A70,'2018第二笔 粤财社〔2018〕141号'!A:D,3,0)</f>
        <v>40</v>
      </c>
      <c r="I70" s="108">
        <f>VLOOKUP(A70,'2018第二笔 粤财社〔2018〕141号'!A:D,4,0)</f>
        <v>40</v>
      </c>
      <c r="J70" s="107">
        <f>VLOOKUP(A70,'2019年第一笔 粤财社〔2018〕246号'!A:D,2,0)</f>
        <v>1757</v>
      </c>
      <c r="K70" s="72">
        <f>VLOOKUP(A70,'2019年第一笔 粤财社〔2018〕246号'!A:D,3,0)</f>
        <v>54</v>
      </c>
      <c r="L70" s="108">
        <f>VLOOKUP(A70,'2019年第一笔 粤财社〔2018〕246号'!A:D,4,0)</f>
        <v>1703</v>
      </c>
      <c r="M70" s="107">
        <f>VLOOKUP(A70,'2019年第二笔 粤财社〔2019〕45号'!A:D,2,0)</f>
        <v>8</v>
      </c>
      <c r="N70" s="72">
        <f>VLOOKUP(A70,'2019年第二笔 粤财社〔2019〕45号'!A:D,3,0)</f>
        <v>8</v>
      </c>
      <c r="O70" s="108">
        <f>VLOOKUP(A70,'2019年第二笔 粤财社〔2019〕45号'!A:D,4,0)</f>
        <v>0</v>
      </c>
      <c r="P70" s="107">
        <f>VLOOKUP(A70,'2020年第一笔 粤财社〔2019〕260号'!A:D,2,0)</f>
        <v>1861.52446229184</v>
      </c>
      <c r="Q70" s="72">
        <f>VLOOKUP(A70,'2020年第一笔 粤财社〔2019〕260号'!A:D,3,0)</f>
        <v>53.4137055724764</v>
      </c>
      <c r="R70" s="108">
        <f>VLOOKUP(A70,'2020年第一笔 粤财社〔2019〕260号'!A:D,4,0)</f>
        <v>1808.11075671936</v>
      </c>
    </row>
    <row r="71" s="77" customFormat="1" ht="15" spans="1:18">
      <c r="A71" s="112" t="s">
        <v>85</v>
      </c>
      <c r="B71" s="107">
        <f>VLOOKUP(A71,'2018年第一笔粤财社〔2017〕291号'!A:F,2,0)</f>
        <v>1365</v>
      </c>
      <c r="C71" s="72">
        <f>VLOOKUP(A71,'2018年第一笔粤财社〔2017〕291号'!A:F,3,0)</f>
        <v>19</v>
      </c>
      <c r="D71" s="72">
        <f>VLOOKUP(A71,'2018年第一笔粤财社〔2017〕291号'!A:F,4,0)</f>
        <v>19</v>
      </c>
      <c r="E71" s="72">
        <f>VLOOKUP(A71,'2018年第一笔粤财社〔2017〕291号'!A:F,5,0)</f>
        <v>0</v>
      </c>
      <c r="F71" s="108">
        <f>VLOOKUP(A71,'2018年第一笔粤财社〔2017〕291号'!A:F,6,0)</f>
        <v>1346</v>
      </c>
      <c r="G71" s="107">
        <f>VLOOKUP(A71,'2018第二笔 粤财社〔2018〕141号'!A:D,2,0)</f>
        <v>41</v>
      </c>
      <c r="H71" s="72">
        <f>VLOOKUP(A71,'2018第二笔 粤财社〔2018〕141号'!A:D,3,0)</f>
        <v>0</v>
      </c>
      <c r="I71" s="108">
        <f>VLOOKUP(A71,'2018第二笔 粤财社〔2018〕141号'!A:D,4,0)</f>
        <v>41</v>
      </c>
      <c r="J71" s="107">
        <f>VLOOKUP(A71,'2019年第一笔 粤财社〔2018〕246号'!A:D,2,0)</f>
        <v>1797</v>
      </c>
      <c r="K71" s="72">
        <f>VLOOKUP(A71,'2019年第一笔 粤财社〔2018〕246号'!A:D,3,0)</f>
        <v>55</v>
      </c>
      <c r="L71" s="108">
        <f>VLOOKUP(A71,'2019年第一笔 粤财社〔2018〕246号'!A:D,4,0)</f>
        <v>1742</v>
      </c>
      <c r="M71" s="107">
        <f>VLOOKUP(A71,'2019年第二笔 粤财社〔2019〕45号'!A:D,2,0)</f>
        <v>9</v>
      </c>
      <c r="N71" s="72">
        <f>VLOOKUP(A71,'2019年第二笔 粤财社〔2019〕45号'!A:D,3,0)</f>
        <v>9</v>
      </c>
      <c r="O71" s="108">
        <f>VLOOKUP(A71,'2019年第二笔 粤财社〔2019〕45号'!A:D,4,0)</f>
        <v>0</v>
      </c>
      <c r="P71" s="107">
        <f>VLOOKUP(A71,'2020年第一笔 粤财社〔2019〕260号'!A:D,2,0)</f>
        <v>1746.2669022658</v>
      </c>
      <c r="Q71" s="72">
        <f>VLOOKUP(A71,'2020年第一笔 粤财社〔2019〕260号'!A:D,3,0)</f>
        <v>50.1065594667231</v>
      </c>
      <c r="R71" s="108">
        <f>VLOOKUP(A71,'2020年第一笔 粤财社〔2019〕260号'!A:D,4,0)</f>
        <v>1696.16034279908</v>
      </c>
    </row>
    <row r="72" ht="15" spans="1:18">
      <c r="A72" s="109" t="s">
        <v>86</v>
      </c>
      <c r="B72" s="110">
        <f>VLOOKUP(A72,'2018年第一笔粤财社〔2017〕291号'!A:F,2,0)</f>
        <v>425</v>
      </c>
      <c r="C72" s="27">
        <f>VLOOKUP(A72,'2018年第一笔粤财社〔2017〕291号'!A:F,3,0)</f>
        <v>6</v>
      </c>
      <c r="D72" s="27">
        <f>VLOOKUP(A72,'2018年第一笔粤财社〔2017〕291号'!A:F,4,0)</f>
        <v>6</v>
      </c>
      <c r="E72" s="27">
        <f>VLOOKUP(A72,'2018年第一笔粤财社〔2017〕291号'!A:F,5,0)</f>
        <v>0</v>
      </c>
      <c r="F72" s="111">
        <f>VLOOKUP(A72,'2018年第一笔粤财社〔2017〕291号'!A:F,6,0)</f>
        <v>419</v>
      </c>
      <c r="G72" s="110">
        <f>VLOOKUP(A72,'2018第二笔 粤财社〔2018〕141号'!A:D,2,0)</f>
        <v>13</v>
      </c>
      <c r="H72" s="27">
        <f>VLOOKUP(A72,'2018第二笔 粤财社〔2018〕141号'!A:D,3,0)</f>
        <v>0</v>
      </c>
      <c r="I72" s="111">
        <f>VLOOKUP(A72,'2018第二笔 粤财社〔2018〕141号'!A:D,4,0)</f>
        <v>13</v>
      </c>
      <c r="J72" s="110">
        <f>VLOOKUP(A72,'2019年第一笔 粤财社〔2018〕246号'!A:D,2,0)</f>
        <v>597</v>
      </c>
      <c r="K72" s="27">
        <f>VLOOKUP(A72,'2019年第一笔 粤财社〔2018〕246号'!A:D,3,0)</f>
        <v>18</v>
      </c>
      <c r="L72" s="111">
        <f>VLOOKUP(A72,'2019年第一笔 粤财社〔2018〕246号'!A:D,4,0)</f>
        <v>579</v>
      </c>
      <c r="M72" s="110">
        <f>VLOOKUP(A72,'2019年第二笔 粤财社〔2019〕45号'!A:D,2,0)</f>
        <v>3</v>
      </c>
      <c r="N72" s="27">
        <f>VLOOKUP(A72,'2019年第二笔 粤财社〔2019〕45号'!A:D,3,0)</f>
        <v>3</v>
      </c>
      <c r="O72" s="111">
        <f>VLOOKUP(A72,'2019年第二笔 粤财社〔2019〕45号'!A:D,4,0)</f>
        <v>0</v>
      </c>
      <c r="P72" s="110">
        <f>VLOOKUP(A72,'2020年第一笔 粤财社〔2019〕260号'!A:D,2,0)</f>
        <v>628.640916048831</v>
      </c>
      <c r="Q72" s="27">
        <f>VLOOKUP(A72,'2020年第一笔 粤财社〔2019〕260号'!A:D,3,0)</f>
        <v>18.0379261625733</v>
      </c>
      <c r="R72" s="111">
        <f>VLOOKUP(A72,'2020年第一笔 粤财社〔2019〕260号'!A:D,4,0)</f>
        <v>610.602989886258</v>
      </c>
    </row>
    <row r="73" ht="15" spans="1:18">
      <c r="A73" s="109" t="s">
        <v>87</v>
      </c>
      <c r="B73" s="110">
        <f>VLOOKUP(A73,'2018年第一笔粤财社〔2017〕291号'!A:F,2,0)</f>
        <v>940</v>
      </c>
      <c r="C73" s="27">
        <f>VLOOKUP(A73,'2018年第一笔粤财社〔2017〕291号'!A:F,3,0)</f>
        <v>13</v>
      </c>
      <c r="D73" s="27">
        <f>VLOOKUP(A73,'2018年第一笔粤财社〔2017〕291号'!A:F,4,0)</f>
        <v>13</v>
      </c>
      <c r="E73" s="27">
        <f>VLOOKUP(A73,'2018年第一笔粤财社〔2017〕291号'!A:F,5,0)</f>
        <v>0</v>
      </c>
      <c r="F73" s="111">
        <f>VLOOKUP(A73,'2018年第一笔粤财社〔2017〕291号'!A:F,6,0)</f>
        <v>927</v>
      </c>
      <c r="G73" s="110">
        <f>VLOOKUP(A73,'2018第二笔 粤财社〔2018〕141号'!A:D,2,0)</f>
        <v>28</v>
      </c>
      <c r="H73" s="27">
        <f>VLOOKUP(A73,'2018第二笔 粤财社〔2018〕141号'!A:D,3,0)</f>
        <v>0</v>
      </c>
      <c r="I73" s="111">
        <f>VLOOKUP(A73,'2018第二笔 粤财社〔2018〕141号'!A:D,4,0)</f>
        <v>28</v>
      </c>
      <c r="J73" s="110">
        <f>VLOOKUP(A73,'2019年第一笔 粤财社〔2018〕246号'!A:D,2,0)</f>
        <v>1200</v>
      </c>
      <c r="K73" s="27">
        <f>VLOOKUP(A73,'2019年第一笔 粤财社〔2018〕246号'!A:D,3,0)</f>
        <v>37</v>
      </c>
      <c r="L73" s="111">
        <f>VLOOKUP(A73,'2019年第一笔 粤财社〔2018〕246号'!A:D,4,0)</f>
        <v>1163</v>
      </c>
      <c r="M73" s="110">
        <f>VLOOKUP(A73,'2019年第二笔 粤财社〔2019〕45号'!A:D,2,0)</f>
        <v>6</v>
      </c>
      <c r="N73" s="27">
        <f>VLOOKUP(A73,'2019年第二笔 粤财社〔2019〕45号'!A:D,3,0)</f>
        <v>6</v>
      </c>
      <c r="O73" s="111">
        <f>VLOOKUP(A73,'2019年第二笔 粤财社〔2019〕45号'!A:D,4,0)</f>
        <v>0</v>
      </c>
      <c r="P73" s="110">
        <f>VLOOKUP(A73,'2020年第一笔 粤财社〔2019〕260号'!A:D,2,0)</f>
        <v>1117.62598621697</v>
      </c>
      <c r="Q73" s="27">
        <f>VLOOKUP(A73,'2020年第一笔 粤财社〔2019〕260号'!A:D,3,0)</f>
        <v>32.0686333041498</v>
      </c>
      <c r="R73" s="111">
        <f>VLOOKUP(A73,'2020年第一笔 粤财社〔2019〕260号'!A:D,4,0)</f>
        <v>1085.55735291282</v>
      </c>
    </row>
    <row r="74" s="77" customFormat="1" ht="15" spans="1:18">
      <c r="A74" s="112" t="s">
        <v>88</v>
      </c>
      <c r="B74" s="107">
        <f>VLOOKUP(A74,'2018年第一笔粤财社〔2017〕291号'!A:F,2,0)</f>
        <v>6934</v>
      </c>
      <c r="C74" s="72">
        <f>VLOOKUP(A74,'2018年第一笔粤财社〔2017〕291号'!A:F,3,0)</f>
        <v>95</v>
      </c>
      <c r="D74" s="72">
        <f>VLOOKUP(A74,'2018年第一笔粤财社〔2017〕291号'!A:F,4,0)</f>
        <v>95</v>
      </c>
      <c r="E74" s="72">
        <f>VLOOKUP(A74,'2018年第一笔粤财社〔2017〕291号'!A:F,5,0)</f>
        <v>0</v>
      </c>
      <c r="F74" s="108">
        <f>VLOOKUP(A74,'2018年第一笔粤财社〔2017〕291号'!A:F,6,0)</f>
        <v>6839</v>
      </c>
      <c r="G74" s="107">
        <f>VLOOKUP(A74,'2018第二笔 粤财社〔2018〕141号'!A:D,2,0)</f>
        <v>0</v>
      </c>
      <c r="H74" s="72">
        <f>VLOOKUP(A74,'2018第二笔 粤财社〔2018〕141号'!A:D,3,0)</f>
        <v>208</v>
      </c>
      <c r="I74" s="108">
        <f>VLOOKUP(A74,'2018第二笔 粤财社〔2018〕141号'!A:D,4,0)</f>
        <v>208</v>
      </c>
      <c r="J74" s="107">
        <f>VLOOKUP(A74,'2019年第一笔 粤财社〔2018〕246号'!A:D,2,0)</f>
        <v>8862</v>
      </c>
      <c r="K74" s="72">
        <f>VLOOKUP(A74,'2019年第一笔 粤财社〔2018〕246号'!A:D,3,0)</f>
        <v>272</v>
      </c>
      <c r="L74" s="108">
        <f>VLOOKUP(A74,'2019年第一笔 粤财社〔2018〕246号'!A:D,4,0)</f>
        <v>8590</v>
      </c>
      <c r="M74" s="107">
        <f>VLOOKUP(A74,'2019年第二笔 粤财社〔2019〕45号'!A:D,2,0)</f>
        <v>41</v>
      </c>
      <c r="N74" s="72">
        <f>VLOOKUP(A74,'2019年第二笔 粤财社〔2019〕45号'!A:D,3,0)</f>
        <v>41</v>
      </c>
      <c r="O74" s="108">
        <f>VLOOKUP(A74,'2019年第二笔 粤财社〔2019〕45号'!A:D,4,0)</f>
        <v>0</v>
      </c>
      <c r="P74" s="107">
        <f>VLOOKUP(A74,'2020年第一笔 粤财社〔2019〕260号'!A:D,2,0)</f>
        <v>9022.91020512508</v>
      </c>
      <c r="Q74" s="72">
        <f>VLOOKUP(A74,'2020年第一笔 粤财社〔2019〕260号'!A:D,3,0)</f>
        <v>258.899132869889</v>
      </c>
      <c r="R74" s="108">
        <f>VLOOKUP(A74,'2020年第一笔 粤财社〔2019〕260号'!A:D,4,0)</f>
        <v>8764.01107225519</v>
      </c>
    </row>
    <row r="75" s="77" customFormat="1" ht="15" spans="1:18">
      <c r="A75" s="112" t="s">
        <v>89</v>
      </c>
      <c r="B75" s="107">
        <f>VLOOKUP(A75,'2018年第一笔粤财社〔2017〕291号'!A:F,2,0)</f>
        <v>1371</v>
      </c>
      <c r="C75" s="72">
        <f>VLOOKUP(A75,'2018年第一笔粤财社〔2017〕291号'!A:F,3,0)</f>
        <v>19</v>
      </c>
      <c r="D75" s="72">
        <f>VLOOKUP(A75,'2018年第一笔粤财社〔2017〕291号'!A:F,4,0)</f>
        <v>19</v>
      </c>
      <c r="E75" s="72">
        <f>VLOOKUP(A75,'2018年第一笔粤财社〔2017〕291号'!A:F,5,0)</f>
        <v>0</v>
      </c>
      <c r="F75" s="108">
        <f>VLOOKUP(A75,'2018年第一笔粤财社〔2017〕291号'!A:F,6,0)</f>
        <v>1352</v>
      </c>
      <c r="G75" s="107">
        <f>VLOOKUP(A75,'2018第二笔 粤财社〔2018〕141号'!A:D,2,0)</f>
        <v>0</v>
      </c>
      <c r="H75" s="72">
        <f>VLOOKUP(A75,'2018第二笔 粤财社〔2018〕141号'!A:D,3,0)</f>
        <v>41</v>
      </c>
      <c r="I75" s="108">
        <f>VLOOKUP(A75,'2018第二笔 粤财社〔2018〕141号'!A:D,4,0)</f>
        <v>41</v>
      </c>
      <c r="J75" s="107">
        <f>VLOOKUP(A75,'2019年第一笔 粤财社〔2018〕246号'!A:D,2,0)</f>
        <v>2004</v>
      </c>
      <c r="K75" s="72">
        <f>VLOOKUP(A75,'2019年第一笔 粤财社〔2018〕246号'!A:D,3,0)</f>
        <v>62</v>
      </c>
      <c r="L75" s="108">
        <f>VLOOKUP(A75,'2019年第一笔 粤财社〔2018〕246号'!A:D,4,0)</f>
        <v>1942</v>
      </c>
      <c r="M75" s="107">
        <f>VLOOKUP(A75,'2019年第二笔 粤财社〔2019〕45号'!A:D,2,0)</f>
        <v>9</v>
      </c>
      <c r="N75" s="72">
        <f>VLOOKUP(A75,'2019年第二笔 粤财社〔2019〕45号'!A:D,3,0)</f>
        <v>9</v>
      </c>
      <c r="O75" s="108">
        <f>VLOOKUP(A75,'2019年第二笔 粤财社〔2019〕45号'!A:D,4,0)</f>
        <v>0</v>
      </c>
      <c r="P75" s="107">
        <f>VLOOKUP(A75,'2020年第一笔 粤财社〔2019〕260号'!A:D,2,0)</f>
        <v>1798.17972709119</v>
      </c>
      <c r="Q75" s="72">
        <f>VLOOKUP(A75,'2020年第一笔 粤财社〔2019〕260号'!A:D,3,0)</f>
        <v>51.5961215954128</v>
      </c>
      <c r="R75" s="108">
        <f>VLOOKUP(A75,'2020年第一笔 粤财社〔2019〕260号'!A:D,4,0)</f>
        <v>1746.58360549578</v>
      </c>
    </row>
    <row r="76" s="77" customFormat="1" ht="15" spans="1:18">
      <c r="A76" s="112" t="s">
        <v>90</v>
      </c>
      <c r="B76" s="107">
        <f>VLOOKUP(A76,'2018年第一笔粤财社〔2017〕291号'!A:F,2,0)</f>
        <v>12765</v>
      </c>
      <c r="C76" s="72">
        <f>VLOOKUP(A76,'2018年第一笔粤财社〔2017〕291号'!A:F,3,0)</f>
        <v>175</v>
      </c>
      <c r="D76" s="72">
        <f>VLOOKUP(A76,'2018年第一笔粤财社〔2017〕291号'!A:F,4,0)</f>
        <v>175</v>
      </c>
      <c r="E76" s="72">
        <f>VLOOKUP(A76,'2018年第一笔粤财社〔2017〕291号'!A:F,5,0)</f>
        <v>0</v>
      </c>
      <c r="F76" s="108">
        <f>VLOOKUP(A76,'2018年第一笔粤财社〔2017〕291号'!A:F,6,0)</f>
        <v>12590</v>
      </c>
      <c r="G76" s="107">
        <f>VLOOKUP(A76,'2018第二笔 粤财社〔2018〕141号'!A:D,2,0)</f>
        <v>0</v>
      </c>
      <c r="H76" s="72">
        <f>VLOOKUP(A76,'2018第二笔 粤财社〔2018〕141号'!A:D,3,0)</f>
        <v>384</v>
      </c>
      <c r="I76" s="108">
        <f>VLOOKUP(A76,'2018第二笔 粤财社〔2018〕141号'!A:D,4,0)</f>
        <v>384</v>
      </c>
      <c r="J76" s="107">
        <f>VLOOKUP(A76,'2019年第一笔 粤财社〔2018〕246号'!A:D,2,0)</f>
        <v>9698</v>
      </c>
      <c r="K76" s="72">
        <f>VLOOKUP(A76,'2019年第一笔 粤财社〔2018〕246号'!A:D,3,0)</f>
        <v>298</v>
      </c>
      <c r="L76" s="108">
        <f>VLOOKUP(A76,'2019年第一笔 粤财社〔2018〕246号'!A:D,4,0)</f>
        <v>9400</v>
      </c>
      <c r="M76" s="107">
        <f>VLOOKUP(A76,'2019年第二笔 粤财社〔2019〕45号'!A:D,2,0)</f>
        <v>45</v>
      </c>
      <c r="N76" s="72">
        <f>VLOOKUP(A76,'2019年第二笔 粤财社〔2019〕45号'!A:D,3,0)</f>
        <v>45</v>
      </c>
      <c r="O76" s="108">
        <f>VLOOKUP(A76,'2019年第二笔 粤财社〔2019〕45号'!A:D,4,0)</f>
        <v>0</v>
      </c>
      <c r="P76" s="107">
        <f>VLOOKUP(A76,'2020年第一笔 粤财社〔2019〕260号'!A:D,2,0)</f>
        <v>13592.1580213577</v>
      </c>
      <c r="Q76" s="72">
        <f>VLOOKUP(A76,'2020年第一笔 粤财社〔2019〕260号'!A:D,3,0)</f>
        <v>390.006976192803</v>
      </c>
      <c r="R76" s="108">
        <f>VLOOKUP(A76,'2020年第一笔 粤财社〔2019〕260号'!A:D,4,0)</f>
        <v>13202.1510451649</v>
      </c>
    </row>
    <row r="77" s="77" customFormat="1" ht="15" spans="1:18">
      <c r="A77" s="112" t="s">
        <v>32</v>
      </c>
      <c r="B77" s="107">
        <f>VLOOKUP(A77,'2018年第一笔粤财社〔2017〕291号'!A:F,2,0)</f>
        <v>6313</v>
      </c>
      <c r="C77" s="72">
        <f>VLOOKUP(A77,'2018年第一笔粤财社〔2017〕291号'!A:F,3,0)</f>
        <v>1590</v>
      </c>
      <c r="D77" s="72">
        <f>VLOOKUP(A77,'2018年第一笔粤财社〔2017〕291号'!A:F,4,0)</f>
        <v>1590</v>
      </c>
      <c r="E77" s="72">
        <f>VLOOKUP(A77,'2018年第一笔粤财社〔2017〕291号'!A:F,5,0)</f>
        <v>0</v>
      </c>
      <c r="F77" s="108">
        <f>VLOOKUP(A77,'2018年第一笔粤财社〔2017〕291号'!A:F,6,0)</f>
        <v>4723</v>
      </c>
      <c r="G77" s="107">
        <f>VLOOKUP(A77,'2018第二笔 粤财社〔2018〕141号'!A:D,2,0)</f>
        <v>1468</v>
      </c>
      <c r="H77" s="72">
        <f>VLOOKUP(A77,'2018第二笔 粤财社〔2018〕141号'!A:D,3,0)</f>
        <v>0</v>
      </c>
      <c r="I77" s="108">
        <f>VLOOKUP(A77,'2018第二笔 粤财社〔2018〕141号'!A:D,4,0)</f>
        <v>1468</v>
      </c>
      <c r="J77" s="107">
        <f>VLOOKUP(A77,'2019年第一笔 粤财社〔2018〕246号'!A:D,2,0)</f>
        <v>637</v>
      </c>
      <c r="K77" s="72">
        <f>VLOOKUP(A77,'2019年第一笔 粤财社〔2018〕246号'!A:D,3,0)</f>
        <v>637</v>
      </c>
      <c r="L77" s="108">
        <f>VLOOKUP(A77,'2019年第一笔 粤财社〔2018〕246号'!A:D,4,0)</f>
        <v>0</v>
      </c>
      <c r="M77" s="107">
        <f>VLOOKUP(A77,'2019年第二笔 粤财社〔2019〕45号'!A:D,2,0)</f>
        <v>97</v>
      </c>
      <c r="N77" s="72">
        <f>VLOOKUP(A77,'2019年第二笔 粤财社〔2019〕45号'!A:D,3,0)</f>
        <v>97</v>
      </c>
      <c r="O77" s="108">
        <f>VLOOKUP(A77,'2019年第二笔 粤财社〔2019〕45号'!A:D,4,0)</f>
        <v>0</v>
      </c>
      <c r="P77" s="107">
        <f>VLOOKUP(A77,'2020年第一笔 粤财社〔2019〕260号'!A:D,2,0)</f>
        <v>514.943175887957</v>
      </c>
      <c r="Q77" s="72">
        <f>VLOOKUP(A77,'2020年第一笔 粤财社〔2019〕260号'!A:D,3,0)</f>
        <v>514.943175887957</v>
      </c>
      <c r="R77" s="108">
        <f>VLOOKUP(A77,'2020年第一笔 粤财社〔2019〕260号'!A:D,4,0)</f>
        <v>0</v>
      </c>
    </row>
    <row r="78" ht="15" spans="1:18">
      <c r="A78" s="109" t="s">
        <v>91</v>
      </c>
      <c r="B78" s="110">
        <f>VLOOKUP(A78,'2018年第一笔粤财社〔2017〕291号'!A:F,2,0)</f>
        <v>2437</v>
      </c>
      <c r="C78" s="27">
        <f>VLOOKUP(A78,'2018年第一笔粤财社〔2017〕291号'!A:F,3,0)</f>
        <v>33</v>
      </c>
      <c r="D78" s="27">
        <f>VLOOKUP(A78,'2018年第一笔粤财社〔2017〕291号'!A:F,4,0)</f>
        <v>33</v>
      </c>
      <c r="E78" s="27">
        <f>VLOOKUP(A78,'2018年第一笔粤财社〔2017〕291号'!A:F,5,0)</f>
        <v>0</v>
      </c>
      <c r="F78" s="111">
        <f>VLOOKUP(A78,'2018年第一笔粤财社〔2017〕291号'!A:F,6,0)</f>
        <v>2404</v>
      </c>
      <c r="G78" s="110">
        <f>VLOOKUP(A78,'2018第二笔 粤财社〔2018〕141号'!A:D,2,0)</f>
        <v>0</v>
      </c>
      <c r="H78" s="27">
        <f>VLOOKUP(A78,'2018第二笔 粤财社〔2018〕141号'!A:D,3,0)</f>
        <v>0</v>
      </c>
      <c r="I78" s="111">
        <f>VLOOKUP(A78,'2018第二笔 粤财社〔2018〕141号'!A:D,4,0)</f>
        <v>0</v>
      </c>
      <c r="J78" s="110">
        <f>VLOOKUP(A78,'2019年第一笔 粤财社〔2018〕246号'!A:D,2,0)</f>
        <v>2530</v>
      </c>
      <c r="K78" s="27">
        <f>VLOOKUP(A78,'2019年第一笔 粤财社〔2018〕246号'!A:D,3,0)</f>
        <v>78</v>
      </c>
      <c r="L78" s="111">
        <f>VLOOKUP(A78,'2019年第一笔 粤财社〔2018〕246号'!A:D,4,0)</f>
        <v>2452</v>
      </c>
      <c r="M78" s="110">
        <f>VLOOKUP(A78,'2019年第二笔 粤财社〔2019〕45号'!A:D,2,0)</f>
        <v>12</v>
      </c>
      <c r="N78" s="27">
        <f>VLOOKUP(A78,'2019年第二笔 粤财社〔2019〕45号'!A:D,3,0)</f>
        <v>12</v>
      </c>
      <c r="O78" s="111">
        <f>VLOOKUP(A78,'2019年第二笔 粤财社〔2019〕45号'!A:D,4,0)</f>
        <v>0</v>
      </c>
      <c r="P78" s="110">
        <f>VLOOKUP(A78,'2020年第一笔 粤财社〔2019〕260号'!A:D,2,0)</f>
        <v>2123.34564471281</v>
      </c>
      <c r="Q78" s="27">
        <f>VLOOKUP(A78,'2020年第一笔 粤财社〔2019〕260号'!A:D,3,0)</f>
        <v>60.9262791828462</v>
      </c>
      <c r="R78" s="111">
        <f>VLOOKUP(A78,'2020年第一笔 粤财社〔2019〕260号'!A:D,4,0)</f>
        <v>2062.41936552996</v>
      </c>
    </row>
    <row r="79" ht="15" spans="1:18">
      <c r="A79" s="109" t="s">
        <v>92</v>
      </c>
      <c r="B79" s="110">
        <f>VLOOKUP(A79,'2018年第一笔粤财社〔2017〕291号'!A:F,2,0)</f>
        <v>1210</v>
      </c>
      <c r="C79" s="27">
        <f>VLOOKUP(A79,'2018年第一笔粤财社〔2017〕291号'!A:F,3,0)</f>
        <v>17</v>
      </c>
      <c r="D79" s="27">
        <f>VLOOKUP(A79,'2018年第一笔粤财社〔2017〕291号'!A:F,4,0)</f>
        <v>17</v>
      </c>
      <c r="E79" s="27">
        <f>VLOOKUP(A79,'2018年第一笔粤财社〔2017〕291号'!A:F,5,0)</f>
        <v>0</v>
      </c>
      <c r="F79" s="111">
        <f>VLOOKUP(A79,'2018年第一笔粤财社〔2017〕291号'!A:F,6,0)</f>
        <v>1193</v>
      </c>
      <c r="G79" s="110">
        <f>VLOOKUP(A79,'2018第二笔 粤财社〔2018〕141号'!A:D,2,0)</f>
        <v>36</v>
      </c>
      <c r="H79" s="27">
        <f>VLOOKUP(A79,'2018第二笔 粤财社〔2018〕141号'!A:D,3,0)</f>
        <v>0</v>
      </c>
      <c r="I79" s="111">
        <f>VLOOKUP(A79,'2018第二笔 粤财社〔2018〕141号'!A:D,4,0)</f>
        <v>36</v>
      </c>
      <c r="J79" s="110">
        <f>VLOOKUP(A79,'2019年第一笔 粤财社〔2018〕246号'!A:D,2,0)</f>
        <v>1084</v>
      </c>
      <c r="K79" s="27">
        <f>VLOOKUP(A79,'2019年第一笔 粤财社〔2018〕246号'!A:D,3,0)</f>
        <v>33</v>
      </c>
      <c r="L79" s="111">
        <f>VLOOKUP(A79,'2019年第一笔 粤财社〔2018〕246号'!A:D,4,0)</f>
        <v>1051</v>
      </c>
      <c r="M79" s="110">
        <f>VLOOKUP(A79,'2019年第二笔 粤财社〔2019〕45号'!A:D,2,0)</f>
        <v>5</v>
      </c>
      <c r="N79" s="27">
        <f>VLOOKUP(A79,'2019年第二笔 粤财社〔2019〕45号'!A:D,3,0)</f>
        <v>5</v>
      </c>
      <c r="O79" s="111">
        <f>VLOOKUP(A79,'2019年第二笔 粤财社〔2019〕45号'!A:D,4,0)</f>
        <v>0</v>
      </c>
      <c r="P79" s="110">
        <f>VLOOKUP(A79,'2020年第一笔 粤财社〔2019〕260号'!A:D,2,0)</f>
        <v>1158.87072639922</v>
      </c>
      <c r="Q79" s="27">
        <f>VLOOKUP(A79,'2020年第一笔 粤财社〔2019〕260号'!A:D,3,0)</f>
        <v>33.2520904400263</v>
      </c>
      <c r="R79" s="111">
        <f>VLOOKUP(A79,'2020年第一笔 粤财社〔2019〕260号'!A:D,4,0)</f>
        <v>1125.61863595919</v>
      </c>
    </row>
    <row r="80" ht="15" spans="1:18">
      <c r="A80" s="109" t="s">
        <v>93</v>
      </c>
      <c r="B80" s="110">
        <f>VLOOKUP(A80,'2018年第一笔粤财社〔2017〕291号'!A:F,2,0)</f>
        <v>1142</v>
      </c>
      <c r="C80" s="27">
        <f>VLOOKUP(A80,'2018年第一笔粤财社〔2017〕291号'!A:F,3,0)</f>
        <v>16</v>
      </c>
      <c r="D80" s="27">
        <f>VLOOKUP(A80,'2018年第一笔粤财社〔2017〕291号'!A:F,4,0)</f>
        <v>16</v>
      </c>
      <c r="E80" s="27">
        <f>VLOOKUP(A80,'2018年第一笔粤财社〔2017〕291号'!A:F,5,0)</f>
        <v>0</v>
      </c>
      <c r="F80" s="111">
        <f>VLOOKUP(A80,'2018年第一笔粤财社〔2017〕291号'!A:F,6,0)</f>
        <v>1126</v>
      </c>
      <c r="G80" s="110">
        <f>VLOOKUP(A80,'2018第二笔 粤财社〔2018〕141号'!A:D,2,0)</f>
        <v>0</v>
      </c>
      <c r="H80" s="27">
        <f>VLOOKUP(A80,'2018第二笔 粤财社〔2018〕141号'!A:D,3,0)</f>
        <v>0</v>
      </c>
      <c r="I80" s="111">
        <f>VLOOKUP(A80,'2018第二笔 粤财社〔2018〕141号'!A:D,4,0)</f>
        <v>0</v>
      </c>
      <c r="J80" s="110">
        <f>VLOOKUP(A80,'2019年第一笔 粤财社〔2018〕246号'!A:D,2,0)</f>
        <v>1349</v>
      </c>
      <c r="K80" s="27">
        <f>VLOOKUP(A80,'2019年第一笔 粤财社〔2018〕246号'!A:D,3,0)</f>
        <v>41</v>
      </c>
      <c r="L80" s="111">
        <f>VLOOKUP(A80,'2019年第一笔 粤财社〔2018〕246号'!A:D,4,0)</f>
        <v>1308</v>
      </c>
      <c r="M80" s="110">
        <f>VLOOKUP(A80,'2019年第二笔 粤财社〔2019〕45号'!A:D,2,0)</f>
        <v>6</v>
      </c>
      <c r="N80" s="27">
        <f>VLOOKUP(A80,'2019年第二笔 粤财社〔2019〕45号'!A:D,3,0)</f>
        <v>6</v>
      </c>
      <c r="O80" s="111">
        <f>VLOOKUP(A80,'2019年第二笔 粤财社〔2019〕45号'!A:D,4,0)</f>
        <v>0</v>
      </c>
      <c r="P80" s="110">
        <f>VLOOKUP(A80,'2020年第一笔 粤财社〔2019〕260号'!A:D,2,0)</f>
        <v>1468.06416488358</v>
      </c>
      <c r="Q80" s="27">
        <f>VLOOKUP(A80,'2020年第一笔 粤财社〔2019〕260号'!A:D,3,0)</f>
        <v>42.1239412390283</v>
      </c>
      <c r="R80" s="111">
        <f>VLOOKUP(A80,'2020年第一笔 粤财社〔2019〕260号'!A:D,4,0)</f>
        <v>1425.94022364455</v>
      </c>
    </row>
    <row r="81" s="77" customFormat="1" ht="15" spans="1:18">
      <c r="A81" s="112" t="s">
        <v>94</v>
      </c>
      <c r="B81" s="107">
        <f>VLOOKUP(A81,'2018年第一笔粤财社〔2017〕291号'!A:F,2,0)</f>
        <v>5093</v>
      </c>
      <c r="C81" s="72">
        <f>VLOOKUP(A81,'2018年第一笔粤财社〔2017〕291号'!A:F,3,0)</f>
        <v>70</v>
      </c>
      <c r="D81" s="72">
        <f>VLOOKUP(A81,'2018年第一笔粤财社〔2017〕291号'!A:F,4,0)</f>
        <v>70</v>
      </c>
      <c r="E81" s="72">
        <f>VLOOKUP(A81,'2018年第一笔粤财社〔2017〕291号'!A:F,5,0)</f>
        <v>0</v>
      </c>
      <c r="F81" s="108">
        <f>VLOOKUP(A81,'2018年第一笔粤财社〔2017〕291号'!A:F,6,0)</f>
        <v>5023</v>
      </c>
      <c r="G81" s="107">
        <f>VLOOKUP(A81,'2018第二笔 粤财社〔2018〕141号'!A:D,2,0)</f>
        <v>594</v>
      </c>
      <c r="H81" s="72">
        <f>VLOOKUP(A81,'2018第二笔 粤财社〔2018〕141号'!A:D,3,0)</f>
        <v>0</v>
      </c>
      <c r="I81" s="108">
        <f>VLOOKUP(A81,'2018第二笔 粤财社〔2018〕141号'!A:D,4,0)</f>
        <v>594</v>
      </c>
      <c r="J81" s="107">
        <f>VLOOKUP(A81,'2019年第一笔 粤财社〔2018〕246号'!A:D,2,0)</f>
        <v>7366</v>
      </c>
      <c r="K81" s="72">
        <f>VLOOKUP(A81,'2019年第一笔 粤财社〔2018〕246号'!A:D,3,0)</f>
        <v>227</v>
      </c>
      <c r="L81" s="108">
        <f>VLOOKUP(A81,'2019年第一笔 粤财社〔2018〕246号'!A:D,4,0)</f>
        <v>7139</v>
      </c>
      <c r="M81" s="107">
        <f>VLOOKUP(A81,'2019年第二笔 粤财社〔2019〕45号'!A:D,2,0)</f>
        <v>34</v>
      </c>
      <c r="N81" s="72">
        <f>VLOOKUP(A81,'2019年第二笔 粤财社〔2019〕45号'!A:D,3,0)</f>
        <v>34</v>
      </c>
      <c r="O81" s="108">
        <f>VLOOKUP(A81,'2019年第二笔 粤财社〔2019〕45号'!A:D,4,0)</f>
        <v>0</v>
      </c>
      <c r="P81" s="107">
        <f>VLOOKUP(A81,'2020年第一笔 粤财社〔2019〕260号'!A:D,2,0)</f>
        <v>7078.25238634916</v>
      </c>
      <c r="Q81" s="72">
        <f>VLOOKUP(A81,'2020年第一笔 粤财社〔2019〕260号'!A:D,3,0)</f>
        <v>203.100037947748</v>
      </c>
      <c r="R81" s="108">
        <f>VLOOKUP(A81,'2020年第一笔 粤财社〔2019〕260号'!A:D,4,0)</f>
        <v>6875.15234840141</v>
      </c>
    </row>
    <row r="82" ht="15" spans="1:18">
      <c r="A82" s="109" t="s">
        <v>95</v>
      </c>
      <c r="B82" s="110">
        <f>VLOOKUP(A82,'2018年第一笔粤财社〔2017〕291号'!A:F,2,0)</f>
        <v>846</v>
      </c>
      <c r="C82" s="27">
        <f>VLOOKUP(A82,'2018年第一笔粤财社〔2017〕291号'!A:F,3,0)</f>
        <v>12</v>
      </c>
      <c r="D82" s="27">
        <f>VLOOKUP(A82,'2018年第一笔粤财社〔2017〕291号'!A:F,4,0)</f>
        <v>12</v>
      </c>
      <c r="E82" s="27">
        <f>VLOOKUP(A82,'2018年第一笔粤财社〔2017〕291号'!A:F,5,0)</f>
        <v>0</v>
      </c>
      <c r="F82" s="111">
        <f>VLOOKUP(A82,'2018年第一笔粤财社〔2017〕291号'!A:F,6,0)</f>
        <v>834</v>
      </c>
      <c r="G82" s="110">
        <f>VLOOKUP(A82,'2018第二笔 粤财社〔2018〕141号'!A:D,2,0)</f>
        <v>25</v>
      </c>
      <c r="H82" s="27">
        <f>VLOOKUP(A82,'2018第二笔 粤财社〔2018〕141号'!A:D,3,0)</f>
        <v>0</v>
      </c>
      <c r="I82" s="111">
        <f>VLOOKUP(A82,'2018第二笔 粤财社〔2018〕141号'!A:D,4,0)</f>
        <v>25</v>
      </c>
      <c r="J82" s="110">
        <f>VLOOKUP(A82,'2019年第一笔 粤财社〔2018〕246号'!A:D,2,0)</f>
        <v>679</v>
      </c>
      <c r="K82" s="27">
        <f>VLOOKUP(A82,'2019年第一笔 粤财社〔2018〕246号'!A:D,3,0)</f>
        <v>21</v>
      </c>
      <c r="L82" s="111">
        <f>VLOOKUP(A82,'2019年第一笔 粤财社〔2018〕246号'!A:D,4,0)</f>
        <v>658</v>
      </c>
      <c r="M82" s="110">
        <f>VLOOKUP(A82,'2019年第二笔 粤财社〔2019〕45号'!A:D,2,0)</f>
        <v>3</v>
      </c>
      <c r="N82" s="27">
        <f>VLOOKUP(A82,'2019年第二笔 粤财社〔2019〕45号'!A:D,3,0)</f>
        <v>3</v>
      </c>
      <c r="O82" s="111">
        <f>VLOOKUP(A82,'2019年第二笔 粤财社〔2019〕45号'!A:D,4,0)</f>
        <v>0</v>
      </c>
      <c r="P82" s="110">
        <f>VLOOKUP(A82,'2020年第一笔 粤财社〔2019〕260号'!A:D,2,0)</f>
        <v>726.547419012578</v>
      </c>
      <c r="Q82" s="27">
        <f>VLOOKUP(A82,'2020年第一笔 粤财社〔2019〕260号'!A:D,3,0)</f>
        <v>20.8472092146466</v>
      </c>
      <c r="R82" s="111">
        <f>VLOOKUP(A82,'2020年第一笔 粤财社〔2019〕260号'!A:D,4,0)</f>
        <v>705.700209797931</v>
      </c>
    </row>
    <row r="83" ht="15" spans="1:18">
      <c r="A83" s="109" t="s">
        <v>96</v>
      </c>
      <c r="B83" s="110">
        <f>VLOOKUP(A83,'2018年第一笔粤财社〔2017〕291号'!A:F,2,0)</f>
        <v>1691</v>
      </c>
      <c r="C83" s="27">
        <f>VLOOKUP(A83,'2018年第一笔粤财社〔2017〕291号'!A:F,3,0)</f>
        <v>23</v>
      </c>
      <c r="D83" s="27">
        <f>VLOOKUP(A83,'2018年第一笔粤财社〔2017〕291号'!A:F,4,0)</f>
        <v>23</v>
      </c>
      <c r="E83" s="27">
        <f>VLOOKUP(A83,'2018年第一笔粤财社〔2017〕291号'!A:F,5,0)</f>
        <v>0</v>
      </c>
      <c r="F83" s="111">
        <f>VLOOKUP(A83,'2018年第一笔粤财社〔2017〕291号'!A:F,6,0)</f>
        <v>1668</v>
      </c>
      <c r="G83" s="110">
        <f>VLOOKUP(A83,'2018第二笔 粤财社〔2018〕141号'!A:D,2,0)</f>
        <v>296</v>
      </c>
      <c r="H83" s="27">
        <f>VLOOKUP(A83,'2018第二笔 粤财社〔2018〕141号'!A:D,3,0)</f>
        <v>0</v>
      </c>
      <c r="I83" s="111">
        <f>VLOOKUP(A83,'2018第二笔 粤财社〔2018〕141号'!A:D,4,0)</f>
        <v>296</v>
      </c>
      <c r="J83" s="110">
        <f>VLOOKUP(A83,'2019年第一笔 粤财社〔2018〕246号'!A:D,2,0)</f>
        <v>2571</v>
      </c>
      <c r="K83" s="27">
        <f>VLOOKUP(A83,'2019年第一笔 粤财社〔2018〕246号'!A:D,3,0)</f>
        <v>79</v>
      </c>
      <c r="L83" s="111">
        <f>VLOOKUP(A83,'2019年第一笔 粤财社〔2018〕246号'!A:D,4,0)</f>
        <v>2492</v>
      </c>
      <c r="M83" s="110">
        <f>VLOOKUP(A83,'2019年第二笔 粤财社〔2019〕45号'!A:D,2,0)</f>
        <v>12</v>
      </c>
      <c r="N83" s="27">
        <f>VLOOKUP(A83,'2019年第二笔 粤财社〔2019〕45号'!A:D,3,0)</f>
        <v>12</v>
      </c>
      <c r="O83" s="111">
        <f>VLOOKUP(A83,'2019年第二笔 粤财社〔2019〕45号'!A:D,4,0)</f>
        <v>0</v>
      </c>
      <c r="P83" s="110">
        <f>VLOOKUP(A83,'2020年第一笔 粤财社〔2019〕260号'!A:D,2,0)</f>
        <v>2492.57416647559</v>
      </c>
      <c r="Q83" s="27">
        <f>VLOOKUP(A83,'2020年第一笔 粤财社〔2019〕260号'!A:D,3,0)</f>
        <v>71.5207483665157</v>
      </c>
      <c r="R83" s="111">
        <f>VLOOKUP(A83,'2020年第一笔 粤财社〔2019〕260号'!A:D,4,0)</f>
        <v>2421.05341810907</v>
      </c>
    </row>
    <row r="84" ht="15" spans="1:18">
      <c r="A84" s="109" t="s">
        <v>97</v>
      </c>
      <c r="B84" s="110">
        <f>VLOOKUP(A84,'2018年第一笔粤财社〔2017〕291号'!A:F,2,0)</f>
        <v>1309</v>
      </c>
      <c r="C84" s="27">
        <f>VLOOKUP(A84,'2018年第一笔粤财社〔2017〕291号'!A:F,3,0)</f>
        <v>18</v>
      </c>
      <c r="D84" s="27">
        <f>VLOOKUP(A84,'2018年第一笔粤财社〔2017〕291号'!A:F,4,0)</f>
        <v>18</v>
      </c>
      <c r="E84" s="27">
        <f>VLOOKUP(A84,'2018年第一笔粤财社〔2017〕291号'!A:F,5,0)</f>
        <v>0</v>
      </c>
      <c r="F84" s="111">
        <f>VLOOKUP(A84,'2018年第一笔粤财社〔2017〕291号'!A:F,6,0)</f>
        <v>1291</v>
      </c>
      <c r="G84" s="110">
        <f>VLOOKUP(A84,'2018第二笔 粤财社〔2018〕141号'!A:D,2,0)</f>
        <v>236</v>
      </c>
      <c r="H84" s="27">
        <f>VLOOKUP(A84,'2018第二笔 粤财社〔2018〕141号'!A:D,3,0)</f>
        <v>0</v>
      </c>
      <c r="I84" s="111">
        <f>VLOOKUP(A84,'2018第二笔 粤财社〔2018〕141号'!A:D,4,0)</f>
        <v>236</v>
      </c>
      <c r="J84" s="110">
        <f>VLOOKUP(A84,'2019年第一笔 粤财社〔2018〕246号'!A:D,2,0)</f>
        <v>2010</v>
      </c>
      <c r="K84" s="27">
        <f>VLOOKUP(A84,'2019年第一笔 粤财社〔2018〕246号'!A:D,3,0)</f>
        <v>62</v>
      </c>
      <c r="L84" s="111">
        <f>VLOOKUP(A84,'2019年第一笔 粤财社〔2018〕246号'!A:D,4,0)</f>
        <v>1948</v>
      </c>
      <c r="M84" s="110">
        <f>VLOOKUP(A84,'2019年第二笔 粤财社〔2019〕45号'!A:D,2,0)</f>
        <v>9</v>
      </c>
      <c r="N84" s="27">
        <f>VLOOKUP(A84,'2019年第二笔 粤财社〔2019〕45号'!A:D,3,0)</f>
        <v>9</v>
      </c>
      <c r="O84" s="111">
        <f>VLOOKUP(A84,'2019年第二笔 粤财社〔2019〕45号'!A:D,4,0)</f>
        <v>0</v>
      </c>
      <c r="P84" s="110">
        <f>VLOOKUP(A84,'2020年第一笔 粤财社〔2019〕260号'!A:D,2,0)</f>
        <v>1947.02070678898</v>
      </c>
      <c r="Q84" s="27">
        <f>VLOOKUP(A84,'2020年第一笔 粤财社〔2019〕260号'!A:D,3,0)</f>
        <v>55.8668945171442</v>
      </c>
      <c r="R84" s="111">
        <f>VLOOKUP(A84,'2020年第一笔 粤财社〔2019〕260号'!A:D,4,0)</f>
        <v>1891.15381227184</v>
      </c>
    </row>
    <row r="85" ht="15" spans="1:18">
      <c r="A85" s="109" t="s">
        <v>98</v>
      </c>
      <c r="B85" s="110">
        <f>VLOOKUP(A85,'2018年第一笔粤财社〔2017〕291号'!A:F,2,0)</f>
        <v>1247</v>
      </c>
      <c r="C85" s="27">
        <f>VLOOKUP(A85,'2018年第一笔粤财社〔2017〕291号'!A:F,3,0)</f>
        <v>17</v>
      </c>
      <c r="D85" s="27">
        <f>VLOOKUP(A85,'2018年第一笔粤财社〔2017〕291号'!A:F,4,0)</f>
        <v>17</v>
      </c>
      <c r="E85" s="27">
        <f>VLOOKUP(A85,'2018年第一笔粤财社〔2017〕291号'!A:F,5,0)</f>
        <v>0</v>
      </c>
      <c r="F85" s="111">
        <f>VLOOKUP(A85,'2018年第一笔粤财社〔2017〕291号'!A:F,6,0)</f>
        <v>1230</v>
      </c>
      <c r="G85" s="110">
        <f>VLOOKUP(A85,'2018第二笔 粤财社〔2018〕141号'!A:D,2,0)</f>
        <v>37</v>
      </c>
      <c r="H85" s="27">
        <f>VLOOKUP(A85,'2018第二笔 粤财社〔2018〕141号'!A:D,3,0)</f>
        <v>0</v>
      </c>
      <c r="I85" s="111">
        <f>VLOOKUP(A85,'2018第二笔 粤财社〔2018〕141号'!A:D,4,0)</f>
        <v>37</v>
      </c>
      <c r="J85" s="110">
        <f>VLOOKUP(A85,'2019年第一笔 粤财社〔2018〕246号'!A:D,2,0)</f>
        <v>2106</v>
      </c>
      <c r="K85" s="27">
        <f>VLOOKUP(A85,'2019年第一笔 粤财社〔2018〕246号'!A:D,3,0)</f>
        <v>65</v>
      </c>
      <c r="L85" s="111">
        <f>VLOOKUP(A85,'2019年第一笔 粤财社〔2018〕246号'!A:D,4,0)</f>
        <v>2041</v>
      </c>
      <c r="M85" s="110">
        <f>VLOOKUP(A85,'2019年第二笔 粤财社〔2019〕45号'!A:D,2,0)</f>
        <v>10</v>
      </c>
      <c r="N85" s="27">
        <f>VLOOKUP(A85,'2019年第二笔 粤财社〔2019〕45号'!A:D,3,0)</f>
        <v>10</v>
      </c>
      <c r="O85" s="111">
        <f>VLOOKUP(A85,'2019年第二笔 粤财社〔2019〕45号'!A:D,4,0)</f>
        <v>0</v>
      </c>
      <c r="P85" s="110">
        <f>VLOOKUP(A85,'2020年第一笔 粤财社〔2019〕260号'!A:D,2,0)</f>
        <v>1912.11009407201</v>
      </c>
      <c r="Q85" s="27">
        <f>VLOOKUP(A85,'2020年第一笔 粤财社〔2019〕260号'!A:D,3,0)</f>
        <v>54.8651858494412</v>
      </c>
      <c r="R85" s="111">
        <f>VLOOKUP(A85,'2020年第一笔 粤财社〔2019〕260号'!A:D,4,0)</f>
        <v>1857.24490822257</v>
      </c>
    </row>
    <row r="86" s="77" customFormat="1" ht="15" spans="1:18">
      <c r="A86" s="112" t="s">
        <v>99</v>
      </c>
      <c r="B86" s="107">
        <f>VLOOKUP(A86,'2018年第一笔粤财社〔2017〕291号'!A:F,2,0)</f>
        <v>4111</v>
      </c>
      <c r="C86" s="72">
        <f>VLOOKUP(A86,'2018年第一笔粤财社〔2017〕291号'!A:F,3,0)</f>
        <v>56</v>
      </c>
      <c r="D86" s="72">
        <f>VLOOKUP(A86,'2018年第一笔粤财社〔2017〕291号'!A:F,4,0)</f>
        <v>56</v>
      </c>
      <c r="E86" s="72">
        <f>VLOOKUP(A86,'2018年第一笔粤财社〔2017〕291号'!A:F,5,0)</f>
        <v>0</v>
      </c>
      <c r="F86" s="108">
        <f>VLOOKUP(A86,'2018年第一笔粤财社〔2017〕291号'!A:F,6,0)</f>
        <v>4055</v>
      </c>
      <c r="G86" s="107">
        <f>VLOOKUP(A86,'2018第二笔 粤财社〔2018〕141号'!A:D,2,0)</f>
        <v>0</v>
      </c>
      <c r="H86" s="72">
        <f>VLOOKUP(A86,'2018第二笔 粤财社〔2018〕141号'!A:D,3,0)</f>
        <v>124</v>
      </c>
      <c r="I86" s="108">
        <f>VLOOKUP(A86,'2018第二笔 粤财社〔2018〕141号'!A:D,4,0)</f>
        <v>124</v>
      </c>
      <c r="J86" s="107">
        <f>VLOOKUP(A86,'2019年第一笔 粤财社〔2018〕246号'!A:D,2,0)</f>
        <v>6338</v>
      </c>
      <c r="K86" s="72">
        <f>VLOOKUP(A86,'2019年第一笔 粤财社〔2018〕246号'!A:D,3,0)</f>
        <v>195</v>
      </c>
      <c r="L86" s="108">
        <f>VLOOKUP(A86,'2019年第一笔 粤财社〔2018〕246号'!A:D,4,0)</f>
        <v>6143</v>
      </c>
      <c r="M86" s="107">
        <f>VLOOKUP(A86,'2019年第二笔 粤财社〔2019〕45号'!A:D,2,0)</f>
        <v>30</v>
      </c>
      <c r="N86" s="72">
        <f>VLOOKUP(A86,'2019年第二笔 粤财社〔2019〕45号'!A:D,3,0)</f>
        <v>30</v>
      </c>
      <c r="O86" s="108">
        <f>VLOOKUP(A86,'2019年第二笔 粤财社〔2019〕45号'!A:D,4,0)</f>
        <v>0</v>
      </c>
      <c r="P86" s="107">
        <f>VLOOKUP(A86,'2020年第一笔 粤财社〔2019〕260号'!A:D,2,0)</f>
        <v>5304.71459686102</v>
      </c>
      <c r="Q86" s="72">
        <f>VLOOKUP(A86,'2020年第一笔 粤财社〔2019〕260号'!A:D,3,0)</f>
        <v>152.210980496012</v>
      </c>
      <c r="R86" s="108">
        <f>VLOOKUP(A86,'2020年第一笔 粤财社〔2019〕260号'!A:D,4,0)</f>
        <v>5152.50361636501</v>
      </c>
    </row>
    <row r="87" s="77" customFormat="1" ht="15" spans="1:18">
      <c r="A87" s="112" t="s">
        <v>100</v>
      </c>
      <c r="B87" s="107">
        <f>VLOOKUP(A87,'2018年第一笔粤财社〔2017〕291号'!A:F,2,0)</f>
        <v>10231</v>
      </c>
      <c r="C87" s="72">
        <f>VLOOKUP(A87,'2018年第一笔粤财社〔2017〕291号'!A:F,3,0)</f>
        <v>140</v>
      </c>
      <c r="D87" s="72">
        <f>VLOOKUP(A87,'2018年第一笔粤财社〔2017〕291号'!A:F,4,0)</f>
        <v>140</v>
      </c>
      <c r="E87" s="72">
        <f>VLOOKUP(A87,'2018年第一笔粤财社〔2017〕291号'!A:F,5,0)</f>
        <v>0</v>
      </c>
      <c r="F87" s="108">
        <f>VLOOKUP(A87,'2018年第一笔粤财社〔2017〕291号'!A:F,6,0)</f>
        <v>10091</v>
      </c>
      <c r="G87" s="107">
        <f>VLOOKUP(A87,'2018第二笔 粤财社〔2018〕141号'!A:D,2,0)</f>
        <v>732</v>
      </c>
      <c r="H87" s="72">
        <f>VLOOKUP(A87,'2018第二笔 粤财社〔2018〕141号'!A:D,3,0)</f>
        <v>0</v>
      </c>
      <c r="I87" s="108">
        <f>VLOOKUP(A87,'2018第二笔 粤财社〔2018〕141号'!A:D,4,0)</f>
        <v>732</v>
      </c>
      <c r="J87" s="107">
        <f>VLOOKUP(A87,'2019年第一笔 粤财社〔2018〕246号'!A:D,2,0)</f>
        <v>13207</v>
      </c>
      <c r="K87" s="72">
        <f>VLOOKUP(A87,'2019年第一笔 粤财社〔2018〕246号'!A:D,3,0)</f>
        <v>406</v>
      </c>
      <c r="L87" s="108">
        <f>VLOOKUP(A87,'2019年第一笔 粤财社〔2018〕246号'!A:D,4,0)</f>
        <v>12801</v>
      </c>
      <c r="M87" s="107">
        <f>VLOOKUP(A87,'2019年第二笔 粤财社〔2019〕45号'!A:D,2,0)</f>
        <v>62</v>
      </c>
      <c r="N87" s="72">
        <f>VLOOKUP(A87,'2019年第二笔 粤财社〔2019〕45号'!A:D,3,0)</f>
        <v>62</v>
      </c>
      <c r="O87" s="108">
        <f>VLOOKUP(A87,'2019年第二笔 粤财社〔2019〕45号'!A:D,4,0)</f>
        <v>0</v>
      </c>
      <c r="P87" s="107">
        <f>VLOOKUP(A87,'2020年第一笔 粤财社〔2019〕260号'!A:D,2,0)</f>
        <v>16426.7134803898</v>
      </c>
      <c r="Q87" s="72">
        <f>VLOOKUP(A87,'2020年第一笔 粤财社〔2019〕260号'!A:D,3,0)</f>
        <v>471.340374589937</v>
      </c>
      <c r="R87" s="108">
        <f>VLOOKUP(A87,'2020年第一笔 粤财社〔2019〕260号'!A:D,4,0)</f>
        <v>15955.3731057998</v>
      </c>
    </row>
    <row r="88" ht="15" spans="1:18">
      <c r="A88" s="109" t="s">
        <v>101</v>
      </c>
      <c r="B88" s="110">
        <f>VLOOKUP(A88,'2018年第一笔粤财社〔2017〕291号'!A:F,2,0)</f>
        <v>1055</v>
      </c>
      <c r="C88" s="27">
        <f>VLOOKUP(A88,'2018年第一笔粤财社〔2017〕291号'!A:F,3,0)</f>
        <v>14</v>
      </c>
      <c r="D88" s="27">
        <f>VLOOKUP(A88,'2018年第一笔粤财社〔2017〕291号'!A:F,4,0)</f>
        <v>14</v>
      </c>
      <c r="E88" s="27">
        <f>VLOOKUP(A88,'2018年第一笔粤财社〔2017〕291号'!A:F,5,0)</f>
        <v>0</v>
      </c>
      <c r="F88" s="111">
        <f>VLOOKUP(A88,'2018年第一笔粤财社〔2017〕291号'!A:F,6,0)</f>
        <v>1041</v>
      </c>
      <c r="G88" s="110">
        <f>VLOOKUP(A88,'2018第二笔 粤财社〔2018〕141号'!A:D,2,0)</f>
        <v>32</v>
      </c>
      <c r="H88" s="27">
        <f>VLOOKUP(A88,'2018第二笔 粤财社〔2018〕141号'!A:D,3,0)</f>
        <v>0</v>
      </c>
      <c r="I88" s="111">
        <f>VLOOKUP(A88,'2018第二笔 粤财社〔2018〕141号'!A:D,4,0)</f>
        <v>32</v>
      </c>
      <c r="J88" s="110">
        <f>VLOOKUP(A88,'2019年第一笔 粤财社〔2018〕246号'!A:D,2,0)</f>
        <v>1628</v>
      </c>
      <c r="K88" s="27">
        <f>VLOOKUP(A88,'2019年第一笔 粤财社〔2018〕246号'!A:D,3,0)</f>
        <v>50</v>
      </c>
      <c r="L88" s="111">
        <f>VLOOKUP(A88,'2019年第一笔 粤财社〔2018〕246号'!A:D,4,0)</f>
        <v>1578</v>
      </c>
      <c r="M88" s="110">
        <f>VLOOKUP(A88,'2019年第二笔 粤财社〔2019〕45号'!A:D,2,0)</f>
        <v>8</v>
      </c>
      <c r="N88" s="27">
        <f>VLOOKUP(A88,'2019年第二笔 粤财社〔2019〕45号'!A:D,3,0)</f>
        <v>8</v>
      </c>
      <c r="O88" s="111">
        <f>VLOOKUP(A88,'2019年第二笔 粤财社〔2019〕45号'!A:D,4,0)</f>
        <v>0</v>
      </c>
      <c r="P88" s="110">
        <f>VLOOKUP(A88,'2020年第一笔 粤财社〔2019〕260号'!A:D,2,0)</f>
        <v>1043.29880311766</v>
      </c>
      <c r="Q88" s="27">
        <f>VLOOKUP(A88,'2020年第一笔 粤财社〔2019〕260号'!A:D,3,0)</f>
        <v>29.9359241431806</v>
      </c>
      <c r="R88" s="111">
        <f>VLOOKUP(A88,'2020年第一笔 粤财社〔2019〕260号'!A:D,4,0)</f>
        <v>1013.36287897448</v>
      </c>
    </row>
    <row r="89" ht="15" spans="1:18">
      <c r="A89" s="109" t="s">
        <v>102</v>
      </c>
      <c r="B89" s="110">
        <f>VLOOKUP(A89,'2018年第一笔粤财社〔2017〕291号'!A:F,2,0)</f>
        <v>4682</v>
      </c>
      <c r="C89" s="27">
        <f>VLOOKUP(A89,'2018年第一笔粤财社〔2017〕291号'!A:F,3,0)</f>
        <v>64</v>
      </c>
      <c r="D89" s="27">
        <f>VLOOKUP(A89,'2018年第一笔粤财社〔2017〕291号'!A:F,4,0)</f>
        <v>64</v>
      </c>
      <c r="E89" s="27">
        <f>VLOOKUP(A89,'2018年第一笔粤财社〔2017〕291号'!A:F,5,0)</f>
        <v>0</v>
      </c>
      <c r="F89" s="111">
        <f>VLOOKUP(A89,'2018年第一笔粤财社〔2017〕291号'!A:F,6,0)</f>
        <v>4618</v>
      </c>
      <c r="G89" s="110">
        <f>VLOOKUP(A89,'2018第二笔 粤财社〔2018〕141号'!A:D,2,0)</f>
        <v>141</v>
      </c>
      <c r="H89" s="27">
        <f>VLOOKUP(A89,'2018第二笔 粤财社〔2018〕141号'!A:D,3,0)</f>
        <v>0</v>
      </c>
      <c r="I89" s="111">
        <f>VLOOKUP(A89,'2018第二笔 粤财社〔2018〕141号'!A:D,4,0)</f>
        <v>141</v>
      </c>
      <c r="J89" s="110">
        <f>VLOOKUP(A89,'2019年第一笔 粤财社〔2018〕246号'!A:D,2,0)</f>
        <v>4424</v>
      </c>
      <c r="K89" s="27">
        <f>VLOOKUP(A89,'2019年第一笔 粤财社〔2018〕246号'!A:D,3,0)</f>
        <v>136</v>
      </c>
      <c r="L89" s="111">
        <f>VLOOKUP(A89,'2019年第一笔 粤财社〔2018〕246号'!A:D,4,0)</f>
        <v>4288</v>
      </c>
      <c r="M89" s="110">
        <f>VLOOKUP(A89,'2019年第二笔 粤财社〔2019〕45号'!A:D,2,0)</f>
        <v>21</v>
      </c>
      <c r="N89" s="27">
        <f>VLOOKUP(A89,'2019年第二笔 粤财社〔2019〕45号'!A:D,3,0)</f>
        <v>21</v>
      </c>
      <c r="O89" s="111">
        <f>VLOOKUP(A89,'2019年第二笔 粤财社〔2019〕45号'!A:D,4,0)</f>
        <v>0</v>
      </c>
      <c r="P89" s="110">
        <f>VLOOKUP(A89,'2020年第一笔 粤财社〔2019〕260号'!A:D,2,0)</f>
        <v>4700.13968011552</v>
      </c>
      <c r="Q89" s="27">
        <f>VLOOKUP(A89,'2020年第一笔 粤财社〔2019〕260号'!A:D,3,0)</f>
        <v>134.863592774987</v>
      </c>
      <c r="R89" s="111">
        <f>VLOOKUP(A89,'2020年第一笔 粤财社〔2019〕260号'!A:D,4,0)</f>
        <v>4565.27608734053</v>
      </c>
    </row>
    <row r="90" ht="15" spans="1:18">
      <c r="A90" s="109" t="s">
        <v>103</v>
      </c>
      <c r="B90" s="110">
        <f>VLOOKUP(A90,'2018年第一笔粤财社〔2017〕291号'!A:F,2,0)</f>
        <v>2701</v>
      </c>
      <c r="C90" s="27">
        <f>VLOOKUP(A90,'2018年第一笔粤财社〔2017〕291号'!A:F,3,0)</f>
        <v>37</v>
      </c>
      <c r="D90" s="27">
        <f>VLOOKUP(A90,'2018年第一笔粤财社〔2017〕291号'!A:F,4,0)</f>
        <v>37</v>
      </c>
      <c r="E90" s="27">
        <f>VLOOKUP(A90,'2018年第一笔粤财社〔2017〕291号'!A:F,5,0)</f>
        <v>0</v>
      </c>
      <c r="F90" s="111">
        <f>VLOOKUP(A90,'2018年第一笔粤财社〔2017〕291号'!A:F,6,0)</f>
        <v>2664</v>
      </c>
      <c r="G90" s="110">
        <f>VLOOKUP(A90,'2018第二笔 粤财社〔2018〕141号'!A:D,2,0)</f>
        <v>454</v>
      </c>
      <c r="H90" s="27">
        <f>VLOOKUP(A90,'2018第二笔 粤财社〔2018〕141号'!A:D,3,0)</f>
        <v>0</v>
      </c>
      <c r="I90" s="111">
        <f>VLOOKUP(A90,'2018第二笔 粤财社〔2018〕141号'!A:D,4,0)</f>
        <v>454</v>
      </c>
      <c r="J90" s="110">
        <f>VLOOKUP(A90,'2019年第一笔 粤财社〔2018〕246号'!A:D,2,0)</f>
        <v>4968</v>
      </c>
      <c r="K90" s="27">
        <f>VLOOKUP(A90,'2019年第一笔 粤财社〔2018〕246号'!A:D,3,0)</f>
        <v>153</v>
      </c>
      <c r="L90" s="111">
        <f>VLOOKUP(A90,'2019年第一笔 粤财社〔2018〕246号'!A:D,4,0)</f>
        <v>4815</v>
      </c>
      <c r="M90" s="110">
        <f>VLOOKUP(A90,'2019年第二笔 粤财社〔2019〕45号'!A:D,2,0)</f>
        <v>23</v>
      </c>
      <c r="N90" s="27">
        <f>VLOOKUP(A90,'2019年第二笔 粤财社〔2019〕45号'!A:D,3,0)</f>
        <v>23</v>
      </c>
      <c r="O90" s="111">
        <f>VLOOKUP(A90,'2019年第二笔 粤财社〔2019〕45号'!A:D,4,0)</f>
        <v>0</v>
      </c>
      <c r="P90" s="110">
        <f>VLOOKUP(A90,'2020年第一笔 粤财社〔2019〕260号'!A:D,2,0)</f>
        <v>7227.96344275184</v>
      </c>
      <c r="Q90" s="27">
        <f>VLOOKUP(A90,'2020年第一笔 粤财社〔2019〕260号'!A:D,3,0)</f>
        <v>207.395776440376</v>
      </c>
      <c r="R90" s="111">
        <f>VLOOKUP(A90,'2020年第一笔 粤财社〔2019〕260号'!A:D,4,0)</f>
        <v>7020.56766631146</v>
      </c>
    </row>
    <row r="91" ht="15" spans="1:18">
      <c r="A91" s="109" t="s">
        <v>104</v>
      </c>
      <c r="B91" s="110">
        <f>VLOOKUP(A91,'2018年第一笔粤财社〔2017〕291号'!A:F,2,0)</f>
        <v>129</v>
      </c>
      <c r="C91" s="27">
        <f>VLOOKUP(A91,'2018年第一笔粤财社〔2017〕291号'!A:F,3,0)</f>
        <v>2</v>
      </c>
      <c r="D91" s="27">
        <f>VLOOKUP(A91,'2018年第一笔粤财社〔2017〕291号'!A:F,4,0)</f>
        <v>2</v>
      </c>
      <c r="E91" s="27">
        <f>VLOOKUP(A91,'2018年第一笔粤财社〔2017〕291号'!A:F,5,0)</f>
        <v>0</v>
      </c>
      <c r="F91" s="111">
        <f>VLOOKUP(A91,'2018年第一笔粤财社〔2017〕291号'!A:F,6,0)</f>
        <v>127</v>
      </c>
      <c r="G91" s="110">
        <f>VLOOKUP(A91,'2018第二笔 粤财社〔2018〕141号'!A:D,2,0)</f>
        <v>4</v>
      </c>
      <c r="H91" s="27">
        <f>VLOOKUP(A91,'2018第二笔 粤财社〔2018〕141号'!A:D,3,0)</f>
        <v>0</v>
      </c>
      <c r="I91" s="111">
        <f>VLOOKUP(A91,'2018第二笔 粤财社〔2018〕141号'!A:D,4,0)</f>
        <v>4</v>
      </c>
      <c r="J91" s="110">
        <f>VLOOKUP(A91,'2019年第一笔 粤财社〔2018〕246号'!A:D,2,0)</f>
        <v>155</v>
      </c>
      <c r="K91" s="27">
        <f>VLOOKUP(A91,'2019年第一笔 粤财社〔2018〕246号'!A:D,3,0)</f>
        <v>5</v>
      </c>
      <c r="L91" s="111">
        <f>VLOOKUP(A91,'2019年第一笔 粤财社〔2018〕246号'!A:D,4,0)</f>
        <v>150</v>
      </c>
      <c r="M91" s="110">
        <f>VLOOKUP(A91,'2019年第二笔 粤财社〔2019〕45号'!A:D,2,0)</f>
        <v>1</v>
      </c>
      <c r="N91" s="27">
        <f>VLOOKUP(A91,'2019年第二笔 粤财社〔2019〕45号'!A:D,3,0)</f>
        <v>1</v>
      </c>
      <c r="O91" s="111">
        <f>VLOOKUP(A91,'2019年第二笔 粤财社〔2019〕45号'!A:D,4,0)</f>
        <v>0</v>
      </c>
      <c r="P91" s="110">
        <f>VLOOKUP(A91,'2020年第一笔 粤财社〔2019〕260号'!A:D,2,0)</f>
        <v>180.548223576788</v>
      </c>
      <c r="Q91" s="27">
        <f>VLOOKUP(A91,'2020年第一笔 粤财社〔2019〕260号'!A:D,3,0)</f>
        <v>5.18056563376622</v>
      </c>
      <c r="R91" s="111">
        <f>VLOOKUP(A91,'2020年第一笔 粤财社〔2019〕260号'!A:D,4,0)</f>
        <v>175.367657943022</v>
      </c>
    </row>
    <row r="92" ht="15" spans="1:18">
      <c r="A92" s="109" t="s">
        <v>105</v>
      </c>
      <c r="B92" s="110">
        <f>VLOOKUP(A92,'2018年第一笔粤财社〔2017〕291号'!A:F,2,0)</f>
        <v>295</v>
      </c>
      <c r="C92" s="27">
        <f>VLOOKUP(A92,'2018年第一笔粤财社〔2017〕291号'!A:F,3,0)</f>
        <v>4</v>
      </c>
      <c r="D92" s="27">
        <f>VLOOKUP(A92,'2018年第一笔粤财社〔2017〕291号'!A:F,4,0)</f>
        <v>4</v>
      </c>
      <c r="E92" s="27">
        <f>VLOOKUP(A92,'2018年第一笔粤财社〔2017〕291号'!A:F,5,0)</f>
        <v>0</v>
      </c>
      <c r="F92" s="111">
        <f>VLOOKUP(A92,'2018年第一笔粤财社〔2017〕291号'!A:F,6,0)</f>
        <v>291</v>
      </c>
      <c r="G92" s="110">
        <f>VLOOKUP(A92,'2018第二笔 粤财社〔2018〕141号'!A:D,2,0)</f>
        <v>60</v>
      </c>
      <c r="H92" s="27">
        <f>VLOOKUP(A92,'2018第二笔 粤财社〔2018〕141号'!A:D,3,0)</f>
        <v>0</v>
      </c>
      <c r="I92" s="111">
        <f>VLOOKUP(A92,'2018第二笔 粤财社〔2018〕141号'!A:D,4,0)</f>
        <v>60</v>
      </c>
      <c r="J92" s="110">
        <f>VLOOKUP(A92,'2019年第一笔 粤财社〔2018〕246号'!A:D,2,0)</f>
        <v>296</v>
      </c>
      <c r="K92" s="27">
        <f>VLOOKUP(A92,'2019年第一笔 粤财社〔2018〕246号'!A:D,3,0)</f>
        <v>9</v>
      </c>
      <c r="L92" s="111">
        <f>VLOOKUP(A92,'2019年第一笔 粤财社〔2018〕246号'!A:D,4,0)</f>
        <v>287</v>
      </c>
      <c r="M92" s="110">
        <f>VLOOKUP(A92,'2019年第二笔 粤财社〔2019〕45号'!A:D,2,0)</f>
        <v>1</v>
      </c>
      <c r="N92" s="27">
        <f>VLOOKUP(A92,'2019年第二笔 粤财社〔2019〕45号'!A:D,3,0)</f>
        <v>1</v>
      </c>
      <c r="O92" s="111">
        <f>VLOOKUP(A92,'2019年第二笔 粤财社〔2019〕45号'!A:D,4,0)</f>
        <v>0</v>
      </c>
      <c r="P92" s="110">
        <f>VLOOKUP(A92,'2020年第一笔 粤财社〔2019〕260号'!A:D,2,0)</f>
        <v>498.658229612567</v>
      </c>
      <c r="Q92" s="27">
        <f>VLOOKUP(A92,'2020年第一笔 粤财社〔2019〕260号'!A:D,3,0)</f>
        <v>14.3082642196524</v>
      </c>
      <c r="R92" s="111">
        <f>VLOOKUP(A92,'2020年第一笔 粤财社〔2019〕260号'!A:D,4,0)</f>
        <v>484.349965392915</v>
      </c>
    </row>
    <row r="93" ht="15" spans="1:18">
      <c r="A93" s="109" t="s">
        <v>106</v>
      </c>
      <c r="B93" s="110">
        <f>VLOOKUP(A93,'2018年第一笔粤财社〔2017〕291号'!A:F,2,0)</f>
        <v>734</v>
      </c>
      <c r="C93" s="27">
        <f>VLOOKUP(A93,'2018年第一笔粤财社〔2017〕291号'!A:F,3,0)</f>
        <v>10</v>
      </c>
      <c r="D93" s="27">
        <f>VLOOKUP(A93,'2018年第一笔粤财社〔2017〕291号'!A:F,4,0)</f>
        <v>10</v>
      </c>
      <c r="E93" s="27">
        <f>VLOOKUP(A93,'2018年第一笔粤财社〔2017〕291号'!A:F,5,0)</f>
        <v>0</v>
      </c>
      <c r="F93" s="111">
        <f>VLOOKUP(A93,'2018年第一笔粤财社〔2017〕291号'!A:F,6,0)</f>
        <v>724</v>
      </c>
      <c r="G93" s="110">
        <f>VLOOKUP(A93,'2018第二笔 粤财社〔2018〕141号'!A:D,2,0)</f>
        <v>22</v>
      </c>
      <c r="H93" s="27">
        <f>VLOOKUP(A93,'2018第二笔 粤财社〔2018〕141号'!A:D,3,0)</f>
        <v>0</v>
      </c>
      <c r="I93" s="111">
        <f>VLOOKUP(A93,'2018第二笔 粤财社〔2018〕141号'!A:D,4,0)</f>
        <v>22</v>
      </c>
      <c r="J93" s="110">
        <f>VLOOKUP(A93,'2019年第一笔 粤财社〔2018〕246号'!A:D,2,0)</f>
        <v>844</v>
      </c>
      <c r="K93" s="27">
        <f>VLOOKUP(A93,'2019年第一笔 粤财社〔2018〕246号'!A:D,3,0)</f>
        <v>26</v>
      </c>
      <c r="L93" s="111">
        <f>VLOOKUP(A93,'2019年第一笔 粤财社〔2018〕246号'!A:D,4,0)</f>
        <v>818</v>
      </c>
      <c r="M93" s="110">
        <f>VLOOKUP(A93,'2019年第二笔 粤财社〔2019〕45号'!A:D,2,0)</f>
        <v>4</v>
      </c>
      <c r="N93" s="27">
        <f>VLOOKUP(A93,'2019年第二笔 粤财社〔2019〕45号'!A:D,3,0)</f>
        <v>4</v>
      </c>
      <c r="O93" s="111">
        <f>VLOOKUP(A93,'2019年第二笔 粤财社〔2019〕45号'!A:D,4,0)</f>
        <v>0</v>
      </c>
      <c r="P93" s="110">
        <f>VLOOKUP(A93,'2020年第一笔 粤财社〔2019〕260号'!A:D,2,0)</f>
        <v>1551.2368377557</v>
      </c>
      <c r="Q93" s="27">
        <f>VLOOKUP(A93,'2020年第一笔 粤财社〔2019〕260号'!A:D,3,0)</f>
        <v>44.510458714602</v>
      </c>
      <c r="R93" s="111">
        <f>VLOOKUP(A93,'2020年第一笔 粤财社〔2019〕260号'!A:D,4,0)</f>
        <v>1506.7263790411</v>
      </c>
    </row>
    <row r="94" ht="15" spans="1:18">
      <c r="A94" s="109" t="s">
        <v>107</v>
      </c>
      <c r="B94" s="110">
        <f>VLOOKUP(A94,'2018年第一笔粤财社〔2017〕291号'!A:F,2,0)</f>
        <v>635</v>
      </c>
      <c r="C94" s="27">
        <f>VLOOKUP(A94,'2018年第一笔粤财社〔2017〕291号'!A:F,3,0)</f>
        <v>9</v>
      </c>
      <c r="D94" s="27">
        <f>VLOOKUP(A94,'2018年第一笔粤财社〔2017〕291号'!A:F,4,0)</f>
        <v>9</v>
      </c>
      <c r="E94" s="27">
        <f>VLOOKUP(A94,'2018年第一笔粤财社〔2017〕291号'!A:F,5,0)</f>
        <v>0</v>
      </c>
      <c r="F94" s="111">
        <f>VLOOKUP(A94,'2018年第一笔粤财社〔2017〕291号'!A:F,6,0)</f>
        <v>626</v>
      </c>
      <c r="G94" s="110">
        <f>VLOOKUP(A94,'2018第二笔 粤财社〔2018〕141号'!A:D,2,0)</f>
        <v>19</v>
      </c>
      <c r="H94" s="27">
        <f>VLOOKUP(A94,'2018第二笔 粤财社〔2018〕141号'!A:D,3,0)</f>
        <v>0</v>
      </c>
      <c r="I94" s="111">
        <f>VLOOKUP(A94,'2018第二笔 粤财社〔2018〕141号'!A:D,4,0)</f>
        <v>19</v>
      </c>
      <c r="J94" s="110">
        <f>VLOOKUP(A94,'2019年第一笔 粤财社〔2018〕246号'!A:D,2,0)</f>
        <v>892</v>
      </c>
      <c r="K94" s="27">
        <f>VLOOKUP(A94,'2019年第一笔 粤财社〔2018〕246号'!A:D,3,0)</f>
        <v>27</v>
      </c>
      <c r="L94" s="111">
        <f>VLOOKUP(A94,'2019年第一笔 粤财社〔2018〕246号'!A:D,4,0)</f>
        <v>865</v>
      </c>
      <c r="M94" s="110">
        <f>VLOOKUP(A94,'2019年第二笔 粤财社〔2019〕45号'!A:D,2,0)</f>
        <v>4</v>
      </c>
      <c r="N94" s="27">
        <f>VLOOKUP(A94,'2019年第二笔 粤财社〔2019〕45号'!A:D,3,0)</f>
        <v>4</v>
      </c>
      <c r="O94" s="111">
        <f>VLOOKUP(A94,'2019年第二笔 粤财社〔2019〕45号'!A:D,4,0)</f>
        <v>0</v>
      </c>
      <c r="P94" s="110">
        <f>VLOOKUP(A94,'2020年第一笔 粤财社〔2019〕260号'!A:D,2,0)</f>
        <v>1224.86826345968</v>
      </c>
      <c r="Q94" s="27">
        <f>VLOOKUP(A94,'2020年第一笔 粤财社〔2019〕260号'!A:D,3,0)</f>
        <v>35.1457926633731</v>
      </c>
      <c r="R94" s="111">
        <f>VLOOKUP(A94,'2020年第一笔 粤财社〔2019〕260号'!A:D,4,0)</f>
        <v>1189.72247079631</v>
      </c>
    </row>
    <row r="95" s="77" customFormat="1" ht="15" spans="1:18">
      <c r="A95" s="112" t="s">
        <v>108</v>
      </c>
      <c r="B95" s="107">
        <f>VLOOKUP(A95,'2018年第一笔粤财社〔2017〕291号'!A:F,2,0)</f>
        <v>34355</v>
      </c>
      <c r="C95" s="72">
        <f>VLOOKUP(A95,'2018年第一笔粤财社〔2017〕291号'!A:F,3,0)</f>
        <v>471</v>
      </c>
      <c r="D95" s="72">
        <f>VLOOKUP(A95,'2018年第一笔粤财社〔2017〕291号'!A:F,4,0)</f>
        <v>471</v>
      </c>
      <c r="E95" s="72">
        <f>VLOOKUP(A95,'2018年第一笔粤财社〔2017〕291号'!A:F,5,0)</f>
        <v>0</v>
      </c>
      <c r="F95" s="108">
        <f>VLOOKUP(A95,'2018年第一笔粤财社〔2017〕291号'!A:F,6,0)</f>
        <v>33884</v>
      </c>
      <c r="G95" s="107">
        <f>VLOOKUP(A95,'2018第二笔 粤财社〔2018〕141号'!A:D,2,0)</f>
        <v>0</v>
      </c>
      <c r="H95" s="72">
        <f>VLOOKUP(A95,'2018第二笔 粤财社〔2018〕141号'!A:D,3,0)</f>
        <v>0</v>
      </c>
      <c r="I95" s="108">
        <f>VLOOKUP(A95,'2018第二笔 粤财社〔2018〕141号'!A:D,4,0)</f>
        <v>0</v>
      </c>
      <c r="J95" s="107">
        <f>VLOOKUP(A95,'2019年第一笔 粤财社〔2018〕246号'!A:D,2,0)</f>
        <v>21788</v>
      </c>
      <c r="K95" s="72">
        <f>VLOOKUP(A95,'2019年第一笔 粤财社〔2018〕246号'!A:D,3,0)</f>
        <v>669</v>
      </c>
      <c r="L95" s="108">
        <f>VLOOKUP(A95,'2019年第一笔 粤财社〔2018〕246号'!A:D,4,0)</f>
        <v>21119</v>
      </c>
      <c r="M95" s="107">
        <f>VLOOKUP(A95,'2019年第二笔 粤财社〔2019〕45号'!A:D,2,0)</f>
        <v>101</v>
      </c>
      <c r="N95" s="72">
        <f>VLOOKUP(A95,'2019年第二笔 粤财社〔2019〕45号'!A:D,3,0)</f>
        <v>101</v>
      </c>
      <c r="O95" s="108">
        <f>VLOOKUP(A95,'2019年第二笔 粤财社〔2019〕45号'!A:D,4,0)</f>
        <v>0</v>
      </c>
      <c r="P95" s="107">
        <f>VLOOKUP(A95,'2020年第一笔 粤财社〔2019〕260号'!A:D,2,0)</f>
        <v>28252.778014542</v>
      </c>
      <c r="Q95" s="72">
        <f>VLOOKUP(A95,'2020年第一笔 粤财社〔2019〕260号'!A:D,3,0)</f>
        <v>810.671896632155</v>
      </c>
      <c r="R95" s="108">
        <f>VLOOKUP(A95,'2020年第一笔 粤财社〔2019〕260号'!A:D,4,0)</f>
        <v>27442.1061179098</v>
      </c>
    </row>
    <row r="96" s="77" customFormat="1" ht="15" spans="1:18">
      <c r="A96" s="112" t="s">
        <v>109</v>
      </c>
      <c r="B96" s="107">
        <f>VLOOKUP(A96,'2018年第一笔粤财社〔2017〕291号'!A:F,2,0)</f>
        <v>4112</v>
      </c>
      <c r="C96" s="72">
        <f>VLOOKUP(A96,'2018年第一笔粤财社〔2017〕291号'!A:F,3,0)</f>
        <v>56</v>
      </c>
      <c r="D96" s="72">
        <f>VLOOKUP(A96,'2018年第一笔粤财社〔2017〕291号'!A:F,4,0)</f>
        <v>56</v>
      </c>
      <c r="E96" s="72">
        <f>VLOOKUP(A96,'2018年第一笔粤财社〔2017〕291号'!A:F,5,0)</f>
        <v>0</v>
      </c>
      <c r="F96" s="108">
        <f>VLOOKUP(A96,'2018年第一笔粤财社〔2017〕291号'!A:F,6,0)</f>
        <v>4056</v>
      </c>
      <c r="G96" s="107">
        <f>VLOOKUP(A96,'2018第二笔 粤财社〔2018〕141号'!A:D,2,0)</f>
        <v>0</v>
      </c>
      <c r="H96" s="72">
        <f>VLOOKUP(A96,'2018第二笔 粤财社〔2018〕141号'!A:D,3,0)</f>
        <v>621</v>
      </c>
      <c r="I96" s="108">
        <f>VLOOKUP(A96,'2018第二笔 粤财社〔2018〕141号'!A:D,4,0)</f>
        <v>621</v>
      </c>
      <c r="J96" s="107">
        <f>VLOOKUP(A96,'2019年第一笔 粤财社〔2018〕246号'!A:D,2,0)</f>
        <v>7804</v>
      </c>
      <c r="K96" s="72">
        <f>VLOOKUP(A96,'2019年第一笔 粤财社〔2018〕246号'!A:D,3,0)</f>
        <v>240</v>
      </c>
      <c r="L96" s="108">
        <f>VLOOKUP(A96,'2019年第一笔 粤财社〔2018〕246号'!A:D,4,0)</f>
        <v>7564</v>
      </c>
      <c r="M96" s="107">
        <f>VLOOKUP(A96,'2019年第二笔 粤财社〔2019〕45号'!A:D,2,0)</f>
        <v>36</v>
      </c>
      <c r="N96" s="72">
        <f>VLOOKUP(A96,'2019年第二笔 粤财社〔2019〕45号'!A:D,3,0)</f>
        <v>36</v>
      </c>
      <c r="O96" s="108">
        <f>VLOOKUP(A96,'2019年第二笔 粤财社〔2019〕45号'!A:D,4,0)</f>
        <v>0</v>
      </c>
      <c r="P96" s="107">
        <f>VLOOKUP(A96,'2020年第一笔 粤财社〔2019〕260号'!A:D,2,0)</f>
        <v>11733.8890845684</v>
      </c>
      <c r="Q96" s="72">
        <f>VLOOKUP(A96,'2020年第一笔 粤财社〔2019〕260号'!A:D,3,0)</f>
        <v>336.686683134749</v>
      </c>
      <c r="R96" s="108">
        <f>VLOOKUP(A96,'2020年第一笔 粤财社〔2019〕260号'!A:D,4,0)</f>
        <v>11397.2024014337</v>
      </c>
    </row>
    <row r="97" s="77" customFormat="1" ht="15" spans="1:18">
      <c r="A97" s="112" t="s">
        <v>110</v>
      </c>
      <c r="B97" s="107">
        <f>VLOOKUP(A97,'2018年第一笔粤财社〔2017〕291号'!A:F,2,0)</f>
        <v>12812</v>
      </c>
      <c r="C97" s="72">
        <f>VLOOKUP(A97,'2018年第一笔粤财社〔2017〕291号'!A:F,3,0)</f>
        <v>176</v>
      </c>
      <c r="D97" s="72">
        <f>VLOOKUP(A97,'2018年第一笔粤财社〔2017〕291号'!A:F,4,0)</f>
        <v>176</v>
      </c>
      <c r="E97" s="72">
        <f>VLOOKUP(A97,'2018年第一笔粤财社〔2017〕291号'!A:F,5,0)</f>
        <v>0</v>
      </c>
      <c r="F97" s="108">
        <f>VLOOKUP(A97,'2018年第一笔粤财社〔2017〕291号'!A:F,6,0)</f>
        <v>12636</v>
      </c>
      <c r="G97" s="107">
        <f>VLOOKUP(A97,'2018第二笔 粤财社〔2018〕141号'!A:D,2,0)</f>
        <v>0</v>
      </c>
      <c r="H97" s="72">
        <f>VLOOKUP(A97,'2018第二笔 粤财社〔2018〕141号'!A:D,3,0)</f>
        <v>0</v>
      </c>
      <c r="I97" s="108">
        <f>VLOOKUP(A97,'2018第二笔 粤财社〔2018〕141号'!A:D,4,0)</f>
        <v>0</v>
      </c>
      <c r="J97" s="107">
        <f>VLOOKUP(A97,'2019年第一笔 粤财社〔2018〕246号'!A:D,2,0)</f>
        <v>11598</v>
      </c>
      <c r="K97" s="72">
        <f>VLOOKUP(A97,'2019年第一笔 粤财社〔2018〕246号'!A:D,3,0)</f>
        <v>356</v>
      </c>
      <c r="L97" s="108">
        <f>VLOOKUP(A97,'2019年第一笔 粤财社〔2018〕246号'!A:D,4,0)</f>
        <v>11242</v>
      </c>
      <c r="M97" s="107">
        <f>VLOOKUP(A97,'2019年第二笔 粤财社〔2019〕45号'!A:D,2,0)</f>
        <v>54</v>
      </c>
      <c r="N97" s="72">
        <f>VLOOKUP(A97,'2019年第二笔 粤财社〔2019〕45号'!A:D,3,0)</f>
        <v>54</v>
      </c>
      <c r="O97" s="108">
        <f>VLOOKUP(A97,'2019年第二笔 粤财社〔2019〕45号'!A:D,4,0)</f>
        <v>0</v>
      </c>
      <c r="P97" s="107">
        <f>VLOOKUP(A97,'2020年第一笔 粤财社〔2019〕260号'!A:D,2,0)</f>
        <v>14429.6699302616</v>
      </c>
      <c r="Q97" s="72">
        <f>VLOOKUP(A97,'2020年第一笔 粤财社〔2019〕260号'!A:D,3,0)</f>
        <v>414.03814818211</v>
      </c>
      <c r="R97" s="108">
        <f>VLOOKUP(A97,'2020年第一笔 粤财社〔2019〕260号'!A:D,4,0)</f>
        <v>14015.6317820795</v>
      </c>
    </row>
    <row r="98" s="77" customFormat="1" ht="15" spans="1:18">
      <c r="A98" s="112" t="s">
        <v>111</v>
      </c>
      <c r="B98" s="107">
        <f>VLOOKUP(A98,'2018年第一笔粤财社〔2017〕291号'!A:F,2,0)</f>
        <v>13732</v>
      </c>
      <c r="C98" s="72">
        <f>VLOOKUP(A98,'2018年第一笔粤财社〔2017〕291号'!A:F,3,0)</f>
        <v>188</v>
      </c>
      <c r="D98" s="72">
        <f>VLOOKUP(A98,'2018年第一笔粤财社〔2017〕291号'!A:F,4,0)</f>
        <v>188</v>
      </c>
      <c r="E98" s="72">
        <f>VLOOKUP(A98,'2018年第一笔粤财社〔2017〕291号'!A:F,5,0)</f>
        <v>0</v>
      </c>
      <c r="F98" s="108">
        <f>VLOOKUP(A98,'2018年第一笔粤财社〔2017〕291号'!A:F,6,0)</f>
        <v>13544</v>
      </c>
      <c r="G98" s="107">
        <f>VLOOKUP(A98,'2018第二笔 粤财社〔2018〕141号'!A:D,2,0)</f>
        <v>259</v>
      </c>
      <c r="H98" s="72">
        <f>VLOOKUP(A98,'2018第二笔 粤财社〔2018〕141号'!A:D,3,0)</f>
        <v>0</v>
      </c>
      <c r="I98" s="108">
        <f>VLOOKUP(A98,'2018第二笔 粤财社〔2018〕141号'!A:D,4,0)</f>
        <v>259</v>
      </c>
      <c r="J98" s="107">
        <f>VLOOKUP(A98,'2019年第一笔 粤财社〔2018〕246号'!A:D,2,0)</f>
        <v>17026</v>
      </c>
      <c r="K98" s="72">
        <f>VLOOKUP(A98,'2019年第一笔 粤财社〔2018〕246号'!A:D,3,0)</f>
        <v>524</v>
      </c>
      <c r="L98" s="108">
        <f>VLOOKUP(A98,'2019年第一笔 粤财社〔2018〕246号'!A:D,4,0)</f>
        <v>16502</v>
      </c>
      <c r="M98" s="107">
        <f>VLOOKUP(A98,'2019年第二笔 粤财社〔2019〕45号'!A:D,2,0)</f>
        <v>80</v>
      </c>
      <c r="N98" s="72">
        <f>VLOOKUP(A98,'2019年第二笔 粤财社〔2019〕45号'!A:D,3,0)</f>
        <v>80</v>
      </c>
      <c r="O98" s="108">
        <f>VLOOKUP(A98,'2019年第二笔 粤财社〔2019〕45号'!A:D,4,0)</f>
        <v>0</v>
      </c>
      <c r="P98" s="107">
        <f>VLOOKUP(A98,'2020年第一笔 粤财社〔2019〕260号'!A:D,2,0)</f>
        <v>16580.8422540375</v>
      </c>
      <c r="Q98" s="72">
        <f>VLOOKUP(A98,'2020年第一笔 粤财社〔2019〕260号'!A:D,3,0)</f>
        <v>475.762872979099</v>
      </c>
      <c r="R98" s="108">
        <f>VLOOKUP(A98,'2020年第一笔 粤财社〔2019〕260号'!A:D,4,0)</f>
        <v>16105.0793810584</v>
      </c>
    </row>
    <row r="99" ht="15" spans="1:18">
      <c r="A99" s="109" t="s">
        <v>112</v>
      </c>
      <c r="B99" s="110">
        <f>VLOOKUP(A99,'2018年第一笔粤财社〔2017〕291号'!A:F,2,0)</f>
        <v>1555</v>
      </c>
      <c r="C99" s="27">
        <f>VLOOKUP(A99,'2018年第一笔粤财社〔2017〕291号'!A:F,3,0)</f>
        <v>21</v>
      </c>
      <c r="D99" s="27">
        <f>VLOOKUP(A99,'2018年第一笔粤财社〔2017〕291号'!A:F,4,0)</f>
        <v>21</v>
      </c>
      <c r="E99" s="27">
        <f>VLOOKUP(A99,'2018年第一笔粤财社〔2017〕291号'!A:F,5,0)</f>
        <v>0</v>
      </c>
      <c r="F99" s="111">
        <f>VLOOKUP(A99,'2018年第一笔粤财社〔2017〕291号'!A:F,6,0)</f>
        <v>1534</v>
      </c>
      <c r="G99" s="110">
        <f>VLOOKUP(A99,'2018第二笔 粤财社〔2018〕141号'!A:D,2,0)</f>
        <v>47</v>
      </c>
      <c r="H99" s="27">
        <f>VLOOKUP(A99,'2018第二笔 粤财社〔2018〕141号'!A:D,3,0)</f>
        <v>0</v>
      </c>
      <c r="I99" s="111">
        <f>VLOOKUP(A99,'2018第二笔 粤财社〔2018〕141号'!A:D,4,0)</f>
        <v>47</v>
      </c>
      <c r="J99" s="110">
        <f>VLOOKUP(A99,'2019年第一笔 粤财社〔2018〕246号'!A:D,2,0)</f>
        <v>776</v>
      </c>
      <c r="K99" s="27">
        <f>VLOOKUP(A99,'2019年第一笔 粤财社〔2018〕246号'!A:D,3,0)</f>
        <v>24</v>
      </c>
      <c r="L99" s="111">
        <f>VLOOKUP(A99,'2019年第一笔 粤财社〔2018〕246号'!A:D,4,0)</f>
        <v>752</v>
      </c>
      <c r="M99" s="110">
        <f>VLOOKUP(A99,'2019年第二笔 粤财社〔2019〕45号'!A:D,2,0)</f>
        <v>4</v>
      </c>
      <c r="N99" s="27">
        <f>VLOOKUP(A99,'2019年第二笔 粤财社〔2019〕45号'!A:D,3,0)</f>
        <v>4</v>
      </c>
      <c r="O99" s="111">
        <f>VLOOKUP(A99,'2019年第二笔 粤财社〔2019〕45号'!A:D,4,0)</f>
        <v>0</v>
      </c>
      <c r="P99" s="110">
        <f>VLOOKUP(A99,'2020年第一笔 粤财社〔2019〕260号'!A:D,2,0)</f>
        <v>935.880432016263</v>
      </c>
      <c r="Q99" s="27">
        <f>VLOOKUP(A99,'2020年第一笔 粤财社〔2019〕260号'!A:D,3,0)</f>
        <v>26.8537120297707</v>
      </c>
      <c r="R99" s="111">
        <f>VLOOKUP(A99,'2020年第一笔 粤财社〔2019〕260号'!A:D,4,0)</f>
        <v>909.026719986492</v>
      </c>
    </row>
    <row r="100" ht="15" spans="1:18">
      <c r="A100" s="109" t="s">
        <v>113</v>
      </c>
      <c r="B100" s="110">
        <f>VLOOKUP(A100,'2018年第一笔粤财社〔2017〕291号'!A:F,2,0)</f>
        <v>1966</v>
      </c>
      <c r="C100" s="27">
        <f>VLOOKUP(A100,'2018年第一笔粤财社〔2017〕291号'!A:F,3,0)</f>
        <v>27</v>
      </c>
      <c r="D100" s="27">
        <f>VLOOKUP(A100,'2018年第一笔粤财社〔2017〕291号'!A:F,4,0)</f>
        <v>27</v>
      </c>
      <c r="E100" s="27">
        <f>VLOOKUP(A100,'2018年第一笔粤财社〔2017〕291号'!A:F,5,0)</f>
        <v>0</v>
      </c>
      <c r="F100" s="111">
        <f>VLOOKUP(A100,'2018年第一笔粤财社〔2017〕291号'!A:F,6,0)</f>
        <v>1939</v>
      </c>
      <c r="G100" s="110">
        <f>VLOOKUP(A100,'2018第二笔 粤财社〔2018〕141号'!A:D,2,0)</f>
        <v>59</v>
      </c>
      <c r="H100" s="27">
        <f>VLOOKUP(A100,'2018第二笔 粤财社〔2018〕141号'!A:D,3,0)</f>
        <v>0</v>
      </c>
      <c r="I100" s="111">
        <f>VLOOKUP(A100,'2018第二笔 粤财社〔2018〕141号'!A:D,4,0)</f>
        <v>59</v>
      </c>
      <c r="J100" s="110">
        <f>VLOOKUP(A100,'2019年第一笔 粤财社〔2018〕246号'!A:D,2,0)</f>
        <v>4250</v>
      </c>
      <c r="K100" s="27">
        <f>VLOOKUP(A100,'2019年第一笔 粤财社〔2018〕246号'!A:D,3,0)</f>
        <v>131</v>
      </c>
      <c r="L100" s="111">
        <f>VLOOKUP(A100,'2019年第一笔 粤财社〔2018〕246号'!A:D,4,0)</f>
        <v>4119</v>
      </c>
      <c r="M100" s="110">
        <f>VLOOKUP(A100,'2019年第二笔 粤财社〔2019〕45号'!A:D,2,0)</f>
        <v>20</v>
      </c>
      <c r="N100" s="27">
        <f>VLOOKUP(A100,'2019年第二笔 粤财社〔2019〕45号'!A:D,3,0)</f>
        <v>20</v>
      </c>
      <c r="O100" s="111">
        <f>VLOOKUP(A100,'2019年第二笔 粤财社〔2019〕45号'!A:D,4,0)</f>
        <v>0</v>
      </c>
      <c r="P100" s="110">
        <f>VLOOKUP(A100,'2020年第一笔 粤财社〔2019〕260号'!A:D,2,0)</f>
        <v>4374.93275233168</v>
      </c>
      <c r="Q100" s="27">
        <f>VLOOKUP(A100,'2020年第一笔 粤财社〔2019〕260号'!A:D,3,0)</f>
        <v>125.532258461288</v>
      </c>
      <c r="R100" s="111">
        <f>VLOOKUP(A100,'2020年第一笔 粤财社〔2019〕260号'!A:D,4,0)</f>
        <v>4249.40049387039</v>
      </c>
    </row>
    <row r="101" ht="15" spans="1:18">
      <c r="A101" s="109" t="s">
        <v>114</v>
      </c>
      <c r="B101" s="110">
        <f>VLOOKUP(A101,'2018年第一笔粤财社〔2017〕291号'!A:F,2,0)</f>
        <v>5091</v>
      </c>
      <c r="C101" s="27">
        <f>VLOOKUP(A101,'2018年第一笔粤财社〔2017〕291号'!A:F,3,0)</f>
        <v>70</v>
      </c>
      <c r="D101" s="27">
        <f>VLOOKUP(A101,'2018年第一笔粤财社〔2017〕291号'!A:F,4,0)</f>
        <v>70</v>
      </c>
      <c r="E101" s="27">
        <f>VLOOKUP(A101,'2018年第一笔粤财社〔2017〕291号'!A:F,5,0)</f>
        <v>0</v>
      </c>
      <c r="F101" s="111">
        <f>VLOOKUP(A101,'2018年第一笔粤财社〔2017〕291号'!A:F,6,0)</f>
        <v>5021</v>
      </c>
      <c r="G101" s="110">
        <f>VLOOKUP(A101,'2018第二笔 粤财社〔2018〕141号'!A:D,2,0)</f>
        <v>153</v>
      </c>
      <c r="H101" s="27">
        <f>VLOOKUP(A101,'2018第二笔 粤财社〔2018〕141号'!A:D,3,0)</f>
        <v>0</v>
      </c>
      <c r="I101" s="111">
        <f>VLOOKUP(A101,'2018第二笔 粤财社〔2018〕141号'!A:D,4,0)</f>
        <v>153</v>
      </c>
      <c r="J101" s="110">
        <f>VLOOKUP(A101,'2019年第一笔 粤财社〔2018〕246号'!A:D,2,0)</f>
        <v>6077</v>
      </c>
      <c r="K101" s="27">
        <f>VLOOKUP(A101,'2019年第一笔 粤财社〔2018〕246号'!A:D,3,0)</f>
        <v>187</v>
      </c>
      <c r="L101" s="111">
        <f>VLOOKUP(A101,'2019年第一笔 粤财社〔2018〕246号'!A:D,4,0)</f>
        <v>5890</v>
      </c>
      <c r="M101" s="110">
        <f>VLOOKUP(A101,'2019年第二笔 粤财社〔2019〕45号'!A:D,2,0)</f>
        <v>28</v>
      </c>
      <c r="N101" s="27">
        <f>VLOOKUP(A101,'2019年第二笔 粤财社〔2019〕45号'!A:D,3,0)</f>
        <v>28</v>
      </c>
      <c r="O101" s="111">
        <f>VLOOKUP(A101,'2019年第二笔 粤财社〔2019〕45号'!A:D,4,0)</f>
        <v>0</v>
      </c>
      <c r="P101" s="110">
        <f>VLOOKUP(A101,'2020年第一笔 粤财社〔2019〕260号'!A:D,2,0)</f>
        <v>6125.05001734528</v>
      </c>
      <c r="Q101" s="27">
        <f>VLOOKUP(A101,'2020年第一笔 粤财社〔2019〕260号'!A:D,3,0)</f>
        <v>175.749298421995</v>
      </c>
      <c r="R101" s="111">
        <f>VLOOKUP(A101,'2020年第一笔 粤财社〔2019〕260号'!A:D,4,0)</f>
        <v>5949.30071892328</v>
      </c>
    </row>
    <row r="102" ht="15" spans="1:18">
      <c r="A102" s="109" t="s">
        <v>115</v>
      </c>
      <c r="B102" s="110">
        <f>VLOOKUP(A102,'2018年第一笔粤财社〔2017〕291号'!A:F,2,0)</f>
        <v>5120</v>
      </c>
      <c r="C102" s="27">
        <f>VLOOKUP(A102,'2018年第一笔粤财社〔2017〕291号'!A:F,3,0)</f>
        <v>70</v>
      </c>
      <c r="D102" s="27">
        <f>VLOOKUP(A102,'2018年第一笔粤财社〔2017〕291号'!A:F,4,0)</f>
        <v>70</v>
      </c>
      <c r="E102" s="27">
        <f>VLOOKUP(A102,'2018年第一笔粤财社〔2017〕291号'!A:F,5,0)</f>
        <v>0</v>
      </c>
      <c r="F102" s="111">
        <f>VLOOKUP(A102,'2018年第一笔粤财社〔2017〕291号'!A:F,6,0)</f>
        <v>5050</v>
      </c>
      <c r="G102" s="110">
        <f>VLOOKUP(A102,'2018第二笔 粤财社〔2018〕141号'!A:D,2,0)</f>
        <v>0</v>
      </c>
      <c r="H102" s="27">
        <f>VLOOKUP(A102,'2018第二笔 粤财社〔2018〕141号'!A:D,3,0)</f>
        <v>0</v>
      </c>
      <c r="I102" s="111">
        <f>VLOOKUP(A102,'2018第二笔 粤财社〔2018〕141号'!A:D,4,0)</f>
        <v>0</v>
      </c>
      <c r="J102" s="110">
        <f>VLOOKUP(A102,'2019年第一笔 粤财社〔2018〕246号'!A:D,2,0)</f>
        <v>5923</v>
      </c>
      <c r="K102" s="27">
        <f>VLOOKUP(A102,'2019年第一笔 粤财社〔2018〕246号'!A:D,3,0)</f>
        <v>182</v>
      </c>
      <c r="L102" s="111">
        <f>VLOOKUP(A102,'2019年第一笔 粤财社〔2018〕246号'!A:D,4,0)</f>
        <v>5741</v>
      </c>
      <c r="M102" s="110">
        <f>VLOOKUP(A102,'2019年第二笔 粤财社〔2019〕45号'!A:D,2,0)</f>
        <v>28</v>
      </c>
      <c r="N102" s="27">
        <f>VLOOKUP(A102,'2019年第二笔 粤财社〔2019〕45号'!A:D,3,0)</f>
        <v>28</v>
      </c>
      <c r="O102" s="111">
        <f>VLOOKUP(A102,'2019年第二笔 粤财社〔2019〕45号'!A:D,4,0)</f>
        <v>0</v>
      </c>
      <c r="P102" s="110">
        <f>VLOOKUP(A102,'2020年第一笔 粤财社〔2019〕260号'!A:D,2,0)</f>
        <v>5144.97905234429</v>
      </c>
      <c r="Q102" s="27">
        <f>VLOOKUP(A102,'2020年第一笔 粤财社〔2019〕260号'!A:D,3,0)</f>
        <v>147.627604066045</v>
      </c>
      <c r="R102" s="111">
        <f>VLOOKUP(A102,'2020年第一笔 粤财社〔2019〕260号'!A:D,4,0)</f>
        <v>4997.35144827824</v>
      </c>
    </row>
    <row r="103" s="77" customFormat="1" ht="15" spans="1:18">
      <c r="A103" s="112" t="s">
        <v>116</v>
      </c>
      <c r="B103" s="107">
        <f>VLOOKUP(A103,'2018年第一笔粤财社〔2017〕291号'!A:F,2,0)</f>
        <v>4948</v>
      </c>
      <c r="C103" s="72">
        <f>VLOOKUP(A103,'2018年第一笔粤财社〔2017〕291号'!A:F,3,0)</f>
        <v>68</v>
      </c>
      <c r="D103" s="72">
        <f>VLOOKUP(A103,'2018年第一笔粤财社〔2017〕291号'!A:F,4,0)</f>
        <v>68</v>
      </c>
      <c r="E103" s="72">
        <f>VLOOKUP(A103,'2018年第一笔粤财社〔2017〕291号'!A:F,5,0)</f>
        <v>0</v>
      </c>
      <c r="F103" s="108">
        <f>VLOOKUP(A103,'2018年第一笔粤财社〔2017〕291号'!A:F,6,0)</f>
        <v>4880</v>
      </c>
      <c r="G103" s="107">
        <f>VLOOKUP(A103,'2018第二笔 粤财社〔2018〕141号'!A:D,2,0)</f>
        <v>0</v>
      </c>
      <c r="H103" s="72">
        <f>VLOOKUP(A103,'2018第二笔 粤财社〔2018〕141号'!A:D,3,0)</f>
        <v>0</v>
      </c>
      <c r="I103" s="108">
        <f>VLOOKUP(A103,'2018第二笔 粤财社〔2018〕141号'!A:D,4,0)</f>
        <v>0</v>
      </c>
      <c r="J103" s="107">
        <f>VLOOKUP(A103,'2019年第一笔 粤财社〔2018〕246号'!A:D,2,0)</f>
        <v>6166</v>
      </c>
      <c r="K103" s="72">
        <f>VLOOKUP(A103,'2019年第一笔 粤财社〔2018〕246号'!A:D,3,0)</f>
        <v>189</v>
      </c>
      <c r="L103" s="108">
        <f>VLOOKUP(A103,'2019年第一笔 粤财社〔2018〕246号'!A:D,4,0)</f>
        <v>5977</v>
      </c>
      <c r="M103" s="107">
        <f>VLOOKUP(A103,'2019年第二笔 粤财社〔2019〕45号'!A:D,2,0)</f>
        <v>29</v>
      </c>
      <c r="N103" s="72">
        <f>VLOOKUP(A103,'2019年第二笔 粤财社〔2019〕45号'!A:D,3,0)</f>
        <v>29</v>
      </c>
      <c r="O103" s="108">
        <f>VLOOKUP(A103,'2019年第二笔 粤财社〔2019〕45号'!A:D,4,0)</f>
        <v>0</v>
      </c>
      <c r="P103" s="107">
        <f>VLOOKUP(A103,'2020年第一笔 粤财社〔2019〕260号'!A:D,2,0)</f>
        <v>4914.26882441087</v>
      </c>
      <c r="Q103" s="72">
        <f>VLOOKUP(A103,'2020年第一笔 粤财社〔2019〕260号'!A:D,3,0)</f>
        <v>141.007713520947</v>
      </c>
      <c r="R103" s="108">
        <f>VLOOKUP(A103,'2020年第一笔 粤财社〔2019〕260号'!A:D,4,0)</f>
        <v>4773.26111088992</v>
      </c>
    </row>
    <row r="104" s="77" customFormat="1" ht="15" spans="1:18">
      <c r="A104" s="112" t="s">
        <v>117</v>
      </c>
      <c r="B104" s="107">
        <f>VLOOKUP(A104,'2018年第一笔粤财社〔2017〕291号'!A:F,2,0)</f>
        <v>8045</v>
      </c>
      <c r="C104" s="72">
        <f>VLOOKUP(A104,'2018年第一笔粤财社〔2017〕291号'!A:F,3,0)</f>
        <v>110</v>
      </c>
      <c r="D104" s="72">
        <f>VLOOKUP(A104,'2018年第一笔粤财社〔2017〕291号'!A:F,4,0)</f>
        <v>110</v>
      </c>
      <c r="E104" s="72">
        <f>VLOOKUP(A104,'2018年第一笔粤财社〔2017〕291号'!A:F,5,0)</f>
        <v>0</v>
      </c>
      <c r="F104" s="108">
        <f>VLOOKUP(A104,'2018年第一笔粤财社〔2017〕291号'!A:F,6,0)</f>
        <v>7935</v>
      </c>
      <c r="G104" s="107">
        <f>VLOOKUP(A104,'2018第二笔 粤财社〔2018〕141号'!A:D,2,0)</f>
        <v>0</v>
      </c>
      <c r="H104" s="72">
        <f>VLOOKUP(A104,'2018第二笔 粤财社〔2018〕141号'!A:D,3,0)</f>
        <v>0</v>
      </c>
      <c r="I104" s="108">
        <f>VLOOKUP(A104,'2018第二笔 粤财社〔2018〕141号'!A:D,4,0)</f>
        <v>0</v>
      </c>
      <c r="J104" s="107">
        <f>VLOOKUP(A104,'2019年第一笔 粤财社〔2018〕246号'!A:D,2,0)</f>
        <v>7100</v>
      </c>
      <c r="K104" s="72">
        <f>VLOOKUP(A104,'2019年第一笔 粤财社〔2018〕246号'!A:D,3,0)</f>
        <v>218</v>
      </c>
      <c r="L104" s="108">
        <f>VLOOKUP(A104,'2019年第一笔 粤财社〔2018〕246号'!A:D,4,0)</f>
        <v>6882</v>
      </c>
      <c r="M104" s="107">
        <f>VLOOKUP(A104,'2019年第二笔 粤财社〔2019〕45号'!A:D,2,0)</f>
        <v>33</v>
      </c>
      <c r="N104" s="72">
        <f>VLOOKUP(A104,'2019年第二笔 粤财社〔2019〕45号'!A:D,3,0)</f>
        <v>33</v>
      </c>
      <c r="O104" s="108">
        <f>VLOOKUP(A104,'2019年第二笔 粤财社〔2019〕45号'!A:D,4,0)</f>
        <v>0</v>
      </c>
      <c r="P104" s="107">
        <f>VLOOKUP(A104,'2020年第一笔 粤财社〔2019〕260号'!A:D,2,0)</f>
        <v>6053.54570471615</v>
      </c>
      <c r="Q104" s="72">
        <f>VLOOKUP(A104,'2020年第一笔 粤财社〔2019〕260号'!A:D,3,0)</f>
        <v>173.69758737586</v>
      </c>
      <c r="R104" s="108">
        <f>VLOOKUP(A104,'2020年第一笔 粤财社〔2019〕260号'!A:D,4,0)</f>
        <v>5879.84811734029</v>
      </c>
    </row>
    <row r="105" s="77" customFormat="1" ht="15" spans="1:18">
      <c r="A105" s="112" t="s">
        <v>40</v>
      </c>
      <c r="B105" s="107">
        <f>VLOOKUP(A105,'2018年第一笔粤财社〔2017〕291号'!A:F,2,0)</f>
        <v>1571</v>
      </c>
      <c r="C105" s="72">
        <f>VLOOKUP(A105,'2018年第一笔粤财社〔2017〕291号'!A:F,3,0)</f>
        <v>1551</v>
      </c>
      <c r="D105" s="72">
        <f>VLOOKUP(A105,'2018年第一笔粤财社〔2017〕291号'!A:F,4,0)</f>
        <v>1551</v>
      </c>
      <c r="E105" s="72">
        <f>VLOOKUP(A105,'2018年第一笔粤财社〔2017〕291号'!A:F,5,0)</f>
        <v>0</v>
      </c>
      <c r="F105" s="108">
        <f>VLOOKUP(A105,'2018年第一笔粤财社〔2017〕291号'!A:F,6,0)</f>
        <v>20</v>
      </c>
      <c r="G105" s="107">
        <f>VLOOKUP(A105,'2018第二笔 粤财社〔2018〕141号'!A:D,2,0)</f>
        <v>1459</v>
      </c>
      <c r="H105" s="72">
        <f>VLOOKUP(A105,'2018第二笔 粤财社〔2018〕141号'!A:D,3,0)</f>
        <v>0</v>
      </c>
      <c r="I105" s="108">
        <f>VLOOKUP(A105,'2018第二笔 粤财社〔2018〕141号'!A:D,4,0)</f>
        <v>1459</v>
      </c>
      <c r="J105" s="107">
        <f>VLOOKUP(A105,'2019年第一笔 粤财社〔2018〕246号'!A:D,2,0)</f>
        <v>1015</v>
      </c>
      <c r="K105" s="72">
        <f>VLOOKUP(A105,'2019年第一笔 粤财社〔2018〕246号'!A:D,3,0)</f>
        <v>1015</v>
      </c>
      <c r="L105" s="108">
        <f>VLOOKUP(A105,'2019年第一笔 粤财社〔2018〕246号'!A:D,4,0)</f>
        <v>0</v>
      </c>
      <c r="M105" s="107">
        <f>VLOOKUP(A105,'2019年第二笔 粤财社〔2019〕45号'!A:D,2,0)</f>
        <v>154</v>
      </c>
      <c r="N105" s="72">
        <f>VLOOKUP(A105,'2019年第二笔 粤财社〔2019〕45号'!A:D,3,0)</f>
        <v>154</v>
      </c>
      <c r="O105" s="108">
        <f>VLOOKUP(A105,'2019年第二笔 粤财社〔2019〕45号'!A:D,4,0)</f>
        <v>0</v>
      </c>
      <c r="P105" s="107">
        <f>VLOOKUP(A105,'2020年第一笔 粤财社〔2019〕260号'!A:D,2,0)</f>
        <v>1033.06564980571</v>
      </c>
      <c r="Q105" s="72">
        <f>VLOOKUP(A105,'2020年第一笔 粤财社〔2019〕260号'!A:D,3,0)</f>
        <v>1033.06564980571</v>
      </c>
      <c r="R105" s="108">
        <f>VLOOKUP(A105,'2020年第一笔 粤财社〔2019〕260号'!A:D,4,0)</f>
        <v>0</v>
      </c>
    </row>
    <row r="106" ht="15" spans="1:18">
      <c r="A106" s="109" t="s">
        <v>118</v>
      </c>
      <c r="B106" s="110">
        <f>VLOOKUP(A106,'2018年第一笔粤财社〔2017〕291号'!A:F,2,0)</f>
        <v>20</v>
      </c>
      <c r="C106" s="27">
        <f>VLOOKUP(A106,'2018年第一笔粤财社〔2017〕291号'!A:F,3,0)</f>
        <v>0</v>
      </c>
      <c r="D106" s="27">
        <f>VLOOKUP(A106,'2018年第一笔粤财社〔2017〕291号'!A:F,4,0)</f>
        <v>0</v>
      </c>
      <c r="E106" s="27">
        <f>VLOOKUP(A106,'2018年第一笔粤财社〔2017〕291号'!A:F,5,0)</f>
        <v>0</v>
      </c>
      <c r="F106" s="111">
        <f>VLOOKUP(A106,'2018年第一笔粤财社〔2017〕291号'!A:F,6,0)</f>
        <v>20</v>
      </c>
      <c r="G106" s="110">
        <f>VLOOKUP(A106,'2018第二笔 粤财社〔2018〕141号'!A:D,2,0)</f>
        <v>1</v>
      </c>
      <c r="H106" s="27">
        <f>VLOOKUP(A106,'2018第二笔 粤财社〔2018〕141号'!A:D,3,0)</f>
        <v>0</v>
      </c>
      <c r="I106" s="111">
        <f>VLOOKUP(A106,'2018第二笔 粤财社〔2018〕141号'!A:D,4,0)</f>
        <v>1</v>
      </c>
      <c r="J106" s="110">
        <f>VLOOKUP(A106,'2019年第一笔 粤财社〔2018〕246号'!A:D,2,0)</f>
        <v>18</v>
      </c>
      <c r="K106" s="27">
        <f>VLOOKUP(A106,'2019年第一笔 粤财社〔2018〕246号'!A:D,3,0)</f>
        <v>3</v>
      </c>
      <c r="L106" s="111">
        <f>VLOOKUP(A106,'2019年第一笔 粤财社〔2018〕246号'!A:D,4,0)</f>
        <v>15</v>
      </c>
      <c r="M106" s="110">
        <f>VLOOKUP(A106,'2019年第二笔 粤财社〔2019〕45号'!A:D,2,0)</f>
        <v>0</v>
      </c>
      <c r="N106" s="27">
        <f>VLOOKUP(A106,'2019年第二笔 粤财社〔2019〕45号'!A:D,3,0)</f>
        <v>0</v>
      </c>
      <c r="O106" s="111">
        <f>VLOOKUP(A106,'2019年第二笔 粤财社〔2019〕45号'!A:D,4,0)</f>
        <v>0</v>
      </c>
      <c r="P106" s="110">
        <f>VLOOKUP(A106,'2020年第一笔 粤财社〔2019〕260号'!A:D,2,0)</f>
        <v>17.7814878137288</v>
      </c>
      <c r="Q106" s="27">
        <f>VLOOKUP(A106,'2020年第一笔 粤财社〔2019〕260号'!A:D,3,0)</f>
        <v>0.510213630796857</v>
      </c>
      <c r="R106" s="111">
        <f>VLOOKUP(A106,'2020年第一笔 粤财社〔2019〕260号'!A:D,4,0)</f>
        <v>17.2712741829319</v>
      </c>
    </row>
    <row r="107" s="77" customFormat="1" ht="15" spans="1:18">
      <c r="A107" s="112" t="s">
        <v>119</v>
      </c>
      <c r="B107" s="107">
        <f>VLOOKUP(A107,'2018年第一笔粤财社〔2017〕291号'!A:F,2,0)</f>
        <v>758</v>
      </c>
      <c r="C107" s="72">
        <f>VLOOKUP(A107,'2018年第一笔粤财社〔2017〕291号'!A:F,3,0)</f>
        <v>10</v>
      </c>
      <c r="D107" s="72">
        <f>VLOOKUP(A107,'2018年第一笔粤财社〔2017〕291号'!A:F,4,0)</f>
        <v>10</v>
      </c>
      <c r="E107" s="72">
        <f>VLOOKUP(A107,'2018年第一笔粤财社〔2017〕291号'!A:F,5,0)</f>
        <v>0</v>
      </c>
      <c r="F107" s="108">
        <f>VLOOKUP(A107,'2018年第一笔粤财社〔2017〕291号'!A:F,6,0)</f>
        <v>748</v>
      </c>
      <c r="G107" s="107">
        <f>VLOOKUP(A107,'2018第二笔 粤财社〔2018〕141号'!A:D,2,0)</f>
        <v>0</v>
      </c>
      <c r="H107" s="72">
        <f>VLOOKUP(A107,'2018第二笔 粤财社〔2018〕141号'!A:D,3,0)</f>
        <v>23</v>
      </c>
      <c r="I107" s="108">
        <f>VLOOKUP(A107,'2018第二笔 粤财社〔2018〕141号'!A:D,4,0)</f>
        <v>23</v>
      </c>
      <c r="J107" s="107">
        <f>VLOOKUP(A107,'2019年第一笔 粤财社〔2018〕246号'!A:D,2,0)</f>
        <v>1093</v>
      </c>
      <c r="K107" s="72">
        <f>VLOOKUP(A107,'2019年第一笔 粤财社〔2018〕246号'!A:D,3,0)</f>
        <v>34</v>
      </c>
      <c r="L107" s="108">
        <f>VLOOKUP(A107,'2019年第一笔 粤财社〔2018〕246号'!A:D,4,0)</f>
        <v>1059</v>
      </c>
      <c r="M107" s="107">
        <f>VLOOKUP(A107,'2019年第二笔 粤财社〔2019〕45号'!A:D,2,0)</f>
        <v>5</v>
      </c>
      <c r="N107" s="72">
        <f>VLOOKUP(A107,'2019年第二笔 粤财社〔2019〕45号'!A:D,3,0)</f>
        <v>5</v>
      </c>
      <c r="O107" s="108">
        <f>VLOOKUP(A107,'2019年第二笔 粤财社〔2019〕45号'!A:D,4,0)</f>
        <v>0</v>
      </c>
      <c r="P107" s="107">
        <f>VLOOKUP(A107,'2020年第一笔 粤财社〔2019〕260号'!A:D,2,0)</f>
        <v>2663.74878184789</v>
      </c>
      <c r="Q107" s="72">
        <f>VLOOKUP(A107,'2020年第一笔 粤财社〔2019〕260号'!A:D,3,0)</f>
        <v>76.4323521043046</v>
      </c>
      <c r="R107" s="108">
        <f>VLOOKUP(A107,'2020年第一笔 粤财社〔2019〕260号'!A:D,4,0)</f>
        <v>2587.31642974359</v>
      </c>
    </row>
    <row r="108" s="77" customFormat="1" ht="15" spans="1:18">
      <c r="A108" s="112" t="s">
        <v>120</v>
      </c>
      <c r="B108" s="107">
        <f>VLOOKUP(A108,'2018年第一笔粤财社〔2017〕291号'!A:F,2,0)</f>
        <v>635</v>
      </c>
      <c r="C108" s="72">
        <f>VLOOKUP(A108,'2018年第一笔粤财社〔2017〕291号'!A:F,3,0)</f>
        <v>9</v>
      </c>
      <c r="D108" s="72">
        <f>VLOOKUP(A108,'2018年第一笔粤财社〔2017〕291号'!A:F,4,0)</f>
        <v>9</v>
      </c>
      <c r="E108" s="72">
        <f>VLOOKUP(A108,'2018年第一笔粤财社〔2017〕291号'!A:F,5,0)</f>
        <v>0</v>
      </c>
      <c r="F108" s="108">
        <f>VLOOKUP(A108,'2018年第一笔粤财社〔2017〕291号'!A:F,6,0)</f>
        <v>626</v>
      </c>
      <c r="G108" s="107">
        <f>VLOOKUP(A108,'2018第二笔 粤财社〔2018〕141号'!A:D,2,0)</f>
        <v>0</v>
      </c>
      <c r="H108" s="72">
        <f>VLOOKUP(A108,'2018第二笔 粤财社〔2018〕141号'!A:D,3,0)</f>
        <v>19</v>
      </c>
      <c r="I108" s="108">
        <f>VLOOKUP(A108,'2018第二笔 粤财社〔2018〕141号'!A:D,4,0)</f>
        <v>19</v>
      </c>
      <c r="J108" s="107">
        <f>VLOOKUP(A108,'2019年第一笔 粤财社〔2018〕246号'!A:D,2,0)</f>
        <v>897</v>
      </c>
      <c r="K108" s="72">
        <f>VLOOKUP(A108,'2019年第一笔 粤财社〔2018〕246号'!A:D,3,0)</f>
        <v>28</v>
      </c>
      <c r="L108" s="108">
        <f>VLOOKUP(A108,'2019年第一笔 粤财社〔2018〕246号'!A:D,4,0)</f>
        <v>869</v>
      </c>
      <c r="M108" s="107">
        <f>VLOOKUP(A108,'2019年第二笔 粤财社〔2019〕45号'!A:D,2,0)</f>
        <v>4</v>
      </c>
      <c r="N108" s="72">
        <f>VLOOKUP(A108,'2019年第二笔 粤财社〔2019〕45号'!A:D,3,0)</f>
        <v>4</v>
      </c>
      <c r="O108" s="108">
        <f>VLOOKUP(A108,'2019年第二笔 粤财社〔2019〕45号'!A:D,4,0)</f>
        <v>0</v>
      </c>
      <c r="P108" s="107">
        <f>VLOOKUP(A108,'2020年第一笔 粤财社〔2019〕260号'!A:D,2,0)</f>
        <v>1471.36056274446</v>
      </c>
      <c r="Q108" s="72">
        <f>VLOOKUP(A108,'2020年第一笔 粤财社〔2019〕260号'!A:D,3,0)</f>
        <v>42.2185265256349</v>
      </c>
      <c r="R108" s="108">
        <f>VLOOKUP(A108,'2020年第一笔 粤财社〔2019〕260号'!A:D,4,0)</f>
        <v>1429.14203621883</v>
      </c>
    </row>
    <row r="109" s="77" customFormat="1" ht="15" spans="1:18">
      <c r="A109" s="112" t="s">
        <v>121</v>
      </c>
      <c r="B109" s="107">
        <f>VLOOKUP(A109,'2018年第一笔粤财社〔2017〕291号'!A:F,2,0)</f>
        <v>2041</v>
      </c>
      <c r="C109" s="72">
        <f>VLOOKUP(A109,'2018年第一笔粤财社〔2017〕291号'!A:F,3,0)</f>
        <v>28</v>
      </c>
      <c r="D109" s="72">
        <f>VLOOKUP(A109,'2018年第一笔粤财社〔2017〕291号'!A:F,4,0)</f>
        <v>28</v>
      </c>
      <c r="E109" s="72">
        <f>VLOOKUP(A109,'2018年第一笔粤财社〔2017〕291号'!A:F,5,0)</f>
        <v>0</v>
      </c>
      <c r="F109" s="108">
        <f>VLOOKUP(A109,'2018年第一笔粤财社〔2017〕291号'!A:F,6,0)</f>
        <v>2013</v>
      </c>
      <c r="G109" s="107">
        <f>VLOOKUP(A109,'2018第二笔 粤财社〔2018〕141号'!A:D,2,0)</f>
        <v>0</v>
      </c>
      <c r="H109" s="72">
        <f>VLOOKUP(A109,'2018第二笔 粤财社〔2018〕141号'!A:D,3,0)</f>
        <v>332</v>
      </c>
      <c r="I109" s="108">
        <f>VLOOKUP(A109,'2018第二笔 粤财社〔2018〕141号'!A:D,4,0)</f>
        <v>332</v>
      </c>
      <c r="J109" s="107">
        <f>VLOOKUP(A109,'2019年第一笔 粤财社〔2018〕246号'!A:D,2,0)</f>
        <v>3204</v>
      </c>
      <c r="K109" s="72">
        <f>VLOOKUP(A109,'2019年第一笔 粤财社〔2018〕246号'!A:D,3,0)</f>
        <v>98</v>
      </c>
      <c r="L109" s="108">
        <f>VLOOKUP(A109,'2019年第一笔 粤财社〔2018〕246号'!A:D,4,0)</f>
        <v>3106</v>
      </c>
      <c r="M109" s="107">
        <f>VLOOKUP(A109,'2019年第二笔 粤财社〔2019〕45号'!A:D,2,0)</f>
        <v>15</v>
      </c>
      <c r="N109" s="72">
        <f>VLOOKUP(A109,'2019年第二笔 粤财社〔2019〕45号'!A:D,3,0)</f>
        <v>15</v>
      </c>
      <c r="O109" s="108">
        <f>VLOOKUP(A109,'2019年第二笔 粤财社〔2019〕45号'!A:D,4,0)</f>
        <v>0</v>
      </c>
      <c r="P109" s="107">
        <f>VLOOKUP(A109,'2020年第一笔 粤财社〔2019〕260号'!A:D,2,0)</f>
        <v>6074.45050733007</v>
      </c>
      <c r="Q109" s="72">
        <f>VLOOKUP(A109,'2020年第一笔 粤财社〔2019〕260号'!A:D,3,0)</f>
        <v>174.297419929495</v>
      </c>
      <c r="R109" s="108">
        <f>VLOOKUP(A109,'2020年第一笔 粤财社〔2019〕260号'!A:D,4,0)</f>
        <v>5900.15308740057</v>
      </c>
    </row>
    <row r="110" s="77" customFormat="1" ht="15" spans="1:18">
      <c r="A110" s="112" t="s">
        <v>122</v>
      </c>
      <c r="B110" s="107">
        <f>VLOOKUP(A110,'2018年第一笔粤财社〔2017〕291号'!A:F,2,0)</f>
        <v>557</v>
      </c>
      <c r="C110" s="72">
        <f>VLOOKUP(A110,'2018年第一笔粤财社〔2017〕291号'!A:F,3,0)</f>
        <v>8</v>
      </c>
      <c r="D110" s="72">
        <f>VLOOKUP(A110,'2018年第一笔粤财社〔2017〕291号'!A:F,4,0)</f>
        <v>8</v>
      </c>
      <c r="E110" s="72">
        <f>VLOOKUP(A110,'2018年第一笔粤财社〔2017〕291号'!A:F,5,0)</f>
        <v>0</v>
      </c>
      <c r="F110" s="108">
        <f>VLOOKUP(A110,'2018年第一笔粤财社〔2017〕291号'!A:F,6,0)</f>
        <v>549</v>
      </c>
      <c r="G110" s="107">
        <f>VLOOKUP(A110,'2018第二笔 粤财社〔2018〕141号'!A:D,2,0)</f>
        <v>0</v>
      </c>
      <c r="H110" s="72">
        <f>VLOOKUP(A110,'2018第二笔 粤财社〔2018〕141号'!A:D,3,0)</f>
        <v>17</v>
      </c>
      <c r="I110" s="108">
        <f>VLOOKUP(A110,'2018第二笔 粤财社〔2018〕141号'!A:D,4,0)</f>
        <v>17</v>
      </c>
      <c r="J110" s="107">
        <f>VLOOKUP(A110,'2019年第一笔 粤财社〔2018〕246号'!A:D,2,0)</f>
        <v>945</v>
      </c>
      <c r="K110" s="72">
        <f>VLOOKUP(A110,'2019年第一笔 粤财社〔2018〕246号'!A:D,3,0)</f>
        <v>29</v>
      </c>
      <c r="L110" s="108">
        <f>VLOOKUP(A110,'2019年第一笔 粤财社〔2018〕246号'!A:D,4,0)</f>
        <v>916</v>
      </c>
      <c r="M110" s="107">
        <f>VLOOKUP(A110,'2019年第二笔 粤财社〔2019〕45号'!A:D,2,0)</f>
        <v>4</v>
      </c>
      <c r="N110" s="72">
        <f>VLOOKUP(A110,'2019年第二笔 粤财社〔2019〕45号'!A:D,3,0)</f>
        <v>4</v>
      </c>
      <c r="O110" s="108">
        <f>VLOOKUP(A110,'2019年第二笔 粤财社〔2019〕45号'!A:D,4,0)</f>
        <v>0</v>
      </c>
      <c r="P110" s="107">
        <f>VLOOKUP(A110,'2020年第一笔 粤财社〔2019〕260号'!A:D,2,0)</f>
        <v>1260.52013648563</v>
      </c>
      <c r="Q110" s="72">
        <f>VLOOKUP(A110,'2020年第一笔 粤财社〔2019〕260号'!A:D,3,0)</f>
        <v>36.1687707050213</v>
      </c>
      <c r="R110" s="108">
        <f>VLOOKUP(A110,'2020年第一笔 粤财社〔2019〕260号'!A:D,4,0)</f>
        <v>1224.35136578061</v>
      </c>
    </row>
    <row r="111" s="77" customFormat="1" ht="15" spans="1:18">
      <c r="A111" s="112" t="s">
        <v>123</v>
      </c>
      <c r="B111" s="107">
        <f>VLOOKUP(A111,'2018年第一笔粤财社〔2017〕291号'!A:F,2,0)</f>
        <v>7431</v>
      </c>
      <c r="C111" s="72">
        <f>VLOOKUP(A111,'2018年第一笔粤财社〔2017〕291号'!A:F,3,0)</f>
        <v>102</v>
      </c>
      <c r="D111" s="72">
        <f>VLOOKUP(A111,'2018年第一笔粤财社〔2017〕291号'!A:F,4,0)</f>
        <v>102</v>
      </c>
      <c r="E111" s="72">
        <f>VLOOKUP(A111,'2018年第一笔粤财社〔2017〕291号'!A:F,5,0)</f>
        <v>0</v>
      </c>
      <c r="F111" s="108">
        <f>VLOOKUP(A111,'2018年第一笔粤财社〔2017〕291号'!A:F,6,0)</f>
        <v>7329</v>
      </c>
      <c r="G111" s="107">
        <f>VLOOKUP(A111,'2018第二笔 粤财社〔2018〕141号'!A:D,2,0)</f>
        <v>362</v>
      </c>
      <c r="H111" s="72">
        <f>VLOOKUP(A111,'2018第二笔 粤财社〔2018〕141号'!A:D,3,0)</f>
        <v>0</v>
      </c>
      <c r="I111" s="108">
        <f>VLOOKUP(A111,'2018第二笔 粤财社〔2018〕141号'!A:D,4,0)</f>
        <v>362</v>
      </c>
      <c r="J111" s="107">
        <f>VLOOKUP(A111,'2019年第一笔 粤财社〔2018〕246号'!A:D,2,0)</f>
        <v>9324</v>
      </c>
      <c r="K111" s="72">
        <f>VLOOKUP(A111,'2019年第一笔 粤财社〔2018〕246号'!A:D,3,0)</f>
        <v>286</v>
      </c>
      <c r="L111" s="108">
        <f>VLOOKUP(A111,'2019年第一笔 粤财社〔2018〕246号'!A:D,4,0)</f>
        <v>9038</v>
      </c>
      <c r="M111" s="107">
        <f>VLOOKUP(A111,'2019年第二笔 粤财社〔2019〕45号'!A:D,2,0)</f>
        <v>44</v>
      </c>
      <c r="N111" s="72">
        <f>VLOOKUP(A111,'2019年第二笔 粤财社〔2019〕45号'!A:D,3,0)</f>
        <v>44</v>
      </c>
      <c r="O111" s="108">
        <f>VLOOKUP(A111,'2019年第二笔 粤财社〔2019〕45号'!A:D,4,0)</f>
        <v>0</v>
      </c>
      <c r="P111" s="107">
        <f>VLOOKUP(A111,'2020年第一笔 粤财社〔2019〕260号'!A:D,2,0)</f>
        <v>9893.95911849865</v>
      </c>
      <c r="Q111" s="72">
        <f>VLOOKUP(A111,'2020年第一笔 粤财社〔2019〕260号'!A:D,3,0)</f>
        <v>283.892599859241</v>
      </c>
      <c r="R111" s="108">
        <f>VLOOKUP(A111,'2020年第一笔 粤财社〔2019〕260号'!A:D,4,0)</f>
        <v>9610.06651863941</v>
      </c>
    </row>
    <row r="112" ht="15" spans="1:18">
      <c r="A112" s="109" t="s">
        <v>124</v>
      </c>
      <c r="B112" s="110">
        <f>VLOOKUP(A112,'2018年第一笔粤财社〔2017〕291号'!A:F,2,0)</f>
        <v>947</v>
      </c>
      <c r="C112" s="27">
        <f>VLOOKUP(A112,'2018年第一笔粤财社〔2017〕291号'!A:F,3,0)</f>
        <v>13</v>
      </c>
      <c r="D112" s="27">
        <f>VLOOKUP(A112,'2018年第一笔粤财社〔2017〕291号'!A:F,4,0)</f>
        <v>13</v>
      </c>
      <c r="E112" s="27">
        <f>VLOOKUP(A112,'2018年第一笔粤财社〔2017〕291号'!A:F,5,0)</f>
        <v>0</v>
      </c>
      <c r="F112" s="111">
        <f>VLOOKUP(A112,'2018年第一笔粤财社〔2017〕291号'!A:F,6,0)</f>
        <v>934</v>
      </c>
      <c r="G112" s="110">
        <f>VLOOKUP(A112,'2018第二笔 粤财社〔2018〕141号'!A:D,2,0)</f>
        <v>167</v>
      </c>
      <c r="H112" s="27">
        <f>VLOOKUP(A112,'2018第二笔 粤财社〔2018〕141号'!A:D,3,0)</f>
        <v>0</v>
      </c>
      <c r="I112" s="111">
        <f>VLOOKUP(A112,'2018第二笔 粤财社〔2018〕141号'!A:D,4,0)</f>
        <v>167</v>
      </c>
      <c r="J112" s="110">
        <f>VLOOKUP(A112,'2019年第一笔 粤财社〔2018〕246号'!A:D,2,0)</f>
        <v>1220</v>
      </c>
      <c r="K112" s="27">
        <f>VLOOKUP(A112,'2019年第一笔 粤财社〔2018〕246号'!A:D,3,0)</f>
        <v>37</v>
      </c>
      <c r="L112" s="111">
        <f>VLOOKUP(A112,'2019年第一笔 粤财社〔2018〕246号'!A:D,4,0)</f>
        <v>1183</v>
      </c>
      <c r="M112" s="110">
        <f>VLOOKUP(A112,'2019年第二笔 粤财社〔2019〕45号'!A:D,2,0)</f>
        <v>6</v>
      </c>
      <c r="N112" s="27">
        <f>VLOOKUP(A112,'2019年第二笔 粤财社〔2019〕45号'!A:D,3,0)</f>
        <v>6</v>
      </c>
      <c r="O112" s="111">
        <f>VLOOKUP(A112,'2019年第二笔 粤财社〔2019〕45号'!A:D,4,0)</f>
        <v>0</v>
      </c>
      <c r="P112" s="110">
        <f>VLOOKUP(A112,'2020年第一笔 粤财社〔2019〕260号'!A:D,2,0)</f>
        <v>1092.77070751496</v>
      </c>
      <c r="Q112" s="27">
        <f>VLOOKUP(A112,'2020年第一笔 粤财社〔2019〕260号'!A:D,3,0)</f>
        <v>31.3554476515282</v>
      </c>
      <c r="R112" s="111">
        <f>VLOOKUP(A112,'2020年第一笔 粤财社〔2019〕260号'!A:D,4,0)</f>
        <v>1061.41525986343</v>
      </c>
    </row>
    <row r="113" ht="15" spans="1:18">
      <c r="A113" s="109" t="s">
        <v>125</v>
      </c>
      <c r="B113" s="110">
        <f>VLOOKUP(A113,'2018年第一笔粤财社〔2017〕291号'!A:F,2,0)</f>
        <v>2085</v>
      </c>
      <c r="C113" s="27">
        <f>VLOOKUP(A113,'2018年第一笔粤财社〔2017〕291号'!A:F,3,0)</f>
        <v>29</v>
      </c>
      <c r="D113" s="27">
        <f>VLOOKUP(A113,'2018年第一笔粤财社〔2017〕291号'!A:F,4,0)</f>
        <v>29</v>
      </c>
      <c r="E113" s="27">
        <f>VLOOKUP(A113,'2018年第一笔粤财社〔2017〕291号'!A:F,5,0)</f>
        <v>0</v>
      </c>
      <c r="F113" s="111">
        <f>VLOOKUP(A113,'2018年第一笔粤财社〔2017〕291号'!A:F,6,0)</f>
        <v>2056</v>
      </c>
      <c r="G113" s="110">
        <f>VLOOKUP(A113,'2018第二笔 粤财社〔2018〕141号'!A:D,2,0)</f>
        <v>63</v>
      </c>
      <c r="H113" s="27">
        <f>VLOOKUP(A113,'2018第二笔 粤财社〔2018〕141号'!A:D,3,0)</f>
        <v>0</v>
      </c>
      <c r="I113" s="111">
        <f>VLOOKUP(A113,'2018第二笔 粤财社〔2018〕141号'!A:D,4,0)</f>
        <v>63</v>
      </c>
      <c r="J113" s="110">
        <f>VLOOKUP(A113,'2019年第一笔 粤财社〔2018〕246号'!A:D,2,0)</f>
        <v>2796</v>
      </c>
      <c r="K113" s="27">
        <f>VLOOKUP(A113,'2019年第一笔 粤财社〔2018〕246号'!A:D,3,0)</f>
        <v>86</v>
      </c>
      <c r="L113" s="111">
        <f>VLOOKUP(A113,'2019年第一笔 粤财社〔2018〕246号'!A:D,4,0)</f>
        <v>2710</v>
      </c>
      <c r="M113" s="110">
        <f>VLOOKUP(A113,'2019年第二笔 粤财社〔2019〕45号'!A:D,2,0)</f>
        <v>13</v>
      </c>
      <c r="N113" s="27">
        <f>VLOOKUP(A113,'2019年第二笔 粤财社〔2019〕45号'!A:D,3,0)</f>
        <v>13</v>
      </c>
      <c r="O113" s="111">
        <f>VLOOKUP(A113,'2019年第二笔 粤财社〔2019〕45号'!A:D,4,0)</f>
        <v>0</v>
      </c>
      <c r="P113" s="110">
        <f>VLOOKUP(A113,'2020年第一笔 粤财社〔2019〕260号'!A:D,2,0)</f>
        <v>3006.30049627496</v>
      </c>
      <c r="Q113" s="27">
        <f>VLOOKUP(A113,'2020年第一笔 粤财社〔2019〕260号'!A:D,3,0)</f>
        <v>86.2613695512351</v>
      </c>
      <c r="R113" s="111">
        <f>VLOOKUP(A113,'2020年第一笔 粤财社〔2019〕260号'!A:D,4,0)</f>
        <v>2920.03912672372</v>
      </c>
    </row>
    <row r="114" ht="15" spans="1:18">
      <c r="A114" s="109" t="s">
        <v>126</v>
      </c>
      <c r="B114" s="110">
        <f>VLOOKUP(A114,'2018年第一笔粤财社〔2017〕291号'!A:F,2,0)</f>
        <v>1143</v>
      </c>
      <c r="C114" s="27">
        <f>VLOOKUP(A114,'2018年第一笔粤财社〔2017〕291号'!A:F,3,0)</f>
        <v>16</v>
      </c>
      <c r="D114" s="27">
        <f>VLOOKUP(A114,'2018年第一笔粤财社〔2017〕291号'!A:F,4,0)</f>
        <v>16</v>
      </c>
      <c r="E114" s="27">
        <f>VLOOKUP(A114,'2018年第一笔粤财社〔2017〕291号'!A:F,5,0)</f>
        <v>0</v>
      </c>
      <c r="F114" s="111">
        <f>VLOOKUP(A114,'2018年第一笔粤财社〔2017〕291号'!A:F,6,0)</f>
        <v>1127</v>
      </c>
      <c r="G114" s="110">
        <f>VLOOKUP(A114,'2018第二笔 粤财社〔2018〕141号'!A:D,2,0)</f>
        <v>34</v>
      </c>
      <c r="H114" s="27">
        <f>VLOOKUP(A114,'2018第二笔 粤财社〔2018〕141号'!A:D,3,0)</f>
        <v>0</v>
      </c>
      <c r="I114" s="111">
        <f>VLOOKUP(A114,'2018第二笔 粤财社〔2018〕141号'!A:D,4,0)</f>
        <v>34</v>
      </c>
      <c r="J114" s="110">
        <f>VLOOKUP(A114,'2019年第一笔 粤财社〔2018〕246号'!A:D,2,0)</f>
        <v>1467</v>
      </c>
      <c r="K114" s="27">
        <f>VLOOKUP(A114,'2019年第一笔 粤财社〔2018〕246号'!A:D,3,0)</f>
        <v>45</v>
      </c>
      <c r="L114" s="111">
        <f>VLOOKUP(A114,'2019年第一笔 粤财社〔2018〕246号'!A:D,4,0)</f>
        <v>1422</v>
      </c>
      <c r="M114" s="110">
        <f>VLOOKUP(A114,'2019年第二笔 粤财社〔2019〕45号'!A:D,2,0)</f>
        <v>7</v>
      </c>
      <c r="N114" s="27">
        <f>VLOOKUP(A114,'2019年第二笔 粤财社〔2019〕45号'!A:D,3,0)</f>
        <v>7</v>
      </c>
      <c r="O114" s="111">
        <f>VLOOKUP(A114,'2019年第二笔 粤财社〔2019〕45号'!A:D,4,0)</f>
        <v>0</v>
      </c>
      <c r="P114" s="110">
        <f>VLOOKUP(A114,'2020年第一笔 粤财社〔2019〕260号'!A:D,2,0)</f>
        <v>1998.90835811204</v>
      </c>
      <c r="Q114" s="27">
        <f>VLOOKUP(A114,'2020年第一笔 粤财社〔2019〕260号'!A:D,3,0)</f>
        <v>57.3557343292221</v>
      </c>
      <c r="R114" s="111">
        <f>VLOOKUP(A114,'2020年第一笔 粤财社〔2019〕260号'!A:D,4,0)</f>
        <v>1941.55262378282</v>
      </c>
    </row>
    <row r="115" ht="15" spans="1:18">
      <c r="A115" s="109" t="s">
        <v>127</v>
      </c>
      <c r="B115" s="110">
        <f>VLOOKUP(A115,'2018年第一笔粤财社〔2017〕291号'!A:F,2,0)</f>
        <v>1918</v>
      </c>
      <c r="C115" s="27">
        <f>VLOOKUP(A115,'2018年第一笔粤财社〔2017〕291号'!A:F,3,0)</f>
        <v>26</v>
      </c>
      <c r="D115" s="27">
        <f>VLOOKUP(A115,'2018年第一笔粤财社〔2017〕291号'!A:F,4,0)</f>
        <v>26</v>
      </c>
      <c r="E115" s="27">
        <f>VLOOKUP(A115,'2018年第一笔粤财社〔2017〕291号'!A:F,5,0)</f>
        <v>0</v>
      </c>
      <c r="F115" s="111">
        <f>VLOOKUP(A115,'2018年第一笔粤财社〔2017〕291号'!A:F,6,0)</f>
        <v>1892</v>
      </c>
      <c r="G115" s="110">
        <f>VLOOKUP(A115,'2018第二笔 粤财社〔2018〕141号'!A:D,2,0)</f>
        <v>58</v>
      </c>
      <c r="H115" s="27">
        <f>VLOOKUP(A115,'2018第二笔 粤财社〔2018〕141号'!A:D,3,0)</f>
        <v>0</v>
      </c>
      <c r="I115" s="111">
        <f>VLOOKUP(A115,'2018第二笔 粤财社〔2018〕141号'!A:D,4,0)</f>
        <v>58</v>
      </c>
      <c r="J115" s="110">
        <f>VLOOKUP(A115,'2019年第一笔 粤财社〔2018〕246号'!A:D,2,0)</f>
        <v>2324</v>
      </c>
      <c r="K115" s="27">
        <f>VLOOKUP(A115,'2019年第一笔 粤财社〔2018〕246号'!A:D,3,0)</f>
        <v>71</v>
      </c>
      <c r="L115" s="111">
        <f>VLOOKUP(A115,'2019年第一笔 粤财社〔2018〕246号'!A:D,4,0)</f>
        <v>2253</v>
      </c>
      <c r="M115" s="110">
        <f>VLOOKUP(A115,'2019年第二笔 粤财社〔2019〕45号'!A:D,2,0)</f>
        <v>11</v>
      </c>
      <c r="N115" s="27">
        <f>VLOOKUP(A115,'2019年第二笔 粤财社〔2019〕45号'!A:D,3,0)</f>
        <v>11</v>
      </c>
      <c r="O115" s="111">
        <f>VLOOKUP(A115,'2019年第二笔 粤财社〔2019〕45号'!A:D,4,0)</f>
        <v>0</v>
      </c>
      <c r="P115" s="110">
        <f>VLOOKUP(A115,'2020年第一笔 粤财社〔2019〕260号'!A:D,2,0)</f>
        <v>2176.74474688787</v>
      </c>
      <c r="Q115" s="27">
        <f>VLOOKUP(A115,'2020年第一笔 粤财社〔2019〕260号'!A:D,3,0)</f>
        <v>62.4584878533152</v>
      </c>
      <c r="R115" s="111">
        <f>VLOOKUP(A115,'2020年第一笔 粤财社〔2019〕260号'!A:D,4,0)</f>
        <v>2114.28625903456</v>
      </c>
    </row>
    <row r="116" ht="15" spans="1:18">
      <c r="A116" s="109" t="s">
        <v>128</v>
      </c>
      <c r="B116" s="110">
        <f>VLOOKUP(A116,'2018年第一笔粤财社〔2017〕291号'!A:F,2,0)</f>
        <v>1338</v>
      </c>
      <c r="C116" s="27">
        <f>VLOOKUP(A116,'2018年第一笔粤财社〔2017〕291号'!A:F,3,0)</f>
        <v>18</v>
      </c>
      <c r="D116" s="27">
        <f>VLOOKUP(A116,'2018年第一笔粤财社〔2017〕291号'!A:F,4,0)</f>
        <v>18</v>
      </c>
      <c r="E116" s="27">
        <f>VLOOKUP(A116,'2018年第一笔粤财社〔2017〕291号'!A:F,5,0)</f>
        <v>0</v>
      </c>
      <c r="F116" s="111">
        <f>VLOOKUP(A116,'2018年第一笔粤财社〔2017〕291号'!A:F,6,0)</f>
        <v>1320</v>
      </c>
      <c r="G116" s="110">
        <f>VLOOKUP(A116,'2018第二笔 粤财社〔2018〕141号'!A:D,2,0)</f>
        <v>40</v>
      </c>
      <c r="H116" s="27">
        <f>VLOOKUP(A116,'2018第二笔 粤财社〔2018〕141号'!A:D,3,0)</f>
        <v>0</v>
      </c>
      <c r="I116" s="111">
        <f>VLOOKUP(A116,'2018第二笔 粤财社〔2018〕141号'!A:D,4,0)</f>
        <v>40</v>
      </c>
      <c r="J116" s="110">
        <f>VLOOKUP(A116,'2019年第一笔 粤财社〔2018〕246号'!A:D,2,0)</f>
        <v>1517</v>
      </c>
      <c r="K116" s="27">
        <f>VLOOKUP(A116,'2019年第一笔 粤财社〔2018〕246号'!A:D,3,0)</f>
        <v>47</v>
      </c>
      <c r="L116" s="111">
        <f>VLOOKUP(A116,'2019年第一笔 粤财社〔2018〕246号'!A:D,4,0)</f>
        <v>1470</v>
      </c>
      <c r="M116" s="110">
        <f>VLOOKUP(A116,'2019年第二笔 粤财社〔2019〕45号'!A:D,2,0)</f>
        <v>7</v>
      </c>
      <c r="N116" s="27">
        <f>VLOOKUP(A116,'2019年第二笔 粤财社〔2019〕45号'!A:D,3,0)</f>
        <v>7</v>
      </c>
      <c r="O116" s="111">
        <f>VLOOKUP(A116,'2019年第二笔 粤财社〔2019〕45号'!A:D,4,0)</f>
        <v>0</v>
      </c>
      <c r="P116" s="110">
        <f>VLOOKUP(A116,'2020年第一笔 粤财社〔2019〕260号'!A:D,2,0)</f>
        <v>1619.23480970882</v>
      </c>
      <c r="Q116" s="27">
        <f>VLOOKUP(A116,'2020年第一笔 粤财社〔2019〕260号'!A:D,3,0)</f>
        <v>46.4615604739406</v>
      </c>
      <c r="R116" s="111">
        <f>VLOOKUP(A116,'2020年第一笔 粤财社〔2019〕260号'!A:D,4,0)</f>
        <v>1572.77324923488</v>
      </c>
    </row>
    <row r="117" s="77" customFormat="1" ht="15" spans="1:18">
      <c r="A117" s="112" t="s">
        <v>129</v>
      </c>
      <c r="B117" s="107">
        <f>VLOOKUP(A117,'2018年第一笔粤财社〔2017〕291号'!A:F,2,0)</f>
        <v>5984</v>
      </c>
      <c r="C117" s="72">
        <f>VLOOKUP(A117,'2018年第一笔粤财社〔2017〕291号'!A:F,3,0)</f>
        <v>82</v>
      </c>
      <c r="D117" s="72">
        <f>VLOOKUP(A117,'2018年第一笔粤财社〔2017〕291号'!A:F,4,0)</f>
        <v>82</v>
      </c>
      <c r="E117" s="72">
        <f>VLOOKUP(A117,'2018年第一笔粤财社〔2017〕291号'!A:F,5,0)</f>
        <v>0</v>
      </c>
      <c r="F117" s="108">
        <f>VLOOKUP(A117,'2018年第一笔粤财社〔2017〕291号'!A:F,6,0)</f>
        <v>5902</v>
      </c>
      <c r="G117" s="107">
        <f>VLOOKUP(A117,'2018第二笔 粤财社〔2018〕141号'!A:D,2,0)</f>
        <v>0</v>
      </c>
      <c r="H117" s="72">
        <f>VLOOKUP(A117,'2018第二笔 粤财社〔2018〕141号'!A:D,3,0)</f>
        <v>0</v>
      </c>
      <c r="I117" s="108">
        <f>VLOOKUP(A117,'2018第二笔 粤财社〔2018〕141号'!A:D,4,0)</f>
        <v>0</v>
      </c>
      <c r="J117" s="107">
        <f>VLOOKUP(A117,'2019年第一笔 粤财社〔2018〕246号'!A:D,2,0)</f>
        <v>6183</v>
      </c>
      <c r="K117" s="72">
        <f>VLOOKUP(A117,'2019年第一笔 粤财社〔2018〕246号'!A:D,3,0)</f>
        <v>190</v>
      </c>
      <c r="L117" s="108">
        <f>VLOOKUP(A117,'2019年第一笔 粤财社〔2018〕246号'!A:D,4,0)</f>
        <v>5993</v>
      </c>
      <c r="M117" s="107">
        <f>VLOOKUP(A117,'2019年第二笔 粤财社〔2019〕45号'!A:D,2,0)</f>
        <v>29</v>
      </c>
      <c r="N117" s="72">
        <f>VLOOKUP(A117,'2019年第二笔 粤财社〔2019〕45号'!A:D,3,0)</f>
        <v>29</v>
      </c>
      <c r="O117" s="108">
        <f>VLOOKUP(A117,'2019年第二笔 粤财社〔2019〕45号'!A:D,4,0)</f>
        <v>0</v>
      </c>
      <c r="P117" s="107">
        <f>VLOOKUP(A117,'2020年第一笔 粤财社〔2019〕260号'!A:D,2,0)</f>
        <v>11182.416995503</v>
      </c>
      <c r="Q117" s="72">
        <f>VLOOKUP(A117,'2020年第一笔 粤财社〔2019〕260号'!A:D,3,0)</f>
        <v>320.863002923467</v>
      </c>
      <c r="R117" s="108">
        <f>VLOOKUP(A117,'2020年第一笔 粤财社〔2019〕260号'!A:D,4,0)</f>
        <v>10861.5539925795</v>
      </c>
    </row>
    <row r="118" s="77" customFormat="1" ht="15" spans="1:18">
      <c r="A118" s="112" t="s">
        <v>130</v>
      </c>
      <c r="B118" s="107">
        <f>VLOOKUP(A118,'2018年第一笔粤财社〔2017〕291号'!A:F,2,0)</f>
        <v>425</v>
      </c>
      <c r="C118" s="72">
        <f>VLOOKUP(A118,'2018年第一笔粤财社〔2017〕291号'!A:F,3,0)</f>
        <v>6</v>
      </c>
      <c r="D118" s="72">
        <f>VLOOKUP(A118,'2018年第一笔粤财社〔2017〕291号'!A:F,4,0)</f>
        <v>6</v>
      </c>
      <c r="E118" s="72">
        <f>VLOOKUP(A118,'2018年第一笔粤财社〔2017〕291号'!A:F,5,0)</f>
        <v>0</v>
      </c>
      <c r="F118" s="108">
        <f>VLOOKUP(A118,'2018年第一笔粤财社〔2017〕291号'!A:F,6,0)</f>
        <v>419</v>
      </c>
      <c r="G118" s="107">
        <f>VLOOKUP(A118,'2018第二笔 粤财社〔2018〕141号'!A:D,2,0)</f>
        <v>0</v>
      </c>
      <c r="H118" s="72">
        <f>VLOOKUP(A118,'2018第二笔 粤财社〔2018〕141号'!A:D,3,0)</f>
        <v>13</v>
      </c>
      <c r="I118" s="108">
        <f>VLOOKUP(A118,'2018第二笔 粤财社〔2018〕141号'!A:D,4,0)</f>
        <v>13</v>
      </c>
      <c r="J118" s="107">
        <f>VLOOKUP(A118,'2019年第一笔 粤财社〔2018〕246号'!A:D,2,0)</f>
        <v>426</v>
      </c>
      <c r="K118" s="72">
        <f>VLOOKUP(A118,'2019年第一笔 粤财社〔2018〕246号'!A:D,3,0)</f>
        <v>13</v>
      </c>
      <c r="L118" s="108">
        <f>VLOOKUP(A118,'2019年第一笔 粤财社〔2018〕246号'!A:D,4,0)</f>
        <v>413</v>
      </c>
      <c r="M118" s="107">
        <f>VLOOKUP(A118,'2019年第二笔 粤财社〔2019〕45号'!A:D,2,0)</f>
        <v>2</v>
      </c>
      <c r="N118" s="72">
        <f>VLOOKUP(A118,'2019年第二笔 粤财社〔2019〕45号'!A:D,3,0)</f>
        <v>2</v>
      </c>
      <c r="O118" s="108">
        <f>VLOOKUP(A118,'2019年第二笔 粤财社〔2019〕45号'!A:D,4,0)</f>
        <v>0</v>
      </c>
      <c r="P118" s="107">
        <f>VLOOKUP(A118,'2020年第一笔 粤财社〔2019〕260号'!A:D,2,0)</f>
        <v>428.996571218357</v>
      </c>
      <c r="Q118" s="72">
        <f>VLOOKUP(A118,'2020年第一笔 粤财社〔2019〕260号'!A:D,3,0)</f>
        <v>12.3094254256794</v>
      </c>
      <c r="R118" s="108">
        <f>VLOOKUP(A118,'2020年第一笔 粤财社〔2019〕260号'!A:D,4,0)</f>
        <v>416.687145792678</v>
      </c>
    </row>
    <row r="119" s="77" customFormat="1" ht="15" spans="1:18">
      <c r="A119" s="112" t="s">
        <v>131</v>
      </c>
      <c r="B119" s="107">
        <f>VLOOKUP(A119,'2018年第一笔粤财社〔2017〕291号'!A:F,2,0)</f>
        <v>838</v>
      </c>
      <c r="C119" s="72">
        <f>VLOOKUP(A119,'2018年第一笔粤财社〔2017〕291号'!A:F,3,0)</f>
        <v>11</v>
      </c>
      <c r="D119" s="72">
        <f>VLOOKUP(A119,'2018年第一笔粤财社〔2017〕291号'!A:F,4,0)</f>
        <v>11</v>
      </c>
      <c r="E119" s="72">
        <f>VLOOKUP(A119,'2018年第一笔粤财社〔2017〕291号'!A:F,5,0)</f>
        <v>0</v>
      </c>
      <c r="F119" s="108">
        <f>VLOOKUP(A119,'2018年第一笔粤财社〔2017〕291号'!A:F,6,0)</f>
        <v>827</v>
      </c>
      <c r="G119" s="107">
        <f>VLOOKUP(A119,'2018第二笔 粤财社〔2018〕141号'!A:D,2,0)</f>
        <v>0</v>
      </c>
      <c r="H119" s="72">
        <f>VLOOKUP(A119,'2018第二笔 粤财社〔2018〕141号'!A:D,3,0)</f>
        <v>25</v>
      </c>
      <c r="I119" s="108">
        <f>VLOOKUP(A119,'2018第二笔 粤财社〔2018〕141号'!A:D,4,0)</f>
        <v>25</v>
      </c>
      <c r="J119" s="107">
        <f>VLOOKUP(A119,'2019年第一笔 粤财社〔2018〕246号'!A:D,2,0)</f>
        <v>565</v>
      </c>
      <c r="K119" s="72">
        <f>VLOOKUP(A119,'2019年第一笔 粤财社〔2018〕246号'!A:D,3,0)</f>
        <v>17</v>
      </c>
      <c r="L119" s="108">
        <f>VLOOKUP(A119,'2019年第一笔 粤财社〔2018〕246号'!A:D,4,0)</f>
        <v>548</v>
      </c>
      <c r="M119" s="107">
        <f>VLOOKUP(A119,'2019年第二笔 粤财社〔2019〕45号'!A:D,2,0)</f>
        <v>3</v>
      </c>
      <c r="N119" s="72">
        <f>VLOOKUP(A119,'2019年第二笔 粤财社〔2019〕45号'!A:D,3,0)</f>
        <v>3</v>
      </c>
      <c r="O119" s="108">
        <f>VLOOKUP(A119,'2019年第二笔 粤财社〔2019〕45号'!A:D,4,0)</f>
        <v>0</v>
      </c>
      <c r="P119" s="107">
        <f>VLOOKUP(A119,'2020年第一笔 粤财社〔2019〕260号'!A:D,2,0)</f>
        <v>589.975804888083</v>
      </c>
      <c r="Q119" s="72">
        <f>VLOOKUP(A119,'2020年第一笔 粤财社〔2019〕260号'!A:D,3,0)</f>
        <v>16.9284876860439</v>
      </c>
      <c r="R119" s="108">
        <f>VLOOKUP(A119,'2020年第一笔 粤财社〔2019〕260号'!A:D,4,0)</f>
        <v>573.047317202039</v>
      </c>
    </row>
    <row r="120" s="77" customFormat="1" ht="15" spans="1:18">
      <c r="A120" s="112" t="s">
        <v>132</v>
      </c>
      <c r="B120" s="107">
        <f>VLOOKUP(A120,'2018年第一笔粤财社〔2017〕291号'!A:F,2,0)</f>
        <v>2312</v>
      </c>
      <c r="C120" s="72">
        <f>VLOOKUP(A120,'2018年第一笔粤财社〔2017〕291号'!A:F,3,0)</f>
        <v>32</v>
      </c>
      <c r="D120" s="72">
        <f>VLOOKUP(A120,'2018年第一笔粤财社〔2017〕291号'!A:F,4,0)</f>
        <v>32</v>
      </c>
      <c r="E120" s="72">
        <f>VLOOKUP(A120,'2018年第一笔粤财社〔2017〕291号'!A:F,5,0)</f>
        <v>0</v>
      </c>
      <c r="F120" s="108">
        <f>VLOOKUP(A120,'2018年第一笔粤财社〔2017〕291号'!A:F,6,0)</f>
        <v>2280</v>
      </c>
      <c r="G120" s="107">
        <f>VLOOKUP(A120,'2018第二笔 粤财社〔2018〕141号'!A:D,2,0)</f>
        <v>58</v>
      </c>
      <c r="H120" s="72">
        <f>VLOOKUP(A120,'2018第二笔 粤财社〔2018〕141号'!A:D,3,0)</f>
        <v>0</v>
      </c>
      <c r="I120" s="108">
        <f>VLOOKUP(A120,'2018第二笔 粤财社〔2018〕141号'!A:D,4,0)</f>
        <v>58</v>
      </c>
      <c r="J120" s="107">
        <f>VLOOKUP(A120,'2019年第一笔 粤财社〔2018〕246号'!A:D,2,0)</f>
        <v>3588</v>
      </c>
      <c r="K120" s="72">
        <f>VLOOKUP(A120,'2019年第一笔 粤财社〔2018〕246号'!A:D,3,0)</f>
        <v>109</v>
      </c>
      <c r="L120" s="108">
        <f>VLOOKUP(A120,'2019年第一笔 粤财社〔2018〕246号'!A:D,4,0)</f>
        <v>3479</v>
      </c>
      <c r="M120" s="107">
        <f>VLOOKUP(A120,'2019年第二笔 粤财社〔2019〕45号'!A:D,2,0)</f>
        <v>17</v>
      </c>
      <c r="N120" s="72">
        <f>VLOOKUP(A120,'2019年第二笔 粤财社〔2019〕45号'!A:D,3,0)</f>
        <v>17</v>
      </c>
      <c r="O120" s="108">
        <f>VLOOKUP(A120,'2019年第二笔 粤财社〔2019〕45号'!A:D,4,0)</f>
        <v>0</v>
      </c>
      <c r="P120" s="107">
        <f>VLOOKUP(A120,'2020年第一笔 粤财社〔2019〕260号'!A:D,2,0)</f>
        <v>7480.53027222066</v>
      </c>
      <c r="Q120" s="72">
        <f>VLOOKUP(A120,'2020年第一笔 粤财社〔2019〕260号'!A:D,3,0)</f>
        <v>214.642810008773</v>
      </c>
      <c r="R120" s="108">
        <f>VLOOKUP(A120,'2020年第一笔 粤财社〔2019〕260号'!A:D,4,0)</f>
        <v>7265.88746221188</v>
      </c>
    </row>
    <row r="121" ht="15" spans="1:18">
      <c r="A121" s="109" t="s">
        <v>133</v>
      </c>
      <c r="B121" s="110">
        <f>VLOOKUP(A121,'2018年第一笔粤财社〔2017〕291号'!A:F,2,0)</f>
        <v>118</v>
      </c>
      <c r="C121" s="27">
        <f>VLOOKUP(A121,'2018年第一笔粤财社〔2017〕291号'!A:F,3,0)</f>
        <v>2</v>
      </c>
      <c r="D121" s="27">
        <f>VLOOKUP(A121,'2018年第一笔粤财社〔2017〕291号'!A:F,4,0)</f>
        <v>2</v>
      </c>
      <c r="E121" s="27">
        <f>VLOOKUP(A121,'2018年第一笔粤财社〔2017〕291号'!A:F,5,0)</f>
        <v>0</v>
      </c>
      <c r="F121" s="111">
        <f>VLOOKUP(A121,'2018年第一笔粤财社〔2017〕291号'!A:F,6,0)</f>
        <v>116</v>
      </c>
      <c r="G121" s="110">
        <f>VLOOKUP(A121,'2018第二笔 粤财社〔2018〕141号'!A:D,2,0)</f>
        <v>4</v>
      </c>
      <c r="H121" s="27">
        <f>VLOOKUP(A121,'2018第二笔 粤财社〔2018〕141号'!A:D,3,0)</f>
        <v>0</v>
      </c>
      <c r="I121" s="111">
        <f>VLOOKUP(A121,'2018第二笔 粤财社〔2018〕141号'!A:D,4,0)</f>
        <v>4</v>
      </c>
      <c r="J121" s="110">
        <f>VLOOKUP(A121,'2019年第一笔 粤财社〔2018〕246号'!A:D,2,0)</f>
        <v>207</v>
      </c>
      <c r="K121" s="27">
        <f>VLOOKUP(A121,'2019年第一笔 粤财社〔2018〕246号'!A:D,3,0)</f>
        <v>6</v>
      </c>
      <c r="L121" s="111">
        <f>VLOOKUP(A121,'2019年第一笔 粤财社〔2018〕246号'!A:D,4,0)</f>
        <v>201</v>
      </c>
      <c r="M121" s="110">
        <f>VLOOKUP(A121,'2019年第二笔 粤财社〔2019〕45号'!A:D,2,0)</f>
        <v>1</v>
      </c>
      <c r="N121" s="27">
        <f>VLOOKUP(A121,'2019年第二笔 粤财社〔2019〕45号'!A:D,3,0)</f>
        <v>1</v>
      </c>
      <c r="O121" s="111">
        <f>VLOOKUP(A121,'2019年第二笔 粤财社〔2019〕45号'!A:D,4,0)</f>
        <v>0</v>
      </c>
      <c r="P121" s="110">
        <f>VLOOKUP(A121,'2020年第一笔 粤财社〔2019〕260号'!A:D,2,0)</f>
        <v>581.76999015611</v>
      </c>
      <c r="Q121" s="27">
        <f>VLOOKUP(A121,'2020年第一笔 粤财社〔2019〕260号'!A:D,3,0)</f>
        <v>16.6930339055782</v>
      </c>
      <c r="R121" s="111">
        <f>VLOOKUP(A121,'2020年第一笔 粤财社〔2019〕260号'!A:D,4,0)</f>
        <v>565.076956250532</v>
      </c>
    </row>
    <row r="122" ht="15" spans="1:18">
      <c r="A122" s="109" t="s">
        <v>134</v>
      </c>
      <c r="B122" s="110">
        <f>VLOOKUP(A122,'2018年第一笔粤财社〔2017〕291号'!A:F,2,0)</f>
        <v>1780</v>
      </c>
      <c r="C122" s="27">
        <f>VLOOKUP(A122,'2018年第一笔粤财社〔2017〕291号'!A:F,3,0)</f>
        <v>24</v>
      </c>
      <c r="D122" s="27">
        <f>VLOOKUP(A122,'2018年第一笔粤财社〔2017〕291号'!A:F,4,0)</f>
        <v>24</v>
      </c>
      <c r="E122" s="27">
        <f>VLOOKUP(A122,'2018年第一笔粤财社〔2017〕291号'!A:F,5,0)</f>
        <v>0</v>
      </c>
      <c r="F122" s="111">
        <f>VLOOKUP(A122,'2018年第一笔粤财社〔2017〕291号'!A:F,6,0)</f>
        <v>1756</v>
      </c>
      <c r="G122" s="110">
        <f>VLOOKUP(A122,'2018第二笔 粤财社〔2018〕141号'!A:D,2,0)</f>
        <v>54</v>
      </c>
      <c r="H122" s="27">
        <f>VLOOKUP(A122,'2018第二笔 粤财社〔2018〕141号'!A:D,3,0)</f>
        <v>0</v>
      </c>
      <c r="I122" s="111">
        <f>VLOOKUP(A122,'2018第二笔 粤财社〔2018〕141号'!A:D,4,0)</f>
        <v>54</v>
      </c>
      <c r="J122" s="110">
        <f>VLOOKUP(A122,'2019年第一笔 粤财社〔2018〕246号'!A:D,2,0)</f>
        <v>2944</v>
      </c>
      <c r="K122" s="27">
        <f>VLOOKUP(A122,'2019年第一笔 粤财社〔2018〕246号'!A:D,3,0)</f>
        <v>90</v>
      </c>
      <c r="L122" s="111">
        <f>VLOOKUP(A122,'2019年第一笔 粤财社〔2018〕246号'!A:D,4,0)</f>
        <v>2854</v>
      </c>
      <c r="M122" s="110">
        <f>VLOOKUP(A122,'2019年第二笔 粤财社〔2019〕45号'!A:D,2,0)</f>
        <v>14</v>
      </c>
      <c r="N122" s="27">
        <f>VLOOKUP(A122,'2019年第二笔 粤财社〔2019〕45号'!A:D,3,0)</f>
        <v>14</v>
      </c>
      <c r="O122" s="111">
        <f>VLOOKUP(A122,'2019年第二笔 粤财社〔2019〕45号'!A:D,4,0)</f>
        <v>0</v>
      </c>
      <c r="P122" s="110">
        <f>VLOOKUP(A122,'2020年第一笔 粤财社〔2019〕260号'!A:D,2,0)</f>
        <v>6462.19921196322</v>
      </c>
      <c r="Q122" s="27">
        <f>VLOOKUP(A122,'2020年第一笔 粤财社〔2019〕260号'!A:D,3,0)</f>
        <v>185.423298511765</v>
      </c>
      <c r="R122" s="111">
        <f>VLOOKUP(A122,'2020年第一笔 粤财社〔2019〕260号'!A:D,4,0)</f>
        <v>6276.77591345145</v>
      </c>
    </row>
    <row r="123" ht="15" spans="1:18">
      <c r="A123" s="109" t="s">
        <v>135</v>
      </c>
      <c r="B123" s="110">
        <f>VLOOKUP(A123,'2018年第一笔粤财社〔2017〕291号'!A:F,2,0)</f>
        <v>414</v>
      </c>
      <c r="C123" s="27">
        <f>VLOOKUP(A123,'2018年第一笔粤财社〔2017〕291号'!A:F,3,0)</f>
        <v>6</v>
      </c>
      <c r="D123" s="27">
        <f>VLOOKUP(A123,'2018年第一笔粤财社〔2017〕291号'!A:F,4,0)</f>
        <v>6</v>
      </c>
      <c r="E123" s="27">
        <f>VLOOKUP(A123,'2018年第一笔粤财社〔2017〕291号'!A:F,5,0)</f>
        <v>0</v>
      </c>
      <c r="F123" s="111">
        <f>VLOOKUP(A123,'2018年第一笔粤财社〔2017〕291号'!A:F,6,0)</f>
        <v>408</v>
      </c>
      <c r="G123" s="110">
        <f>VLOOKUP(A123,'2018第二笔 粤财社〔2018〕141号'!A:D,2,0)</f>
        <v>0</v>
      </c>
      <c r="H123" s="27">
        <f>VLOOKUP(A123,'2018第二笔 粤财社〔2018〕141号'!A:D,3,0)</f>
        <v>0</v>
      </c>
      <c r="I123" s="111">
        <f>VLOOKUP(A123,'2018第二笔 粤财社〔2018〕141号'!A:D,4,0)</f>
        <v>0</v>
      </c>
      <c r="J123" s="110">
        <f>VLOOKUP(A123,'2019年第一笔 粤财社〔2018〕246号'!A:D,2,0)</f>
        <v>437</v>
      </c>
      <c r="K123" s="27">
        <f>VLOOKUP(A123,'2019年第一笔 粤财社〔2018〕246号'!A:D,3,0)</f>
        <v>13</v>
      </c>
      <c r="L123" s="111">
        <f>VLOOKUP(A123,'2019年第一笔 粤财社〔2018〕246号'!A:D,4,0)</f>
        <v>424</v>
      </c>
      <c r="M123" s="110">
        <f>VLOOKUP(A123,'2019年第二笔 粤财社〔2019〕45号'!A:D,2,0)</f>
        <v>2</v>
      </c>
      <c r="N123" s="27">
        <f>VLOOKUP(A123,'2019年第二笔 粤财社〔2019〕45号'!A:D,3,0)</f>
        <v>2</v>
      </c>
      <c r="O123" s="111">
        <f>VLOOKUP(A123,'2019年第二笔 粤财社〔2019〕45号'!A:D,4,0)</f>
        <v>0</v>
      </c>
      <c r="P123" s="110">
        <f>VLOOKUP(A123,'2020年第一笔 粤财社〔2019〕260号'!A:D,2,0)</f>
        <v>436.561070101333</v>
      </c>
      <c r="Q123" s="27">
        <f>VLOOKUP(A123,'2020年第一笔 粤财社〔2019〕260号'!A:D,3,0)</f>
        <v>12.5264775914302</v>
      </c>
      <c r="R123" s="111">
        <f>VLOOKUP(A123,'2020年第一笔 粤财社〔2019〕260号'!A:D,4,0)</f>
        <v>424.034592509903</v>
      </c>
    </row>
    <row r="124" s="77" customFormat="1" ht="15" spans="1:18">
      <c r="A124" s="112" t="s">
        <v>136</v>
      </c>
      <c r="B124" s="107">
        <f>VLOOKUP(A124,'2018年第一笔粤财社〔2017〕291号'!A:F,2,0)</f>
        <v>2880</v>
      </c>
      <c r="C124" s="72">
        <f>VLOOKUP(A124,'2018年第一笔粤财社〔2017〕291号'!A:F,3,0)</f>
        <v>39</v>
      </c>
      <c r="D124" s="72">
        <f>VLOOKUP(A124,'2018年第一笔粤财社〔2017〕291号'!A:F,4,0)</f>
        <v>39</v>
      </c>
      <c r="E124" s="72">
        <f>VLOOKUP(A124,'2018年第一笔粤财社〔2017〕291号'!A:F,5,0)</f>
        <v>0</v>
      </c>
      <c r="F124" s="108">
        <f>VLOOKUP(A124,'2018年第一笔粤财社〔2017〕291号'!A:F,6,0)</f>
        <v>2841</v>
      </c>
      <c r="G124" s="107">
        <f>VLOOKUP(A124,'2018第二笔 粤财社〔2018〕141号'!A:D,2,0)</f>
        <v>0</v>
      </c>
      <c r="H124" s="72">
        <f>VLOOKUP(A124,'2018第二笔 粤财社〔2018〕141号'!A:D,3,0)</f>
        <v>87</v>
      </c>
      <c r="I124" s="108">
        <f>VLOOKUP(A124,'2018第二笔 粤财社〔2018〕141号'!A:D,4,0)</f>
        <v>87</v>
      </c>
      <c r="J124" s="107">
        <f>VLOOKUP(A124,'2019年第一笔 粤财社〔2018〕246号'!A:D,2,0)</f>
        <v>3664</v>
      </c>
      <c r="K124" s="72">
        <f>VLOOKUP(A124,'2019年第一笔 粤财社〔2018〕246号'!A:D,3,0)</f>
        <v>113</v>
      </c>
      <c r="L124" s="108">
        <f>VLOOKUP(A124,'2019年第一笔 粤财社〔2018〕246号'!A:D,4,0)</f>
        <v>3551</v>
      </c>
      <c r="M124" s="107">
        <f>VLOOKUP(A124,'2019年第二笔 粤财社〔2019〕45号'!A:D,2,0)</f>
        <v>17</v>
      </c>
      <c r="N124" s="72">
        <f>VLOOKUP(A124,'2019年第二笔 粤财社〔2019〕45号'!A:D,3,0)</f>
        <v>17</v>
      </c>
      <c r="O124" s="108">
        <f>VLOOKUP(A124,'2019年第二笔 粤财社〔2019〕45号'!A:D,4,0)</f>
        <v>0</v>
      </c>
      <c r="P124" s="107">
        <f>VLOOKUP(A124,'2020年第一笔 粤财社〔2019〕260号'!A:D,2,0)</f>
        <v>5991.62465608576</v>
      </c>
      <c r="Q124" s="72">
        <f>VLOOKUP(A124,'2020年第一笔 粤财社〔2019〕260号'!A:D,3,0)</f>
        <v>171.920853990251</v>
      </c>
      <c r="R124" s="108">
        <f>VLOOKUP(A124,'2020年第一笔 粤财社〔2019〕260号'!A:D,4,0)</f>
        <v>5819.70380209551</v>
      </c>
    </row>
    <row r="125" s="77" customFormat="1" ht="15" spans="1:18">
      <c r="A125" s="112" t="s">
        <v>137</v>
      </c>
      <c r="B125" s="107">
        <f>VLOOKUP(A125,'2018年第一笔粤财社〔2017〕291号'!A:F,2,0)</f>
        <v>5181</v>
      </c>
      <c r="C125" s="72">
        <f>VLOOKUP(A125,'2018年第一笔粤财社〔2017〕291号'!A:F,3,0)</f>
        <v>71</v>
      </c>
      <c r="D125" s="72">
        <f>VLOOKUP(A125,'2018年第一笔粤财社〔2017〕291号'!A:F,4,0)</f>
        <v>71</v>
      </c>
      <c r="E125" s="72">
        <f>VLOOKUP(A125,'2018年第一笔粤财社〔2017〕291号'!A:F,5,0)</f>
        <v>0</v>
      </c>
      <c r="F125" s="108">
        <f>VLOOKUP(A125,'2018年第一笔粤财社〔2017〕291号'!A:F,6,0)</f>
        <v>5110</v>
      </c>
      <c r="G125" s="107">
        <f>VLOOKUP(A125,'2018第二笔 粤财社〔2018〕141号'!A:D,2,0)</f>
        <v>98</v>
      </c>
      <c r="H125" s="72">
        <f>VLOOKUP(A125,'2018第二笔 粤财社〔2018〕141号'!A:D,3,0)</f>
        <v>0</v>
      </c>
      <c r="I125" s="108">
        <f>VLOOKUP(A125,'2018第二笔 粤财社〔2018〕141号'!A:D,4,0)</f>
        <v>98</v>
      </c>
      <c r="J125" s="107">
        <f>VLOOKUP(A125,'2019年第一笔 粤财社〔2018〕246号'!A:D,2,0)</f>
        <v>6570</v>
      </c>
      <c r="K125" s="72">
        <f>VLOOKUP(A125,'2019年第一笔 粤财社〔2018〕246号'!A:D,3,0)</f>
        <v>202</v>
      </c>
      <c r="L125" s="108">
        <f>VLOOKUP(A125,'2019年第一笔 粤财社〔2018〕246号'!A:D,4,0)</f>
        <v>6368</v>
      </c>
      <c r="M125" s="107">
        <f>VLOOKUP(A125,'2019年第二笔 粤财社〔2019〕45号'!A:D,2,0)</f>
        <v>30</v>
      </c>
      <c r="N125" s="72">
        <f>VLOOKUP(A125,'2019年第二笔 粤财社〔2019〕45号'!A:D,3,0)</f>
        <v>30</v>
      </c>
      <c r="O125" s="108">
        <f>VLOOKUP(A125,'2019年第二笔 粤财社〔2019〕45号'!A:D,4,0)</f>
        <v>0</v>
      </c>
      <c r="P125" s="107">
        <f>VLOOKUP(A125,'2020年第一笔 粤财社〔2019〕260号'!A:D,2,0)</f>
        <v>6040.60839604611</v>
      </c>
      <c r="Q125" s="72">
        <f>VLOOKUP(A125,'2020年第一笔 粤财社〔2019〕260号'!A:D,3,0)</f>
        <v>173.326370338319</v>
      </c>
      <c r="R125" s="108">
        <f>VLOOKUP(A125,'2020年第一笔 粤财社〔2019〕260号'!A:D,4,0)</f>
        <v>5867.28202570779</v>
      </c>
    </row>
    <row r="126" ht="15" spans="1:18">
      <c r="A126" s="109" t="s">
        <v>138</v>
      </c>
      <c r="B126" s="110">
        <f>VLOOKUP(A126,'2018年第一笔粤财社〔2017〕291号'!A:F,2,0)</f>
        <v>2776</v>
      </c>
      <c r="C126" s="27">
        <f>VLOOKUP(A126,'2018年第一笔粤财社〔2017〕291号'!A:F,3,0)</f>
        <v>38</v>
      </c>
      <c r="D126" s="27">
        <f>VLOOKUP(A126,'2018年第一笔粤财社〔2017〕291号'!A:F,4,0)</f>
        <v>38</v>
      </c>
      <c r="E126" s="27">
        <f>VLOOKUP(A126,'2018年第一笔粤财社〔2017〕291号'!A:F,5,0)</f>
        <v>0</v>
      </c>
      <c r="F126" s="111">
        <f>VLOOKUP(A126,'2018年第一笔粤财社〔2017〕291号'!A:F,6,0)</f>
        <v>2738</v>
      </c>
      <c r="G126" s="110">
        <f>VLOOKUP(A126,'2018第二笔 粤财社〔2018〕141号'!A:D,2,0)</f>
        <v>83</v>
      </c>
      <c r="H126" s="27">
        <f>VLOOKUP(A126,'2018第二笔 粤财社〔2018〕141号'!A:D,3,0)</f>
        <v>0</v>
      </c>
      <c r="I126" s="111">
        <f>VLOOKUP(A126,'2018第二笔 粤财社〔2018〕141号'!A:D,4,0)</f>
        <v>83</v>
      </c>
      <c r="J126" s="110">
        <f>VLOOKUP(A126,'2019年第一笔 粤财社〔2018〕246号'!A:D,2,0)</f>
        <v>3847</v>
      </c>
      <c r="K126" s="27">
        <f>VLOOKUP(A126,'2019年第一笔 粤财社〔2018〕246号'!A:D,3,0)</f>
        <v>118</v>
      </c>
      <c r="L126" s="111">
        <f>VLOOKUP(A126,'2019年第一笔 粤财社〔2018〕246号'!A:D,4,0)</f>
        <v>3729</v>
      </c>
      <c r="M126" s="110">
        <f>VLOOKUP(A126,'2019年第二笔 粤财社〔2019〕45号'!A:D,2,0)</f>
        <v>18</v>
      </c>
      <c r="N126" s="27">
        <f>VLOOKUP(A126,'2019年第二笔 粤财社〔2019〕45号'!A:D,3,0)</f>
        <v>18</v>
      </c>
      <c r="O126" s="111">
        <f>VLOOKUP(A126,'2019年第二笔 粤财社〔2019〕45号'!A:D,4,0)</f>
        <v>0</v>
      </c>
      <c r="P126" s="110">
        <f>VLOOKUP(A126,'2020年第一笔 粤财社〔2019〕260号'!A:D,2,0)</f>
        <v>3602.30777446372</v>
      </c>
      <c r="Q126" s="27">
        <f>VLOOKUP(A126,'2020年第一笔 粤财社〔2019〕260号'!A:D,3,0)</f>
        <v>103.362921489496</v>
      </c>
      <c r="R126" s="111">
        <f>VLOOKUP(A126,'2020年第一笔 粤财社〔2019〕260号'!A:D,4,0)</f>
        <v>3498.94485297422</v>
      </c>
    </row>
    <row r="127" ht="15" spans="1:18">
      <c r="A127" s="109" t="s">
        <v>139</v>
      </c>
      <c r="B127" s="110">
        <f>VLOOKUP(A127,'2018年第一笔粤财社〔2017〕291号'!A:F,2,0)</f>
        <v>515</v>
      </c>
      <c r="C127" s="27">
        <f>VLOOKUP(A127,'2018年第一笔粤财社〔2017〕291号'!A:F,3,0)</f>
        <v>7</v>
      </c>
      <c r="D127" s="27">
        <f>VLOOKUP(A127,'2018年第一笔粤财社〔2017〕291号'!A:F,4,0)</f>
        <v>7</v>
      </c>
      <c r="E127" s="27">
        <f>VLOOKUP(A127,'2018年第一笔粤财社〔2017〕291号'!A:F,5,0)</f>
        <v>0</v>
      </c>
      <c r="F127" s="111">
        <f>VLOOKUP(A127,'2018年第一笔粤财社〔2017〕291号'!A:F,6,0)</f>
        <v>508</v>
      </c>
      <c r="G127" s="110">
        <f>VLOOKUP(A127,'2018第二笔 粤财社〔2018〕141号'!A:D,2,0)</f>
        <v>15</v>
      </c>
      <c r="H127" s="27">
        <f>VLOOKUP(A127,'2018第二笔 粤财社〔2018〕141号'!A:D,3,0)</f>
        <v>0</v>
      </c>
      <c r="I127" s="111">
        <f>VLOOKUP(A127,'2018第二笔 粤财社〔2018〕141号'!A:D,4,0)</f>
        <v>15</v>
      </c>
      <c r="J127" s="110">
        <f>VLOOKUP(A127,'2019年第一笔 粤财社〔2018〕246号'!A:D,2,0)</f>
        <v>523</v>
      </c>
      <c r="K127" s="27">
        <f>VLOOKUP(A127,'2019年第一笔 粤财社〔2018〕246号'!A:D,3,0)</f>
        <v>16</v>
      </c>
      <c r="L127" s="111">
        <f>VLOOKUP(A127,'2019年第一笔 粤财社〔2018〕246号'!A:D,4,0)</f>
        <v>507</v>
      </c>
      <c r="M127" s="110">
        <f>VLOOKUP(A127,'2019年第二笔 粤财社〔2019〕45号'!A:D,2,0)</f>
        <v>2</v>
      </c>
      <c r="N127" s="27">
        <f>VLOOKUP(A127,'2019年第二笔 粤财社〔2019〕45号'!A:D,3,0)</f>
        <v>2</v>
      </c>
      <c r="O127" s="111">
        <f>VLOOKUP(A127,'2019年第二笔 粤财社〔2019〕45号'!A:D,4,0)</f>
        <v>0</v>
      </c>
      <c r="P127" s="110">
        <f>VLOOKUP(A127,'2020年第一笔 粤财社〔2019〕260号'!A:D,2,0)</f>
        <v>564.851064476532</v>
      </c>
      <c r="Q127" s="27">
        <f>VLOOKUP(A127,'2020年第一笔 粤财社〔2019〕260号'!A:D,3,0)</f>
        <v>16.2075702261276</v>
      </c>
      <c r="R127" s="111">
        <f>VLOOKUP(A127,'2020年第一笔 粤财社〔2019〕260号'!A:D,4,0)</f>
        <v>548.643494250404</v>
      </c>
    </row>
    <row r="128" ht="15" spans="1:18">
      <c r="A128" s="109" t="s">
        <v>140</v>
      </c>
      <c r="B128" s="110">
        <f>VLOOKUP(A128,'2018年第一笔粤财社〔2017〕291号'!A:F,2,0)</f>
        <v>1890</v>
      </c>
      <c r="C128" s="27">
        <f>VLOOKUP(A128,'2018年第一笔粤财社〔2017〕291号'!A:F,3,0)</f>
        <v>26</v>
      </c>
      <c r="D128" s="27">
        <f>VLOOKUP(A128,'2018年第一笔粤财社〔2017〕291号'!A:F,4,0)</f>
        <v>26</v>
      </c>
      <c r="E128" s="27">
        <f>VLOOKUP(A128,'2018年第一笔粤财社〔2017〕291号'!A:F,5,0)</f>
        <v>0</v>
      </c>
      <c r="F128" s="111">
        <f>VLOOKUP(A128,'2018年第一笔粤财社〔2017〕291号'!A:F,6,0)</f>
        <v>1864</v>
      </c>
      <c r="G128" s="110">
        <f>VLOOKUP(A128,'2018第二笔 粤财社〔2018〕141号'!A:D,2,0)</f>
        <v>0</v>
      </c>
      <c r="H128" s="27">
        <f>VLOOKUP(A128,'2018第二笔 粤财社〔2018〕141号'!A:D,3,0)</f>
        <v>0</v>
      </c>
      <c r="I128" s="111">
        <f>VLOOKUP(A128,'2018第二笔 粤财社〔2018〕141号'!A:D,4,0)</f>
        <v>0</v>
      </c>
      <c r="J128" s="110">
        <f>VLOOKUP(A128,'2019年第一笔 粤财社〔2018〕246号'!A:D,2,0)</f>
        <v>2200</v>
      </c>
      <c r="K128" s="27">
        <f>VLOOKUP(A128,'2019年第一笔 粤财社〔2018〕246号'!A:D,3,0)</f>
        <v>68</v>
      </c>
      <c r="L128" s="111">
        <f>VLOOKUP(A128,'2019年第一笔 粤财社〔2018〕246号'!A:D,4,0)</f>
        <v>2132</v>
      </c>
      <c r="M128" s="110">
        <f>VLOOKUP(A128,'2019年第二笔 粤财社〔2019〕45号'!A:D,2,0)</f>
        <v>10</v>
      </c>
      <c r="N128" s="27">
        <f>VLOOKUP(A128,'2019年第二笔 粤财社〔2019〕45号'!A:D,3,0)</f>
        <v>10</v>
      </c>
      <c r="O128" s="111">
        <f>VLOOKUP(A128,'2019年第二笔 粤财社〔2019〕45号'!A:D,4,0)</f>
        <v>0</v>
      </c>
      <c r="P128" s="110">
        <f>VLOOKUP(A128,'2020年第一笔 粤财社〔2019〕260号'!A:D,2,0)</f>
        <v>1873.44955710587</v>
      </c>
      <c r="Q128" s="27">
        <f>VLOOKUP(A128,'2020年第一笔 粤财社〔2019〕260号'!A:D,3,0)</f>
        <v>53.7558786226957</v>
      </c>
      <c r="R128" s="111">
        <f>VLOOKUP(A128,'2020年第一笔 粤财社〔2019〕260号'!A:D,4,0)</f>
        <v>1819.69367848317</v>
      </c>
    </row>
    <row r="129" s="77" customFormat="1" ht="15" spans="1:18">
      <c r="A129" s="112" t="s">
        <v>141</v>
      </c>
      <c r="B129" s="107">
        <f>VLOOKUP(A129,'2018年第一笔粤财社〔2017〕291号'!A:F,2,0)</f>
        <v>6292</v>
      </c>
      <c r="C129" s="72">
        <f>VLOOKUP(A129,'2018年第一笔粤财社〔2017〕291号'!A:F,3,0)</f>
        <v>86</v>
      </c>
      <c r="D129" s="72">
        <f>VLOOKUP(A129,'2018年第一笔粤财社〔2017〕291号'!A:F,4,0)</f>
        <v>86</v>
      </c>
      <c r="E129" s="72">
        <f>VLOOKUP(A129,'2018年第一笔粤财社〔2017〕291号'!A:F,5,0)</f>
        <v>0</v>
      </c>
      <c r="F129" s="108">
        <f>VLOOKUP(A129,'2018年第一笔粤财社〔2017〕291号'!A:F,6,0)</f>
        <v>6206</v>
      </c>
      <c r="G129" s="107">
        <f>VLOOKUP(A129,'2018第二笔 粤财社〔2018〕141号'!A:D,2,0)</f>
        <v>0</v>
      </c>
      <c r="H129" s="72">
        <f>VLOOKUP(A129,'2018第二笔 粤财社〔2018〕141号'!A:D,3,0)</f>
        <v>189</v>
      </c>
      <c r="I129" s="108">
        <f>VLOOKUP(A129,'2018第二笔 粤财社〔2018〕141号'!A:D,4,0)</f>
        <v>189</v>
      </c>
      <c r="J129" s="107">
        <f>VLOOKUP(A129,'2019年第一笔 粤财社〔2018〕246号'!A:D,2,0)</f>
        <v>8429</v>
      </c>
      <c r="K129" s="72">
        <f>VLOOKUP(A129,'2019年第一笔 粤财社〔2018〕246号'!A:D,3,0)</f>
        <v>259</v>
      </c>
      <c r="L129" s="108">
        <f>VLOOKUP(A129,'2019年第一笔 粤财社〔2018〕246号'!A:D,4,0)</f>
        <v>8170</v>
      </c>
      <c r="M129" s="107">
        <f>VLOOKUP(A129,'2019年第二笔 粤财社〔2019〕45号'!A:D,2,0)</f>
        <v>39</v>
      </c>
      <c r="N129" s="72">
        <f>VLOOKUP(A129,'2019年第二笔 粤财社〔2019〕45号'!A:D,3,0)</f>
        <v>39</v>
      </c>
      <c r="O129" s="108">
        <f>VLOOKUP(A129,'2019年第二笔 粤财社〔2019〕45号'!A:D,4,0)</f>
        <v>0</v>
      </c>
      <c r="P129" s="107">
        <f>VLOOKUP(A129,'2020年第一笔 粤财社〔2019〕260号'!A:D,2,0)</f>
        <v>8483.41179287</v>
      </c>
      <c r="Q129" s="72">
        <f>VLOOKUP(A129,'2020年第一笔 粤财社〔2019〕260号'!A:D,3,0)</f>
        <v>243.419019697735</v>
      </c>
      <c r="R129" s="108">
        <f>VLOOKUP(A129,'2020年第一笔 粤财社〔2019〕260号'!A:D,4,0)</f>
        <v>8239.99277317227</v>
      </c>
    </row>
    <row r="130" s="77" customFormat="1" ht="15" spans="1:18">
      <c r="A130" s="112" t="s">
        <v>142</v>
      </c>
      <c r="B130" s="107">
        <f>VLOOKUP(A130,'2018年第一笔粤财社〔2017〕291号'!A:F,2,0)</f>
        <v>4503</v>
      </c>
      <c r="C130" s="72">
        <f>VLOOKUP(A130,'2018年第一笔粤财社〔2017〕291号'!A:F,3,0)</f>
        <v>62</v>
      </c>
      <c r="D130" s="72">
        <f>VLOOKUP(A130,'2018年第一笔粤财社〔2017〕291号'!A:F,4,0)</f>
        <v>62</v>
      </c>
      <c r="E130" s="72">
        <f>VLOOKUP(A130,'2018年第一笔粤财社〔2017〕291号'!A:F,5,0)</f>
        <v>0</v>
      </c>
      <c r="F130" s="108">
        <f>VLOOKUP(A130,'2018年第一笔粤财社〔2017〕291号'!A:F,6,0)</f>
        <v>4441</v>
      </c>
      <c r="G130" s="107">
        <f>VLOOKUP(A130,'2018第二笔 粤财社〔2018〕141号'!A:D,2,0)</f>
        <v>0</v>
      </c>
      <c r="H130" s="72">
        <f>VLOOKUP(A130,'2018第二笔 粤财社〔2018〕141号'!A:D,3,0)</f>
        <v>135</v>
      </c>
      <c r="I130" s="108">
        <f>VLOOKUP(A130,'2018第二笔 粤财社〔2018〕141号'!A:D,4,0)</f>
        <v>135</v>
      </c>
      <c r="J130" s="107">
        <f>VLOOKUP(A130,'2019年第一笔 粤财社〔2018〕246号'!A:D,2,0)</f>
        <v>6095</v>
      </c>
      <c r="K130" s="72">
        <f>VLOOKUP(A130,'2019年第一笔 粤财社〔2018〕246号'!A:D,3,0)</f>
        <v>187</v>
      </c>
      <c r="L130" s="108">
        <f>VLOOKUP(A130,'2019年第一笔 粤财社〔2018〕246号'!A:D,4,0)</f>
        <v>5908</v>
      </c>
      <c r="M130" s="107">
        <f>VLOOKUP(A130,'2019年第二笔 粤财社〔2019〕45号'!A:D,2,0)</f>
        <v>28</v>
      </c>
      <c r="N130" s="72">
        <f>VLOOKUP(A130,'2019年第二笔 粤财社〔2019〕45号'!A:D,3,0)</f>
        <v>28</v>
      </c>
      <c r="O130" s="108">
        <f>VLOOKUP(A130,'2019年第二笔 粤财社〔2019〕45号'!A:D,4,0)</f>
        <v>0</v>
      </c>
      <c r="P130" s="107">
        <f>VLOOKUP(A130,'2020年第一笔 粤财社〔2019〕260号'!A:D,2,0)</f>
        <v>6277.21125611612</v>
      </c>
      <c r="Q130" s="72">
        <f>VLOOKUP(A130,'2020年第一笔 粤财社〔2019〕260号'!A:D,3,0)</f>
        <v>180.115341292709</v>
      </c>
      <c r="R130" s="108">
        <f>VLOOKUP(A130,'2020年第一笔 粤财社〔2019〕260号'!A:D,4,0)</f>
        <v>6097.09591482341</v>
      </c>
    </row>
    <row r="131" s="77" customFormat="1" ht="15" spans="1:18">
      <c r="A131" s="112" t="s">
        <v>143</v>
      </c>
      <c r="B131" s="107">
        <f>VLOOKUP(A131,'2018年第一笔粤财社〔2017〕291号'!A:F,2,0)</f>
        <v>3540</v>
      </c>
      <c r="C131" s="72">
        <f>VLOOKUP(A131,'2018年第一笔粤财社〔2017〕291号'!A:F,3,0)</f>
        <v>48</v>
      </c>
      <c r="D131" s="72">
        <f>VLOOKUP(A131,'2018年第一笔粤财社〔2017〕291号'!A:F,4,0)</f>
        <v>48</v>
      </c>
      <c r="E131" s="72">
        <f>VLOOKUP(A131,'2018年第一笔粤财社〔2017〕291号'!A:F,5,0)</f>
        <v>0</v>
      </c>
      <c r="F131" s="108">
        <f>VLOOKUP(A131,'2018年第一笔粤财社〔2017〕291号'!A:F,6,0)</f>
        <v>3492</v>
      </c>
      <c r="G131" s="107">
        <f>VLOOKUP(A131,'2018第二笔 粤财社〔2018〕141号'!A:D,2,0)</f>
        <v>0</v>
      </c>
      <c r="H131" s="72">
        <f>VLOOKUP(A131,'2018第二笔 粤财社〔2018〕141号'!A:D,3,0)</f>
        <v>0</v>
      </c>
      <c r="I131" s="108">
        <f>VLOOKUP(A131,'2018第二笔 粤财社〔2018〕141号'!A:D,4,0)</f>
        <v>0</v>
      </c>
      <c r="J131" s="107">
        <f>VLOOKUP(A131,'2019年第一笔 粤财社〔2018〕246号'!A:D,2,0)</f>
        <v>3933</v>
      </c>
      <c r="K131" s="72">
        <f>VLOOKUP(A131,'2019年第一笔 粤财社〔2018〕246号'!A:D,3,0)</f>
        <v>121</v>
      </c>
      <c r="L131" s="108">
        <f>VLOOKUP(A131,'2019年第一笔 粤财社〔2018〕246号'!A:D,4,0)</f>
        <v>3812</v>
      </c>
      <c r="M131" s="107">
        <f>VLOOKUP(A131,'2019年第二笔 粤财社〔2019〕45号'!A:D,2,0)</f>
        <v>18</v>
      </c>
      <c r="N131" s="72">
        <f>VLOOKUP(A131,'2019年第二笔 粤财社〔2019〕45号'!A:D,3,0)</f>
        <v>18</v>
      </c>
      <c r="O131" s="108">
        <f>VLOOKUP(A131,'2019年第二笔 粤财社〔2019〕45号'!A:D,4,0)</f>
        <v>0</v>
      </c>
      <c r="P131" s="107">
        <f>VLOOKUP(A131,'2020年第一笔 粤财社〔2019〕260号'!A:D,2,0)</f>
        <v>3038.20479229863</v>
      </c>
      <c r="Q131" s="72">
        <f>VLOOKUP(A131,'2020年第一笔 粤财社〔2019〕260号'!A:D,3,0)</f>
        <v>87.1768163846372</v>
      </c>
      <c r="R131" s="108">
        <f>VLOOKUP(A131,'2020年第一笔 粤财社〔2019〕260号'!A:D,4,0)</f>
        <v>2951.02797591399</v>
      </c>
    </row>
    <row r="132" s="77" customFormat="1" ht="15" spans="1:18">
      <c r="A132" s="112" t="s">
        <v>144</v>
      </c>
      <c r="B132" s="107">
        <f>VLOOKUP(A132,'2018年第一笔粤财社〔2017〕291号'!A:F,2,0)</f>
        <v>3304</v>
      </c>
      <c r="C132" s="72">
        <f>VLOOKUP(A132,'2018年第一笔粤财社〔2017〕291号'!A:F,3,0)</f>
        <v>45</v>
      </c>
      <c r="D132" s="72">
        <f>VLOOKUP(A132,'2018年第一笔粤财社〔2017〕291号'!A:F,4,0)</f>
        <v>45</v>
      </c>
      <c r="E132" s="72">
        <f>VLOOKUP(A132,'2018年第一笔粤财社〔2017〕291号'!A:F,5,0)</f>
        <v>0</v>
      </c>
      <c r="F132" s="108">
        <f>VLOOKUP(A132,'2018年第一笔粤财社〔2017〕291号'!A:F,6,0)</f>
        <v>3259</v>
      </c>
      <c r="G132" s="107">
        <f>VLOOKUP(A132,'2018第二笔 粤财社〔2018〕141号'!A:D,2,0)</f>
        <v>100</v>
      </c>
      <c r="H132" s="72">
        <f>VLOOKUP(A132,'2018第二笔 粤财社〔2018〕141号'!A:D,3,0)</f>
        <v>0</v>
      </c>
      <c r="I132" s="108">
        <f>VLOOKUP(A132,'2018第二笔 粤财社〔2018〕141号'!A:D,4,0)</f>
        <v>100</v>
      </c>
      <c r="J132" s="107">
        <f>VLOOKUP(A132,'2019年第一笔 粤财社〔2018〕246号'!A:D,2,0)</f>
        <v>4372</v>
      </c>
      <c r="K132" s="72">
        <f>VLOOKUP(A132,'2019年第一笔 粤财社〔2018〕246号'!A:D,3,0)</f>
        <v>135</v>
      </c>
      <c r="L132" s="108">
        <f>VLOOKUP(A132,'2019年第一笔 粤财社〔2018〕246号'!A:D,4,0)</f>
        <v>4237</v>
      </c>
      <c r="M132" s="107">
        <f>VLOOKUP(A132,'2019年第二笔 粤财社〔2019〕45号'!A:D,2,0)</f>
        <v>21</v>
      </c>
      <c r="N132" s="72">
        <f>VLOOKUP(A132,'2019年第二笔 粤财社〔2019〕45号'!A:D,3,0)</f>
        <v>21</v>
      </c>
      <c r="O132" s="108">
        <f>VLOOKUP(A132,'2019年第二笔 粤财社〔2019〕45号'!A:D,4,0)</f>
        <v>0</v>
      </c>
      <c r="P132" s="107">
        <f>VLOOKUP(A132,'2020年第一笔 粤财社〔2019〕260号'!A:D,2,0)</f>
        <v>4502.71137883038</v>
      </c>
      <c r="Q132" s="72">
        <f>VLOOKUP(A132,'2020年第一笔 粤财社〔2019〕260号'!A:D,3,0)</f>
        <v>129.198678147148</v>
      </c>
      <c r="R132" s="108">
        <f>VLOOKUP(A132,'2020年第一笔 粤财社〔2019〕260号'!A:D,4,0)</f>
        <v>4373.51270068323</v>
      </c>
    </row>
    <row r="133" ht="15" spans="1:18">
      <c r="A133" s="109" t="s">
        <v>145</v>
      </c>
      <c r="B133" s="110">
        <f>VLOOKUP(A133,'2018年第一笔粤财社〔2017〕291号'!A:F,2,0)</f>
        <v>664</v>
      </c>
      <c r="C133" s="27">
        <f>VLOOKUP(A133,'2018年第一笔粤财社〔2017〕291号'!A:F,3,0)</f>
        <v>9</v>
      </c>
      <c r="D133" s="27">
        <f>VLOOKUP(A133,'2018年第一笔粤财社〔2017〕291号'!A:F,4,0)</f>
        <v>9</v>
      </c>
      <c r="E133" s="27">
        <f>VLOOKUP(A133,'2018年第一笔粤财社〔2017〕291号'!A:F,5,0)</f>
        <v>0</v>
      </c>
      <c r="F133" s="111">
        <f>VLOOKUP(A133,'2018年第一笔粤财社〔2017〕291号'!A:F,6,0)</f>
        <v>655</v>
      </c>
      <c r="G133" s="110">
        <f>VLOOKUP(A133,'2018第二笔 粤财社〔2018〕141号'!A:D,2,0)</f>
        <v>20</v>
      </c>
      <c r="H133" s="27">
        <f>VLOOKUP(A133,'2018第二笔 粤财社〔2018〕141号'!A:D,3,0)</f>
        <v>0</v>
      </c>
      <c r="I133" s="111">
        <f>VLOOKUP(A133,'2018第二笔 粤财社〔2018〕141号'!A:D,4,0)</f>
        <v>20</v>
      </c>
      <c r="J133" s="110">
        <f>VLOOKUP(A133,'2019年第一笔 粤财社〔2018〕246号'!A:D,2,0)</f>
        <v>835</v>
      </c>
      <c r="K133" s="27">
        <f>VLOOKUP(A133,'2019年第一笔 粤财社〔2018〕246号'!A:D,3,0)</f>
        <v>26</v>
      </c>
      <c r="L133" s="111">
        <f>VLOOKUP(A133,'2019年第一笔 粤财社〔2018〕246号'!A:D,4,0)</f>
        <v>809</v>
      </c>
      <c r="M133" s="110">
        <f>VLOOKUP(A133,'2019年第二笔 粤财社〔2019〕45号'!A:D,2,0)</f>
        <v>4</v>
      </c>
      <c r="N133" s="27">
        <f>VLOOKUP(A133,'2019年第二笔 粤财社〔2019〕45号'!A:D,3,0)</f>
        <v>4</v>
      </c>
      <c r="O133" s="111">
        <f>VLOOKUP(A133,'2019年第二笔 粤财社〔2019〕45号'!A:D,4,0)</f>
        <v>0</v>
      </c>
      <c r="P133" s="110">
        <f>VLOOKUP(A133,'2020年第一笔 粤财社〔2019〕260号'!A:D,2,0)</f>
        <v>1091.7505320649</v>
      </c>
      <c r="Q133" s="27">
        <f>VLOOKUP(A133,'2020年第一笔 粤财社〔2019〕260号'!A:D,3,0)</f>
        <v>31.3261752179794</v>
      </c>
      <c r="R133" s="111">
        <f>VLOOKUP(A133,'2020年第一笔 粤财社〔2019〕260号'!A:D,4,0)</f>
        <v>1060.42435684692</v>
      </c>
    </row>
    <row r="134" ht="15" spans="1:18">
      <c r="A134" s="109" t="s">
        <v>146</v>
      </c>
      <c r="B134" s="110">
        <f>VLOOKUP(A134,'2018年第一笔粤财社〔2017〕291号'!A:F,2,0)</f>
        <v>1614</v>
      </c>
      <c r="C134" s="27">
        <f>VLOOKUP(A134,'2018年第一笔粤财社〔2017〕291号'!A:F,3,0)</f>
        <v>22</v>
      </c>
      <c r="D134" s="27">
        <f>VLOOKUP(A134,'2018年第一笔粤财社〔2017〕291号'!A:F,4,0)</f>
        <v>22</v>
      </c>
      <c r="E134" s="27">
        <f>VLOOKUP(A134,'2018年第一笔粤财社〔2017〕291号'!A:F,5,0)</f>
        <v>0</v>
      </c>
      <c r="F134" s="111">
        <f>VLOOKUP(A134,'2018年第一笔粤财社〔2017〕291号'!A:F,6,0)</f>
        <v>1592</v>
      </c>
      <c r="G134" s="110">
        <f>VLOOKUP(A134,'2018第二笔 粤财社〔2018〕141号'!A:D,2,0)</f>
        <v>49</v>
      </c>
      <c r="H134" s="27">
        <f>VLOOKUP(A134,'2018第二笔 粤财社〔2018〕141号'!A:D,3,0)</f>
        <v>0</v>
      </c>
      <c r="I134" s="111">
        <f>VLOOKUP(A134,'2018第二笔 粤财社〔2018〕141号'!A:D,4,0)</f>
        <v>49</v>
      </c>
      <c r="J134" s="110">
        <f>VLOOKUP(A134,'2019年第一笔 粤财社〔2018〕246号'!A:D,2,0)</f>
        <v>2038</v>
      </c>
      <c r="K134" s="27">
        <f>VLOOKUP(A134,'2019年第一笔 粤财社〔2018〕246号'!A:D,3,0)</f>
        <v>63</v>
      </c>
      <c r="L134" s="111">
        <f>VLOOKUP(A134,'2019年第一笔 粤财社〔2018〕246号'!A:D,4,0)</f>
        <v>1975</v>
      </c>
      <c r="M134" s="110">
        <f>VLOOKUP(A134,'2019年第二笔 粤财社〔2019〕45号'!A:D,2,0)</f>
        <v>10</v>
      </c>
      <c r="N134" s="27">
        <f>VLOOKUP(A134,'2019年第二笔 粤财社〔2019〕45号'!A:D,3,0)</f>
        <v>10</v>
      </c>
      <c r="O134" s="111">
        <f>VLOOKUP(A134,'2019年第二笔 粤财社〔2019〕45号'!A:D,4,0)</f>
        <v>0</v>
      </c>
      <c r="P134" s="110">
        <f>VLOOKUP(A134,'2020年第一笔 粤财社〔2019〕260号'!A:D,2,0)</f>
        <v>2019.56394597961</v>
      </c>
      <c r="Q134" s="27">
        <f>VLOOKUP(A134,'2020年第一笔 粤财社〔2019〕260号'!A:D,3,0)</f>
        <v>57.948416032382</v>
      </c>
      <c r="R134" s="111">
        <f>VLOOKUP(A134,'2020年第一笔 粤财社〔2019〕260号'!A:D,4,0)</f>
        <v>1961.61552994723</v>
      </c>
    </row>
    <row r="135" ht="15" spans="1:18">
      <c r="A135" s="109" t="s">
        <v>147</v>
      </c>
      <c r="B135" s="110">
        <f>VLOOKUP(A135,'2018年第一笔粤财社〔2017〕291号'!A:F,2,0)</f>
        <v>899</v>
      </c>
      <c r="C135" s="27">
        <f>VLOOKUP(A135,'2018年第一笔粤财社〔2017〕291号'!A:F,3,0)</f>
        <v>12</v>
      </c>
      <c r="D135" s="27">
        <f>VLOOKUP(A135,'2018年第一笔粤财社〔2017〕291号'!A:F,4,0)</f>
        <v>12</v>
      </c>
      <c r="E135" s="27">
        <f>VLOOKUP(A135,'2018年第一笔粤财社〔2017〕291号'!A:F,5,0)</f>
        <v>0</v>
      </c>
      <c r="F135" s="111">
        <f>VLOOKUP(A135,'2018年第一笔粤财社〔2017〕291号'!A:F,6,0)</f>
        <v>887</v>
      </c>
      <c r="G135" s="110">
        <f>VLOOKUP(A135,'2018第二笔 粤财社〔2018〕141号'!A:D,2,0)</f>
        <v>27</v>
      </c>
      <c r="H135" s="27">
        <f>VLOOKUP(A135,'2018第二笔 粤财社〔2018〕141号'!A:D,3,0)</f>
        <v>0</v>
      </c>
      <c r="I135" s="111">
        <f>VLOOKUP(A135,'2018第二笔 粤财社〔2018〕141号'!A:D,4,0)</f>
        <v>27</v>
      </c>
      <c r="J135" s="110">
        <f>VLOOKUP(A135,'2019年第一笔 粤财社〔2018〕246号'!A:D,2,0)</f>
        <v>1499</v>
      </c>
      <c r="K135" s="27">
        <f>VLOOKUP(A135,'2019年第一笔 粤财社〔2018〕246号'!A:D,3,0)</f>
        <v>46</v>
      </c>
      <c r="L135" s="111">
        <f>VLOOKUP(A135,'2019年第一笔 粤财社〔2018〕246号'!A:D,4,0)</f>
        <v>1453</v>
      </c>
      <c r="M135" s="110">
        <f>VLOOKUP(A135,'2019年第二笔 粤财社〔2019〕45号'!A:D,2,0)</f>
        <v>7</v>
      </c>
      <c r="N135" s="27">
        <f>VLOOKUP(A135,'2019年第二笔 粤财社〔2019〕45号'!A:D,3,0)</f>
        <v>7</v>
      </c>
      <c r="O135" s="111">
        <f>VLOOKUP(A135,'2019年第二笔 粤财社〔2019〕45号'!A:D,4,0)</f>
        <v>0</v>
      </c>
      <c r="P135" s="110">
        <f>VLOOKUP(A135,'2020年第一笔 粤财社〔2019〕260号'!A:D,2,0)</f>
        <v>1391.39690078587</v>
      </c>
      <c r="Q135" s="27">
        <f>VLOOKUP(A135,'2020年第一笔 粤财社〔2019〕260号'!A:D,3,0)</f>
        <v>39.9240868967863</v>
      </c>
      <c r="R135" s="111">
        <f>VLOOKUP(A135,'2020年第一笔 粤财社〔2019〕260号'!A:D,4,0)</f>
        <v>1351.47281388908</v>
      </c>
    </row>
    <row r="136" s="77" customFormat="1" ht="15" spans="1:18">
      <c r="A136" s="112" t="s">
        <v>148</v>
      </c>
      <c r="B136" s="107">
        <f>VLOOKUP(A136,'2018年第一笔粤财社〔2017〕291号'!A:F,2,0)</f>
        <v>5676</v>
      </c>
      <c r="C136" s="72">
        <f>VLOOKUP(A136,'2018年第一笔粤财社〔2017〕291号'!A:F,3,0)</f>
        <v>78</v>
      </c>
      <c r="D136" s="72">
        <f>VLOOKUP(A136,'2018年第一笔粤财社〔2017〕291号'!A:F,4,0)</f>
        <v>78</v>
      </c>
      <c r="E136" s="72">
        <f>VLOOKUP(A136,'2018年第一笔粤财社〔2017〕291号'!A:F,5,0)</f>
        <v>0</v>
      </c>
      <c r="F136" s="108">
        <f>VLOOKUP(A136,'2018年第一笔粤财社〔2017〕291号'!A:F,6,0)</f>
        <v>5598</v>
      </c>
      <c r="G136" s="107">
        <f>VLOOKUP(A136,'2018第二笔 粤财社〔2018〕141号'!A:D,2,0)</f>
        <v>0</v>
      </c>
      <c r="H136" s="72">
        <f>VLOOKUP(A136,'2018第二笔 粤财社〔2018〕141号'!A:D,3,0)</f>
        <v>171</v>
      </c>
      <c r="I136" s="108">
        <f>VLOOKUP(A136,'2018第二笔 粤财社〔2018〕141号'!A:D,4,0)</f>
        <v>171</v>
      </c>
      <c r="J136" s="107">
        <f>VLOOKUP(A136,'2019年第一笔 粤财社〔2018〕246号'!A:D,2,0)</f>
        <v>6432</v>
      </c>
      <c r="K136" s="72">
        <f>VLOOKUP(A136,'2019年第一笔 粤财社〔2018〕246号'!A:D,3,0)</f>
        <v>198</v>
      </c>
      <c r="L136" s="108">
        <f>VLOOKUP(A136,'2019年第一笔 粤财社〔2018〕246号'!A:D,4,0)</f>
        <v>6234</v>
      </c>
      <c r="M136" s="107">
        <f>VLOOKUP(A136,'2019年第二笔 粤财社〔2019〕45号'!A:D,2,0)</f>
        <v>30</v>
      </c>
      <c r="N136" s="72">
        <f>VLOOKUP(A136,'2019年第二笔 粤财社〔2019〕45号'!A:D,3,0)</f>
        <v>30</v>
      </c>
      <c r="O136" s="108">
        <f>VLOOKUP(A136,'2019年第二笔 粤财社〔2019〕45号'!A:D,4,0)</f>
        <v>0</v>
      </c>
      <c r="P136" s="107">
        <f>VLOOKUP(A136,'2020年第一笔 粤财社〔2019〕260号'!A:D,2,0)</f>
        <v>6430.91445470399</v>
      </c>
      <c r="Q136" s="72">
        <f>VLOOKUP(A136,'2020年第一笔 粤财社〔2019〕260号'!A:D,3,0)</f>
        <v>184.525628431677</v>
      </c>
      <c r="R136" s="108">
        <f>VLOOKUP(A136,'2020年第一笔 粤财社〔2019〕260号'!A:D,4,0)</f>
        <v>6246.38882627231</v>
      </c>
    </row>
    <row r="137" s="77" customFormat="1" ht="15.75" spans="1:18">
      <c r="A137" s="112" t="s">
        <v>149</v>
      </c>
      <c r="B137" s="123">
        <f>VLOOKUP(A137,'2018年第一笔粤财社〔2017〕291号'!A:F,2,0)</f>
        <v>1376</v>
      </c>
      <c r="C137" s="124">
        <f>VLOOKUP(A137,'2018年第一笔粤财社〔2017〕291号'!A:F,3,0)</f>
        <v>19</v>
      </c>
      <c r="D137" s="124">
        <f>VLOOKUP(A137,'2018年第一笔粤财社〔2017〕291号'!A:F,4,0)</f>
        <v>19</v>
      </c>
      <c r="E137" s="124">
        <f>VLOOKUP(A137,'2018年第一笔粤财社〔2017〕291号'!A:F,5,0)</f>
        <v>0</v>
      </c>
      <c r="F137" s="125">
        <f>VLOOKUP(A137,'2018年第一笔粤财社〔2017〕291号'!A:F,6,0)</f>
        <v>1357</v>
      </c>
      <c r="G137" s="123">
        <f>VLOOKUP(A137,'2018第二笔 粤财社〔2018〕141号'!A:D,2,0)</f>
        <v>0</v>
      </c>
      <c r="H137" s="124">
        <f>VLOOKUP(A137,'2018第二笔 粤财社〔2018〕141号'!A:D,3,0)</f>
        <v>41</v>
      </c>
      <c r="I137" s="125">
        <f>VLOOKUP(A137,'2018第二笔 粤财社〔2018〕141号'!A:D,4,0)</f>
        <v>41</v>
      </c>
      <c r="J137" s="123">
        <f>VLOOKUP(A137,'2019年第一笔 粤财社〔2018〕246号'!A:D,2,0)</f>
        <v>1804</v>
      </c>
      <c r="K137" s="124">
        <f>VLOOKUP(A137,'2019年第一笔 粤财社〔2018〕246号'!A:D,3,0)</f>
        <v>55</v>
      </c>
      <c r="L137" s="125">
        <f>VLOOKUP(A137,'2019年第一笔 粤财社〔2018〕246号'!A:D,4,0)</f>
        <v>1749</v>
      </c>
      <c r="M137" s="123">
        <f>VLOOKUP(A137,'2019年第二笔 粤财社〔2019〕45号'!A:D,2,0)</f>
        <v>8</v>
      </c>
      <c r="N137" s="124">
        <f>VLOOKUP(A137,'2019年第二笔 粤财社〔2019〕45号'!A:D,3,0)</f>
        <v>8</v>
      </c>
      <c r="O137" s="125">
        <f>VLOOKUP(A137,'2019年第二笔 粤财社〔2019〕45号'!A:D,4,0)</f>
        <v>0</v>
      </c>
      <c r="P137" s="123">
        <f>VLOOKUP(A137,'2020年第一笔 粤财社〔2019〕260号'!A:D,2,0)</f>
        <v>1500.37602473489</v>
      </c>
      <c r="Q137" s="124">
        <f>VLOOKUP(A137,'2020年第一笔 粤财社〔2019〕260号'!A:D,3,0)</f>
        <v>43.0510825168131</v>
      </c>
      <c r="R137" s="125">
        <f>VLOOKUP(A137,'2020年第一笔 粤财社〔2019〕260号'!A:D,4,0)</f>
        <v>1457.32494221808</v>
      </c>
    </row>
  </sheetData>
  <mergeCells count="17">
    <mergeCell ref="B2:F2"/>
    <mergeCell ref="G2:I2"/>
    <mergeCell ref="J2:L2"/>
    <mergeCell ref="M2:O2"/>
    <mergeCell ref="P2:R2"/>
    <mergeCell ref="C3:E3"/>
    <mergeCell ref="G3:I3"/>
    <mergeCell ref="M3:O3"/>
    <mergeCell ref="A2:A4"/>
    <mergeCell ref="B3:B4"/>
    <mergeCell ref="F3:F4"/>
    <mergeCell ref="J3:J4"/>
    <mergeCell ref="K3:K4"/>
    <mergeCell ref="L3:L4"/>
    <mergeCell ref="P3:P4"/>
    <mergeCell ref="Q3:Q4"/>
    <mergeCell ref="R3:R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6"/>
  <sheetViews>
    <sheetView workbookViewId="0">
      <selection activeCell="D14" sqref="D14"/>
    </sheetView>
  </sheetViews>
  <sheetFormatPr defaultColWidth="9" defaultRowHeight="14"/>
  <cols>
    <col min="1" max="6" width="16.5545454545455" customWidth="1"/>
    <col min="7" max="9" width="12.5545454545455" customWidth="1"/>
  </cols>
  <sheetData>
    <row r="1" ht="19.95" customHeight="1" spans="1:6">
      <c r="A1" s="23" t="s">
        <v>150</v>
      </c>
      <c r="B1" s="23"/>
      <c r="C1" s="23"/>
      <c r="D1" s="23"/>
      <c r="E1" s="23"/>
      <c r="F1" s="23"/>
    </row>
    <row r="3" ht="45" customHeight="1" spans="1:9">
      <c r="A3" s="24"/>
      <c r="B3" s="78" t="s">
        <v>1</v>
      </c>
      <c r="C3" s="79"/>
      <c r="D3" s="79"/>
      <c r="E3" s="79"/>
      <c r="F3" s="80"/>
      <c r="G3" s="81" t="s">
        <v>151</v>
      </c>
      <c r="H3" s="81"/>
      <c r="I3" s="81"/>
    </row>
    <row r="4" s="21" customFormat="1" ht="60" customHeight="1" spans="1:9">
      <c r="A4" s="82" t="s">
        <v>0</v>
      </c>
      <c r="B4" s="83" t="s">
        <v>6</v>
      </c>
      <c r="C4" s="84" t="s">
        <v>7</v>
      </c>
      <c r="D4" s="85"/>
      <c r="E4" s="86"/>
      <c r="F4" s="83" t="s">
        <v>8</v>
      </c>
      <c r="G4" s="87" t="s">
        <v>7</v>
      </c>
      <c r="H4" s="87"/>
      <c r="I4" s="87"/>
    </row>
    <row r="5" s="21" customFormat="1" ht="60" customHeight="1" spans="1:9">
      <c r="A5" s="88"/>
      <c r="B5" s="89"/>
      <c r="C5" s="90" t="s">
        <v>12</v>
      </c>
      <c r="D5" s="90" t="s">
        <v>13</v>
      </c>
      <c r="E5" s="90" t="s">
        <v>14</v>
      </c>
      <c r="F5" s="89"/>
      <c r="G5" s="91" t="s">
        <v>15</v>
      </c>
      <c r="H5" s="81" t="s">
        <v>16</v>
      </c>
      <c r="I5" s="81" t="s">
        <v>17</v>
      </c>
    </row>
    <row r="6" ht="15" spans="1:9">
      <c r="A6" s="55" t="s">
        <v>20</v>
      </c>
      <c r="B6" s="55">
        <f t="shared" ref="B6:F6" si="0">SUM(B7+B8+B9+B10+B11+B12+B13+B21+B27+B28+B34+B35+B36+B37+B38+B45+B46+B53+B54+B55+B56+B57+B61+B62+B63+B64+B69+B70+B71+B72+B73+B76+B77+B78+B79+B84+B85+B93+B94+B95+B96+B101+B102+B103+B109+B110+B112+B111+B116+B117+B121+B122+B123+B124+B129+B130)</f>
        <v>242489</v>
      </c>
      <c r="C6" s="55">
        <f t="shared" si="0"/>
        <v>11214</v>
      </c>
      <c r="D6" s="55">
        <f t="shared" si="0"/>
        <v>9904</v>
      </c>
      <c r="E6" s="55">
        <f t="shared" si="0"/>
        <v>1310</v>
      </c>
      <c r="F6" s="55">
        <f t="shared" si="0"/>
        <v>231275</v>
      </c>
      <c r="G6">
        <f>VLOOKUP(A6,'2018第二笔 粤财社〔2018〕141号'!A:D,2,0)</f>
        <v>14111</v>
      </c>
      <c r="H6">
        <f>VLOOKUP(A6,'2018第二笔 粤财社〔2018〕141号'!A:D,3,0)</f>
        <v>3511</v>
      </c>
      <c r="I6">
        <f>VLOOKUP(A6,'2018第二笔 粤财社〔2018〕141号'!A:D,4,0)</f>
        <v>17622</v>
      </c>
    </row>
    <row r="7" ht="15" spans="1:9">
      <c r="A7" s="58" t="s">
        <v>26</v>
      </c>
      <c r="B7" s="55">
        <f t="shared" ref="B7:B37" si="1">C7+F7</f>
        <v>2640</v>
      </c>
      <c r="C7" s="72">
        <f>D7+E7</f>
        <v>2640</v>
      </c>
      <c r="D7" s="72">
        <v>1330</v>
      </c>
      <c r="E7" s="72">
        <v>1310</v>
      </c>
      <c r="F7" s="72">
        <v>0</v>
      </c>
      <c r="G7">
        <f>VLOOKUP(A7,'2018第二笔 粤财社〔2018〕141号'!A:D,2,0)</f>
        <v>4498</v>
      </c>
      <c r="H7">
        <f>VLOOKUP(A7,'2018第二笔 粤财社〔2018〕141号'!A:D,3,0)</f>
        <v>0</v>
      </c>
      <c r="I7">
        <f>VLOOKUP(A7,'2018第二笔 粤财社〔2018〕141号'!A:D,4,0)</f>
        <v>4498</v>
      </c>
    </row>
    <row r="8" ht="15" spans="1:9">
      <c r="A8" s="58" t="s">
        <v>27</v>
      </c>
      <c r="B8" s="55">
        <f t="shared" si="1"/>
        <v>208</v>
      </c>
      <c r="C8" s="72">
        <v>208</v>
      </c>
      <c r="D8" s="72">
        <v>208</v>
      </c>
      <c r="E8" s="72"/>
      <c r="F8" s="72">
        <v>0</v>
      </c>
      <c r="G8">
        <f>VLOOKUP(A8,'2018第二笔 粤财社〔2018〕141号'!A:D,2,0)</f>
        <v>353</v>
      </c>
      <c r="H8">
        <f>VLOOKUP(A8,'2018第二笔 粤财社〔2018〕141号'!A:D,3,0)</f>
        <v>0</v>
      </c>
      <c r="I8">
        <f>VLOOKUP(A8,'2018第二笔 粤财社〔2018〕141号'!A:D,4,0)</f>
        <v>353</v>
      </c>
    </row>
    <row r="9" ht="15" spans="1:9">
      <c r="A9" s="58" t="s">
        <v>28</v>
      </c>
      <c r="B9" s="55">
        <f t="shared" si="1"/>
        <v>426</v>
      </c>
      <c r="C9" s="72">
        <v>426</v>
      </c>
      <c r="D9" s="72">
        <v>426</v>
      </c>
      <c r="E9" s="72"/>
      <c r="F9" s="72">
        <v>0</v>
      </c>
      <c r="G9">
        <f>VLOOKUP(A9,'2018第二笔 粤财社〔2018〕141号'!A:D,2,0)</f>
        <v>726</v>
      </c>
      <c r="H9">
        <f>VLOOKUP(A9,'2018第二笔 粤财社〔2018〕141号'!A:D,3,0)</f>
        <v>0</v>
      </c>
      <c r="I9">
        <f>VLOOKUP(A9,'2018第二笔 粤财社〔2018〕141号'!A:D,4,0)</f>
        <v>726</v>
      </c>
    </row>
    <row r="10" ht="15" spans="1:9">
      <c r="A10" s="58" t="s">
        <v>29</v>
      </c>
      <c r="B10" s="55">
        <f t="shared" si="1"/>
        <v>318</v>
      </c>
      <c r="C10" s="72">
        <v>318</v>
      </c>
      <c r="D10" s="72">
        <v>318</v>
      </c>
      <c r="E10" s="72"/>
      <c r="F10" s="72">
        <v>0</v>
      </c>
      <c r="G10">
        <f>VLOOKUP(A10,'2018第二笔 粤财社〔2018〕141号'!A:D,2,0)</f>
        <v>541</v>
      </c>
      <c r="H10">
        <f>VLOOKUP(A10,'2018第二笔 粤财社〔2018〕141号'!A:D,3,0)</f>
        <v>0</v>
      </c>
      <c r="I10">
        <f>VLOOKUP(A10,'2018第二笔 粤财社〔2018〕141号'!A:D,4,0)</f>
        <v>541</v>
      </c>
    </row>
    <row r="11" ht="15" spans="1:9">
      <c r="A11" s="58" t="s">
        <v>30</v>
      </c>
      <c r="B11" s="55">
        <f t="shared" si="1"/>
        <v>238</v>
      </c>
      <c r="C11" s="72">
        <v>238</v>
      </c>
      <c r="D11" s="72">
        <v>238</v>
      </c>
      <c r="E11" s="72"/>
      <c r="F11" s="72">
        <v>0</v>
      </c>
      <c r="G11">
        <f>VLOOKUP(A11,'2018第二笔 粤财社〔2018〕141号'!A:D,2,0)</f>
        <v>406</v>
      </c>
      <c r="H11">
        <f>VLOOKUP(A11,'2018第二笔 粤财社〔2018〕141号'!A:D,3,0)</f>
        <v>0</v>
      </c>
      <c r="I11">
        <f>VLOOKUP(A11,'2018第二笔 粤财社〔2018〕141号'!A:D,4,0)</f>
        <v>406</v>
      </c>
    </row>
    <row r="12" ht="15" spans="1:9">
      <c r="A12" s="58" t="s">
        <v>31</v>
      </c>
      <c r="B12" s="55">
        <f t="shared" si="1"/>
        <v>170</v>
      </c>
      <c r="C12" s="72">
        <v>170</v>
      </c>
      <c r="D12" s="72">
        <v>170</v>
      </c>
      <c r="E12" s="72"/>
      <c r="F12" s="72">
        <v>0</v>
      </c>
      <c r="G12">
        <f>VLOOKUP(A12,'2018第二笔 粤财社〔2018〕141号'!A:D,2,0)</f>
        <v>0</v>
      </c>
      <c r="H12">
        <f>VLOOKUP(A12,'2018第二笔 粤财社〔2018〕141号'!A:D,3,0)</f>
        <v>290</v>
      </c>
      <c r="I12">
        <f>VLOOKUP(A12,'2018第二笔 粤财社〔2018〕141号'!A:D,4,0)</f>
        <v>290</v>
      </c>
    </row>
    <row r="13" ht="15" spans="1:9">
      <c r="A13" s="58" t="s">
        <v>32</v>
      </c>
      <c r="B13" s="55">
        <f t="shared" si="1"/>
        <v>6313</v>
      </c>
      <c r="C13" s="72">
        <f t="shared" ref="C13:F13" si="2">SUM(C14:C20)</f>
        <v>1590</v>
      </c>
      <c r="D13" s="72">
        <f t="shared" si="2"/>
        <v>1590</v>
      </c>
      <c r="E13" s="72"/>
      <c r="F13" s="72">
        <f t="shared" si="2"/>
        <v>4723</v>
      </c>
      <c r="G13">
        <f>VLOOKUP(A13,'2018第二笔 粤财社〔2018〕141号'!A:D,2,0)</f>
        <v>1468</v>
      </c>
      <c r="H13">
        <f>VLOOKUP(A13,'2018第二笔 粤财社〔2018〕141号'!A:D,3,0)</f>
        <v>0</v>
      </c>
      <c r="I13">
        <f>VLOOKUP(A13,'2018第二笔 粤财社〔2018〕141号'!A:D,4,0)</f>
        <v>1468</v>
      </c>
    </row>
    <row r="14" ht="15" spans="1:9">
      <c r="A14" s="59" t="s">
        <v>33</v>
      </c>
      <c r="B14" s="60">
        <f t="shared" si="1"/>
        <v>146</v>
      </c>
      <c r="C14" s="27">
        <v>146</v>
      </c>
      <c r="D14" s="27">
        <v>146</v>
      </c>
      <c r="E14" s="27"/>
      <c r="F14" s="27">
        <v>0</v>
      </c>
      <c r="G14">
        <f>VLOOKUP(A14,'2018第二笔 粤财社〔2018〕141号'!A:D,2,0)</f>
        <v>137</v>
      </c>
      <c r="H14">
        <f>VLOOKUP(A14,'2018第二笔 粤财社〔2018〕141号'!A:D,3,0)</f>
        <v>0</v>
      </c>
      <c r="I14">
        <f>VLOOKUP(A14,'2018第二笔 粤财社〔2018〕141号'!A:D,4,0)</f>
        <v>137</v>
      </c>
    </row>
    <row r="15" ht="15" spans="1:9">
      <c r="A15" s="59" t="s">
        <v>34</v>
      </c>
      <c r="B15" s="60">
        <f t="shared" si="1"/>
        <v>107</v>
      </c>
      <c r="C15" s="27">
        <v>107</v>
      </c>
      <c r="D15" s="27">
        <v>107</v>
      </c>
      <c r="E15" s="27"/>
      <c r="F15" s="27">
        <v>0</v>
      </c>
      <c r="G15">
        <f>VLOOKUP(A15,'2018第二笔 粤财社〔2018〕141号'!A:D,2,0)</f>
        <v>100</v>
      </c>
      <c r="H15">
        <f>VLOOKUP(A15,'2018第二笔 粤财社〔2018〕141号'!A:D,3,0)</f>
        <v>0</v>
      </c>
      <c r="I15">
        <f>VLOOKUP(A15,'2018第二笔 粤财社〔2018〕141号'!A:D,4,0)</f>
        <v>100</v>
      </c>
    </row>
    <row r="16" ht="15" spans="1:9">
      <c r="A16" s="59" t="s">
        <v>35</v>
      </c>
      <c r="B16" s="60">
        <f t="shared" si="1"/>
        <v>784</v>
      </c>
      <c r="C16" s="27">
        <v>784</v>
      </c>
      <c r="D16" s="27">
        <v>784</v>
      </c>
      <c r="E16" s="27"/>
      <c r="F16" s="27">
        <v>0</v>
      </c>
      <c r="G16">
        <f>VLOOKUP(A16,'2018第二笔 粤财社〔2018〕141号'!A:D,2,0)</f>
        <v>737</v>
      </c>
      <c r="H16">
        <f>VLOOKUP(A16,'2018第二笔 粤财社〔2018〕141号'!A:D,3,0)</f>
        <v>0</v>
      </c>
      <c r="I16">
        <f>VLOOKUP(A16,'2018第二笔 粤财社〔2018〕141号'!A:D,4,0)</f>
        <v>737</v>
      </c>
    </row>
    <row r="17" ht="15" spans="1:9">
      <c r="A17" s="59" t="s">
        <v>36</v>
      </c>
      <c r="B17" s="60">
        <f t="shared" si="1"/>
        <v>487</v>
      </c>
      <c r="C17" s="27">
        <v>487</v>
      </c>
      <c r="D17" s="27">
        <v>487</v>
      </c>
      <c r="E17" s="27"/>
      <c r="F17" s="27">
        <v>0</v>
      </c>
      <c r="G17">
        <f>VLOOKUP(A17,'2018第二笔 粤财社〔2018〕141号'!A:D,2,0)</f>
        <v>458</v>
      </c>
      <c r="H17">
        <f>VLOOKUP(A17,'2018第二笔 粤财社〔2018〕141号'!A:D,3,0)</f>
        <v>0</v>
      </c>
      <c r="I17">
        <f>VLOOKUP(A17,'2018第二笔 粤财社〔2018〕141号'!A:D,4,0)</f>
        <v>458</v>
      </c>
    </row>
    <row r="18" ht="15" spans="1:9">
      <c r="A18" s="59" t="s">
        <v>91</v>
      </c>
      <c r="B18" s="60">
        <f t="shared" si="1"/>
        <v>2437</v>
      </c>
      <c r="C18" s="27">
        <v>33</v>
      </c>
      <c r="D18" s="27">
        <v>33</v>
      </c>
      <c r="E18" s="27"/>
      <c r="F18" s="27">
        <v>2404</v>
      </c>
      <c r="G18">
        <f>VLOOKUP(A18,'2018第二笔 粤财社〔2018〕141号'!A:D,2,0)</f>
        <v>0</v>
      </c>
      <c r="H18">
        <f>VLOOKUP(A18,'2018第二笔 粤财社〔2018〕141号'!A:D,3,0)</f>
        <v>0</v>
      </c>
      <c r="I18">
        <f>VLOOKUP(A18,'2018第二笔 粤财社〔2018〕141号'!A:D,4,0)</f>
        <v>0</v>
      </c>
    </row>
    <row r="19" ht="15" spans="1:9">
      <c r="A19" s="59" t="s">
        <v>92</v>
      </c>
      <c r="B19" s="60">
        <f t="shared" si="1"/>
        <v>1210</v>
      </c>
      <c r="C19" s="27">
        <v>17</v>
      </c>
      <c r="D19" s="27">
        <v>17</v>
      </c>
      <c r="E19" s="27"/>
      <c r="F19" s="27">
        <v>1193</v>
      </c>
      <c r="G19">
        <f>VLOOKUP(A19,'2018第二笔 粤财社〔2018〕141号'!A:D,2,0)</f>
        <v>36</v>
      </c>
      <c r="H19">
        <f>VLOOKUP(A19,'2018第二笔 粤财社〔2018〕141号'!A:D,3,0)</f>
        <v>0</v>
      </c>
      <c r="I19">
        <f>VLOOKUP(A19,'2018第二笔 粤财社〔2018〕141号'!A:D,4,0)</f>
        <v>36</v>
      </c>
    </row>
    <row r="20" ht="15" spans="1:9">
      <c r="A20" s="59" t="s">
        <v>93</v>
      </c>
      <c r="B20" s="60">
        <f t="shared" si="1"/>
        <v>1142</v>
      </c>
      <c r="C20" s="27">
        <v>16</v>
      </c>
      <c r="D20" s="27">
        <v>16</v>
      </c>
      <c r="E20" s="27"/>
      <c r="F20" s="27">
        <v>1126</v>
      </c>
      <c r="G20">
        <f>VLOOKUP(A20,'2018第二笔 粤财社〔2018〕141号'!A:D,2,0)</f>
        <v>0</v>
      </c>
      <c r="H20">
        <f>VLOOKUP(A20,'2018第二笔 粤财社〔2018〕141号'!A:D,3,0)</f>
        <v>0</v>
      </c>
      <c r="I20">
        <f>VLOOKUP(A20,'2018第二笔 粤财社〔2018〕141号'!A:D,4,0)</f>
        <v>0</v>
      </c>
    </row>
    <row r="21" ht="15" spans="1:9">
      <c r="A21" s="58" t="s">
        <v>37</v>
      </c>
      <c r="B21" s="55">
        <f t="shared" ref="B21:F21" si="3">SUM(B22:B26)</f>
        <v>5255</v>
      </c>
      <c r="C21" s="55">
        <f t="shared" si="3"/>
        <v>984</v>
      </c>
      <c r="D21" s="55">
        <f t="shared" si="3"/>
        <v>984</v>
      </c>
      <c r="E21" s="55"/>
      <c r="F21" s="55">
        <f t="shared" si="3"/>
        <v>4271</v>
      </c>
      <c r="G21">
        <f>VLOOKUP(A21,'2018第二笔 粤财社〔2018〕141号'!A:D,2,0)</f>
        <v>1250</v>
      </c>
      <c r="H21">
        <f>VLOOKUP(A21,'2018第二笔 粤财社〔2018〕141号'!A:D,3,0)</f>
        <v>0</v>
      </c>
      <c r="I21">
        <f>VLOOKUP(A21,'2018第二笔 粤财社〔2018〕141号'!A:D,4,0)</f>
        <v>1250</v>
      </c>
    </row>
    <row r="22" ht="15" spans="1:9">
      <c r="A22" s="73" t="s">
        <v>81</v>
      </c>
      <c r="B22" s="60">
        <f t="shared" si="1"/>
        <v>268</v>
      </c>
      <c r="C22" s="27">
        <v>4</v>
      </c>
      <c r="D22" s="27">
        <v>4</v>
      </c>
      <c r="E22" s="27"/>
      <c r="F22" s="27">
        <v>264</v>
      </c>
      <c r="G22">
        <f>VLOOKUP(A22,'2018第二笔 粤财社〔2018〕141号'!A:D,2,0)</f>
        <v>8</v>
      </c>
      <c r="H22">
        <f>VLOOKUP(A22,'2018第二笔 粤财社〔2018〕141号'!A:D,3,0)</f>
        <v>0</v>
      </c>
      <c r="I22">
        <f>VLOOKUP(A22,'2018第二笔 粤财社〔2018〕141号'!A:D,4,0)</f>
        <v>8</v>
      </c>
    </row>
    <row r="23" ht="15" spans="1:9">
      <c r="A23" s="59" t="s">
        <v>38</v>
      </c>
      <c r="B23" s="60">
        <f t="shared" si="1"/>
        <v>642</v>
      </c>
      <c r="C23" s="27">
        <v>642</v>
      </c>
      <c r="D23" s="27">
        <v>642</v>
      </c>
      <c r="E23" s="27"/>
      <c r="F23" s="27">
        <v>0</v>
      </c>
      <c r="G23">
        <f>VLOOKUP(A23,'2018第二笔 粤财社〔2018〕141号'!A:D,2,0)</f>
        <v>603</v>
      </c>
      <c r="H23">
        <f>VLOOKUP(A23,'2018第二笔 粤财社〔2018〕141号'!A:D,3,0)</f>
        <v>0</v>
      </c>
      <c r="I23">
        <f>VLOOKUP(A23,'2018第二笔 粤财社〔2018〕141号'!A:D,4,0)</f>
        <v>603</v>
      </c>
    </row>
    <row r="24" ht="15" spans="1:9">
      <c r="A24" s="59" t="s">
        <v>39</v>
      </c>
      <c r="B24" s="60">
        <f t="shared" si="1"/>
        <v>283</v>
      </c>
      <c r="C24" s="27">
        <v>283</v>
      </c>
      <c r="D24" s="27">
        <v>283</v>
      </c>
      <c r="E24" s="27"/>
      <c r="F24" s="27">
        <v>0</v>
      </c>
      <c r="G24">
        <f>VLOOKUP(A24,'2018第二笔 粤财社〔2018〕141号'!A:D,2,0)</f>
        <v>266</v>
      </c>
      <c r="H24">
        <f>VLOOKUP(A24,'2018第二笔 粤财社〔2018〕141号'!A:D,3,0)</f>
        <v>0</v>
      </c>
      <c r="I24">
        <f>VLOOKUP(A24,'2018第二笔 粤财社〔2018〕141号'!A:D,4,0)</f>
        <v>266</v>
      </c>
    </row>
    <row r="25" ht="15" spans="1:9">
      <c r="A25" s="59" t="s">
        <v>82</v>
      </c>
      <c r="B25" s="60">
        <f t="shared" si="1"/>
        <v>2581</v>
      </c>
      <c r="C25" s="27">
        <v>35</v>
      </c>
      <c r="D25" s="27">
        <v>35</v>
      </c>
      <c r="E25" s="27"/>
      <c r="F25" s="27">
        <v>2546</v>
      </c>
      <c r="G25">
        <f>VLOOKUP(A25,'2018第二笔 粤财社〔2018〕141号'!A:D,2,0)</f>
        <v>78</v>
      </c>
      <c r="H25">
        <f>VLOOKUP(A25,'2018第二笔 粤财社〔2018〕141号'!A:D,3,0)</f>
        <v>0</v>
      </c>
      <c r="I25">
        <f>VLOOKUP(A25,'2018第二笔 粤财社〔2018〕141号'!A:D,4,0)</f>
        <v>78</v>
      </c>
    </row>
    <row r="26" ht="15" spans="1:9">
      <c r="A26" s="59" t="s">
        <v>83</v>
      </c>
      <c r="B26" s="60">
        <f t="shared" si="1"/>
        <v>1481</v>
      </c>
      <c r="C26" s="27">
        <v>20</v>
      </c>
      <c r="D26" s="27">
        <v>20</v>
      </c>
      <c r="E26" s="27"/>
      <c r="F26" s="27">
        <v>1461</v>
      </c>
      <c r="G26">
        <f>VLOOKUP(A26,'2018第二笔 粤财社〔2018〕141号'!A:D,2,0)</f>
        <v>295</v>
      </c>
      <c r="H26">
        <f>VLOOKUP(A26,'2018第二笔 粤财社〔2018〕141号'!A:D,3,0)</f>
        <v>0</v>
      </c>
      <c r="I26">
        <f>VLOOKUP(A26,'2018第二笔 粤财社〔2018〕141号'!A:D,4,0)</f>
        <v>295</v>
      </c>
    </row>
    <row r="27" s="77" customFormat="1" ht="15" spans="1:9">
      <c r="A27" s="55" t="s">
        <v>84</v>
      </c>
      <c r="B27" s="55">
        <f t="shared" si="1"/>
        <v>1322</v>
      </c>
      <c r="C27" s="72">
        <v>18</v>
      </c>
      <c r="D27" s="72">
        <v>18</v>
      </c>
      <c r="E27" s="72"/>
      <c r="F27" s="72">
        <v>1304</v>
      </c>
      <c r="G27">
        <f>VLOOKUP(A27,'2018第二笔 粤财社〔2018〕141号'!A:D,2,0)</f>
        <v>0</v>
      </c>
      <c r="H27">
        <f>VLOOKUP(A27,'2018第二笔 粤财社〔2018〕141号'!A:D,3,0)</f>
        <v>40</v>
      </c>
      <c r="I27">
        <f>VLOOKUP(A27,'2018第二笔 粤财社〔2018〕141号'!A:D,4,0)</f>
        <v>40</v>
      </c>
    </row>
    <row r="28" s="77" customFormat="1" ht="15" spans="1:9">
      <c r="A28" s="58" t="s">
        <v>40</v>
      </c>
      <c r="B28" s="55">
        <f t="shared" ref="B28:F28" si="4">SUM(B29:B33)</f>
        <v>1571</v>
      </c>
      <c r="C28" s="55">
        <f t="shared" si="4"/>
        <v>1551</v>
      </c>
      <c r="D28" s="55">
        <f t="shared" si="4"/>
        <v>1551</v>
      </c>
      <c r="E28" s="55"/>
      <c r="F28" s="55">
        <f t="shared" si="4"/>
        <v>20</v>
      </c>
      <c r="G28">
        <f>VLOOKUP(A28,'2018第二笔 粤财社〔2018〕141号'!A:D,2,0)</f>
        <v>1459</v>
      </c>
      <c r="H28">
        <f>VLOOKUP(A28,'2018第二笔 粤财社〔2018〕141号'!A:D,3,0)</f>
        <v>0</v>
      </c>
      <c r="I28">
        <f>VLOOKUP(A28,'2018第二笔 粤财社〔2018〕141号'!A:D,4,0)</f>
        <v>1459</v>
      </c>
    </row>
    <row r="29" ht="15" spans="1:9">
      <c r="A29" s="73" t="s">
        <v>118</v>
      </c>
      <c r="B29" s="60">
        <f t="shared" si="1"/>
        <v>20</v>
      </c>
      <c r="C29" s="27"/>
      <c r="D29" s="27"/>
      <c r="E29" s="27"/>
      <c r="F29" s="27">
        <v>20</v>
      </c>
      <c r="G29">
        <f>VLOOKUP(A29,'2018第二笔 粤财社〔2018〕141号'!A:D,2,0)</f>
        <v>1</v>
      </c>
      <c r="H29">
        <f>VLOOKUP(A29,'2018第二笔 粤财社〔2018〕141号'!A:D,3,0)</f>
        <v>0</v>
      </c>
      <c r="I29">
        <f>VLOOKUP(A29,'2018第二笔 粤财社〔2018〕141号'!A:D,4,0)</f>
        <v>1</v>
      </c>
    </row>
    <row r="30" ht="15" spans="1:9">
      <c r="A30" s="59" t="s">
        <v>41</v>
      </c>
      <c r="B30" s="60">
        <f t="shared" si="1"/>
        <v>113</v>
      </c>
      <c r="C30" s="27">
        <v>113</v>
      </c>
      <c r="D30" s="27">
        <v>113</v>
      </c>
      <c r="E30" s="27"/>
      <c r="F30" s="27">
        <v>0</v>
      </c>
      <c r="G30">
        <f>VLOOKUP(A30,'2018第二笔 粤财社〔2018〕141号'!A:D,2,0)</f>
        <v>106</v>
      </c>
      <c r="H30">
        <f>VLOOKUP(A30,'2018第二笔 粤财社〔2018〕141号'!A:D,3,0)</f>
        <v>0</v>
      </c>
      <c r="I30">
        <f>VLOOKUP(A30,'2018第二笔 粤财社〔2018〕141号'!A:D,4,0)</f>
        <v>106</v>
      </c>
    </row>
    <row r="31" ht="15" spans="1:9">
      <c r="A31" s="59" t="s">
        <v>42</v>
      </c>
      <c r="B31" s="60">
        <f t="shared" si="1"/>
        <v>82</v>
      </c>
      <c r="C31" s="27">
        <v>82</v>
      </c>
      <c r="D31" s="27">
        <v>82</v>
      </c>
      <c r="E31" s="27"/>
      <c r="F31" s="27">
        <v>0</v>
      </c>
      <c r="G31">
        <f>VLOOKUP(A31,'2018第二笔 粤财社〔2018〕141号'!A:D,2,0)</f>
        <v>77</v>
      </c>
      <c r="H31">
        <f>VLOOKUP(A31,'2018第二笔 粤财社〔2018〕141号'!A:D,3,0)</f>
        <v>0</v>
      </c>
      <c r="I31">
        <f>VLOOKUP(A31,'2018第二笔 粤财社〔2018〕141号'!A:D,4,0)</f>
        <v>77</v>
      </c>
    </row>
    <row r="32" ht="15" spans="1:9">
      <c r="A32" s="59" t="s">
        <v>43</v>
      </c>
      <c r="B32" s="60">
        <f t="shared" si="1"/>
        <v>775</v>
      </c>
      <c r="C32" s="27">
        <v>775</v>
      </c>
      <c r="D32" s="27">
        <v>775</v>
      </c>
      <c r="E32" s="27"/>
      <c r="F32" s="27">
        <v>0</v>
      </c>
      <c r="G32">
        <f>VLOOKUP(A32,'2018第二笔 粤财社〔2018〕141号'!A:D,2,0)</f>
        <v>729</v>
      </c>
      <c r="H32">
        <f>VLOOKUP(A32,'2018第二笔 粤财社〔2018〕141号'!A:D,3,0)</f>
        <v>0</v>
      </c>
      <c r="I32">
        <f>VLOOKUP(A32,'2018第二笔 粤财社〔2018〕141号'!A:D,4,0)</f>
        <v>729</v>
      </c>
    </row>
    <row r="33" ht="15" spans="1:9">
      <c r="A33" s="59" t="s">
        <v>44</v>
      </c>
      <c r="B33" s="60">
        <f t="shared" si="1"/>
        <v>581</v>
      </c>
      <c r="C33" s="27">
        <v>581</v>
      </c>
      <c r="D33" s="27">
        <v>581</v>
      </c>
      <c r="E33" s="27"/>
      <c r="F33" s="27">
        <v>0</v>
      </c>
      <c r="G33">
        <f>VLOOKUP(A33,'2018第二笔 粤财社〔2018〕141号'!A:D,2,0)</f>
        <v>546</v>
      </c>
      <c r="H33">
        <f>VLOOKUP(A33,'2018第二笔 粤财社〔2018〕141号'!A:D,3,0)</f>
        <v>0</v>
      </c>
      <c r="I33">
        <f>VLOOKUP(A33,'2018第二笔 粤财社〔2018〕141号'!A:D,4,0)</f>
        <v>546</v>
      </c>
    </row>
    <row r="34" ht="15" spans="1:9">
      <c r="A34" s="55" t="s">
        <v>119</v>
      </c>
      <c r="B34" s="55">
        <f t="shared" si="1"/>
        <v>758</v>
      </c>
      <c r="C34" s="72">
        <v>10</v>
      </c>
      <c r="D34" s="72">
        <v>10</v>
      </c>
      <c r="E34" s="72"/>
      <c r="F34" s="72">
        <v>748</v>
      </c>
      <c r="G34">
        <f>VLOOKUP(A34,'2018第二笔 粤财社〔2018〕141号'!A:D,2,0)</f>
        <v>0</v>
      </c>
      <c r="H34">
        <f>VLOOKUP(A34,'2018第二笔 粤财社〔2018〕141号'!A:D,3,0)</f>
        <v>23</v>
      </c>
      <c r="I34">
        <f>VLOOKUP(A34,'2018第二笔 粤财社〔2018〕141号'!A:D,4,0)</f>
        <v>23</v>
      </c>
    </row>
    <row r="35" ht="15" spans="1:9">
      <c r="A35" s="55" t="s">
        <v>120</v>
      </c>
      <c r="B35" s="55">
        <f t="shared" si="1"/>
        <v>635</v>
      </c>
      <c r="C35" s="72">
        <v>9</v>
      </c>
      <c r="D35" s="72">
        <v>9</v>
      </c>
      <c r="E35" s="72"/>
      <c r="F35" s="72">
        <v>626</v>
      </c>
      <c r="G35">
        <f>VLOOKUP(A35,'2018第二笔 粤财社〔2018〕141号'!A:D,2,0)</f>
        <v>0</v>
      </c>
      <c r="H35">
        <f>VLOOKUP(A35,'2018第二笔 粤财社〔2018〕141号'!A:D,3,0)</f>
        <v>19</v>
      </c>
      <c r="I35">
        <f>VLOOKUP(A35,'2018第二笔 粤财社〔2018〕141号'!A:D,4,0)</f>
        <v>19</v>
      </c>
    </row>
    <row r="36" ht="15" spans="1:9">
      <c r="A36" s="55" t="s">
        <v>121</v>
      </c>
      <c r="B36" s="55">
        <f t="shared" si="1"/>
        <v>2041</v>
      </c>
      <c r="C36" s="72">
        <v>28</v>
      </c>
      <c r="D36" s="72">
        <v>28</v>
      </c>
      <c r="E36" s="72"/>
      <c r="F36" s="72">
        <v>2013</v>
      </c>
      <c r="G36">
        <f>VLOOKUP(A36,'2018第二笔 粤财社〔2018〕141号'!A:D,2,0)</f>
        <v>0</v>
      </c>
      <c r="H36">
        <f>VLOOKUP(A36,'2018第二笔 粤财社〔2018〕141号'!A:D,3,0)</f>
        <v>332</v>
      </c>
      <c r="I36">
        <f>VLOOKUP(A36,'2018第二笔 粤财社〔2018〕141号'!A:D,4,0)</f>
        <v>332</v>
      </c>
    </row>
    <row r="37" ht="15" spans="1:9">
      <c r="A37" s="55" t="s">
        <v>122</v>
      </c>
      <c r="B37" s="55">
        <f t="shared" si="1"/>
        <v>557</v>
      </c>
      <c r="C37" s="72">
        <v>8</v>
      </c>
      <c r="D37" s="72">
        <v>8</v>
      </c>
      <c r="E37" s="72"/>
      <c r="F37" s="72">
        <v>549</v>
      </c>
      <c r="G37">
        <f>VLOOKUP(A37,'2018第二笔 粤财社〔2018〕141号'!A:D,2,0)</f>
        <v>0</v>
      </c>
      <c r="H37">
        <f>VLOOKUP(A37,'2018第二笔 粤财社〔2018〕141号'!A:D,3,0)</f>
        <v>17</v>
      </c>
      <c r="I37">
        <f>VLOOKUP(A37,'2018第二笔 粤财社〔2018〕141号'!A:D,4,0)</f>
        <v>17</v>
      </c>
    </row>
    <row r="38" ht="15" spans="1:9">
      <c r="A38" s="58" t="s">
        <v>46</v>
      </c>
      <c r="B38" s="55">
        <f t="shared" ref="B38:F38" si="5">SUM(B39:B44)</f>
        <v>11338</v>
      </c>
      <c r="C38" s="55">
        <f t="shared" si="5"/>
        <v>156</v>
      </c>
      <c r="D38" s="55">
        <f t="shared" si="5"/>
        <v>156</v>
      </c>
      <c r="E38" s="55"/>
      <c r="F38" s="55">
        <f t="shared" si="5"/>
        <v>11182</v>
      </c>
      <c r="G38">
        <f>VLOOKUP(A38,'2018第二笔 粤财社〔2018〕141号'!A:D,2,0)</f>
        <v>542</v>
      </c>
      <c r="H38">
        <f>VLOOKUP(A38,'2018第二笔 粤财社〔2018〕141号'!A:D,3,0)</f>
        <v>0</v>
      </c>
      <c r="I38">
        <f>VLOOKUP(A38,'2018第二笔 粤财社〔2018〕141号'!A:D,4,0)</f>
        <v>542</v>
      </c>
    </row>
    <row r="39" ht="15" spans="1:9">
      <c r="A39" s="59" t="s">
        <v>47</v>
      </c>
      <c r="B39" s="60">
        <f t="shared" ref="B39:B68" si="6">C39+F39</f>
        <v>1396</v>
      </c>
      <c r="C39" s="27">
        <v>19</v>
      </c>
      <c r="D39" s="27">
        <v>19</v>
      </c>
      <c r="E39" s="27"/>
      <c r="F39" s="27">
        <v>1377</v>
      </c>
      <c r="G39">
        <f>VLOOKUP(A39,'2018第二笔 粤财社〔2018〕141号'!A:D,2,0)</f>
        <v>244</v>
      </c>
      <c r="H39">
        <f>VLOOKUP(A39,'2018第二笔 粤财社〔2018〕141号'!A:D,3,0)</f>
        <v>0</v>
      </c>
      <c r="I39">
        <f>VLOOKUP(A39,'2018第二笔 粤财社〔2018〕141号'!A:D,4,0)</f>
        <v>244</v>
      </c>
    </row>
    <row r="40" ht="15" spans="1:9">
      <c r="A40" s="59" t="s">
        <v>48</v>
      </c>
      <c r="B40" s="60">
        <f t="shared" si="6"/>
        <v>636</v>
      </c>
      <c r="C40" s="27">
        <v>9</v>
      </c>
      <c r="D40" s="27">
        <v>9</v>
      </c>
      <c r="E40" s="27"/>
      <c r="F40" s="27">
        <v>627</v>
      </c>
      <c r="G40">
        <f>VLOOKUP(A40,'2018第二笔 粤财社〔2018〕141号'!A:D,2,0)</f>
        <v>19</v>
      </c>
      <c r="H40">
        <f>VLOOKUP(A40,'2018第二笔 粤财社〔2018〕141号'!A:D,3,0)</f>
        <v>0</v>
      </c>
      <c r="I40">
        <f>VLOOKUP(A40,'2018第二笔 粤财社〔2018〕141号'!A:D,4,0)</f>
        <v>19</v>
      </c>
    </row>
    <row r="41" ht="15" spans="1:9">
      <c r="A41" s="59" t="s">
        <v>49</v>
      </c>
      <c r="B41" s="60">
        <f t="shared" si="6"/>
        <v>716</v>
      </c>
      <c r="C41" s="27">
        <v>10</v>
      </c>
      <c r="D41" s="27">
        <v>10</v>
      </c>
      <c r="E41" s="27"/>
      <c r="F41" s="27">
        <v>706</v>
      </c>
      <c r="G41">
        <f>VLOOKUP(A41,'2018第二笔 粤财社〔2018〕141号'!A:D,2,0)</f>
        <v>21</v>
      </c>
      <c r="H41">
        <f>VLOOKUP(A41,'2018第二笔 粤财社〔2018〕141号'!A:D,3,0)</f>
        <v>0</v>
      </c>
      <c r="I41">
        <f>VLOOKUP(A41,'2018第二笔 粤财社〔2018〕141号'!A:D,4,0)</f>
        <v>21</v>
      </c>
    </row>
    <row r="42" ht="15" spans="1:9">
      <c r="A42" s="59" t="s">
        <v>50</v>
      </c>
      <c r="B42" s="60">
        <f t="shared" si="6"/>
        <v>1525</v>
      </c>
      <c r="C42" s="27">
        <v>21</v>
      </c>
      <c r="D42" s="27">
        <v>21</v>
      </c>
      <c r="E42" s="27"/>
      <c r="F42" s="27">
        <v>1504</v>
      </c>
      <c r="G42">
        <f>VLOOKUP(A42,'2018第二笔 粤财社〔2018〕141号'!A:D,2,0)</f>
        <v>46</v>
      </c>
      <c r="H42">
        <f>VLOOKUP(A42,'2018第二笔 粤财社〔2018〕141号'!A:D,3,0)</f>
        <v>0</v>
      </c>
      <c r="I42">
        <f>VLOOKUP(A42,'2018第二笔 粤财社〔2018〕141号'!A:D,4,0)</f>
        <v>46</v>
      </c>
    </row>
    <row r="43" ht="15" spans="1:9">
      <c r="A43" s="59" t="s">
        <v>51</v>
      </c>
      <c r="B43" s="60">
        <f t="shared" si="6"/>
        <v>3794</v>
      </c>
      <c r="C43" s="27">
        <v>52</v>
      </c>
      <c r="D43" s="27">
        <v>52</v>
      </c>
      <c r="E43" s="27"/>
      <c r="F43" s="27">
        <v>3742</v>
      </c>
      <c r="G43">
        <f>VLOOKUP(A43,'2018第二笔 粤财社〔2018〕141号'!A:D,2,0)</f>
        <v>114</v>
      </c>
      <c r="H43">
        <f>VLOOKUP(A43,'2018第二笔 粤财社〔2018〕141号'!A:D,3,0)</f>
        <v>0</v>
      </c>
      <c r="I43">
        <f>VLOOKUP(A43,'2018第二笔 粤财社〔2018〕141号'!A:D,4,0)</f>
        <v>114</v>
      </c>
    </row>
    <row r="44" ht="15" spans="1:9">
      <c r="A44" s="59" t="s">
        <v>52</v>
      </c>
      <c r="B44" s="60">
        <f t="shared" si="6"/>
        <v>3271</v>
      </c>
      <c r="C44" s="27">
        <v>45</v>
      </c>
      <c r="D44" s="27">
        <v>45</v>
      </c>
      <c r="E44" s="27"/>
      <c r="F44" s="27">
        <v>3226</v>
      </c>
      <c r="G44">
        <f>VLOOKUP(A44,'2018第二笔 粤财社〔2018〕141号'!A:D,2,0)</f>
        <v>98</v>
      </c>
      <c r="H44">
        <f>VLOOKUP(A44,'2018第二笔 粤财社〔2018〕141号'!A:D,3,0)</f>
        <v>0</v>
      </c>
      <c r="I44">
        <f>VLOOKUP(A44,'2018第二笔 粤财社〔2018〕141号'!A:D,4,0)</f>
        <v>98</v>
      </c>
    </row>
    <row r="45" ht="15" spans="1:9">
      <c r="A45" s="58" t="s">
        <v>53</v>
      </c>
      <c r="B45" s="55">
        <f t="shared" si="6"/>
        <v>201</v>
      </c>
      <c r="C45" s="72">
        <v>3</v>
      </c>
      <c r="D45" s="72">
        <v>3</v>
      </c>
      <c r="E45" s="72"/>
      <c r="F45" s="72">
        <v>198</v>
      </c>
      <c r="G45">
        <f>VLOOKUP(A45,'2018第二笔 粤财社〔2018〕141号'!A:D,2,0)</f>
        <v>0</v>
      </c>
      <c r="H45">
        <f>VLOOKUP(A45,'2018第二笔 粤财社〔2018〕141号'!A:D,3,0)</f>
        <v>42</v>
      </c>
      <c r="I45">
        <f>VLOOKUP(A45,'2018第二笔 粤财社〔2018〕141号'!A:D,4,0)</f>
        <v>42</v>
      </c>
    </row>
    <row r="46" ht="15" spans="1:9">
      <c r="A46" s="58" t="s">
        <v>54</v>
      </c>
      <c r="B46" s="55">
        <f t="shared" ref="B46:F46" si="7">SUM(B47:B52)</f>
        <v>3256</v>
      </c>
      <c r="C46" s="55">
        <f t="shared" si="7"/>
        <v>45</v>
      </c>
      <c r="D46" s="55">
        <f t="shared" si="7"/>
        <v>45</v>
      </c>
      <c r="E46" s="55"/>
      <c r="F46" s="55">
        <f t="shared" si="7"/>
        <v>3211</v>
      </c>
      <c r="G46">
        <f>VLOOKUP(A46,'2018第二笔 粤财社〔2018〕141号'!A:D,2,0)</f>
        <v>182</v>
      </c>
      <c r="H46">
        <f>VLOOKUP(A46,'2018第二笔 粤财社〔2018〕141号'!A:D,3,0)</f>
        <v>0</v>
      </c>
      <c r="I46">
        <f>VLOOKUP(A46,'2018第二笔 粤财社〔2018〕141号'!A:D,4,0)</f>
        <v>182</v>
      </c>
    </row>
    <row r="47" ht="15" spans="1:9">
      <c r="A47" s="59" t="s">
        <v>55</v>
      </c>
      <c r="B47" s="60">
        <f t="shared" si="6"/>
        <v>921</v>
      </c>
      <c r="C47" s="27">
        <v>13</v>
      </c>
      <c r="D47" s="27">
        <v>13</v>
      </c>
      <c r="E47" s="27"/>
      <c r="F47" s="27">
        <v>908</v>
      </c>
      <c r="G47">
        <f>VLOOKUP(A47,'2018第二笔 粤财社〔2018〕141号'!A:D,2,0)</f>
        <v>0</v>
      </c>
      <c r="H47">
        <f>VLOOKUP(A47,'2018第二笔 粤财社〔2018〕141号'!A:D,3,0)</f>
        <v>0</v>
      </c>
      <c r="I47">
        <f>VLOOKUP(A47,'2018第二笔 粤财社〔2018〕141号'!A:D,4,0)</f>
        <v>0</v>
      </c>
    </row>
    <row r="48" ht="15" spans="1:9">
      <c r="A48" s="59" t="s">
        <v>56</v>
      </c>
      <c r="B48" s="60">
        <f t="shared" si="6"/>
        <v>694</v>
      </c>
      <c r="C48" s="27">
        <v>9</v>
      </c>
      <c r="D48" s="27">
        <v>9</v>
      </c>
      <c r="E48" s="27"/>
      <c r="F48" s="27">
        <v>685</v>
      </c>
      <c r="G48">
        <f>VLOOKUP(A48,'2018第二笔 粤财社〔2018〕141号'!A:D,2,0)</f>
        <v>21</v>
      </c>
      <c r="H48">
        <f>VLOOKUP(A48,'2018第二笔 粤财社〔2018〕141号'!A:D,3,0)</f>
        <v>0</v>
      </c>
      <c r="I48">
        <f>VLOOKUP(A48,'2018第二笔 粤财社〔2018〕141号'!A:D,4,0)</f>
        <v>21</v>
      </c>
    </row>
    <row r="49" ht="15" spans="1:9">
      <c r="A49" s="59" t="s">
        <v>57</v>
      </c>
      <c r="B49" s="60">
        <f t="shared" si="6"/>
        <v>807</v>
      </c>
      <c r="C49" s="27">
        <v>11</v>
      </c>
      <c r="D49" s="27">
        <v>11</v>
      </c>
      <c r="E49" s="27"/>
      <c r="F49" s="27">
        <v>796</v>
      </c>
      <c r="G49">
        <f>VLOOKUP(A49,'2018第二笔 粤财社〔2018〕141号'!A:D,2,0)</f>
        <v>24</v>
      </c>
      <c r="H49">
        <f>VLOOKUP(A49,'2018第二笔 粤财社〔2018〕141号'!A:D,3,0)</f>
        <v>0</v>
      </c>
      <c r="I49">
        <f>VLOOKUP(A49,'2018第二笔 粤财社〔2018〕141号'!A:D,4,0)</f>
        <v>24</v>
      </c>
    </row>
    <row r="50" ht="15" spans="1:9">
      <c r="A50" s="59" t="s">
        <v>58</v>
      </c>
      <c r="B50" s="60">
        <f t="shared" si="6"/>
        <v>458</v>
      </c>
      <c r="C50" s="27">
        <v>6</v>
      </c>
      <c r="D50" s="27">
        <v>6</v>
      </c>
      <c r="E50" s="27"/>
      <c r="F50" s="27">
        <v>452</v>
      </c>
      <c r="G50">
        <f>VLOOKUP(A50,'2018第二笔 粤财社〔2018〕141号'!A:D,2,0)</f>
        <v>91</v>
      </c>
      <c r="H50">
        <f>VLOOKUP(A50,'2018第二笔 粤财社〔2018〕141号'!A:D,3,0)</f>
        <v>0</v>
      </c>
      <c r="I50">
        <f>VLOOKUP(A50,'2018第二笔 粤财社〔2018〕141号'!A:D,4,0)</f>
        <v>91</v>
      </c>
    </row>
    <row r="51" ht="15" spans="1:9">
      <c r="A51" s="59" t="s">
        <v>59</v>
      </c>
      <c r="B51" s="60">
        <f t="shared" si="6"/>
        <v>191</v>
      </c>
      <c r="C51" s="27">
        <v>3</v>
      </c>
      <c r="D51" s="27">
        <v>3</v>
      </c>
      <c r="E51" s="27"/>
      <c r="F51" s="27">
        <v>188</v>
      </c>
      <c r="G51">
        <f>VLOOKUP(A51,'2018第二笔 粤财社〔2018〕141号'!A:D,2,0)</f>
        <v>40</v>
      </c>
      <c r="H51">
        <f>VLOOKUP(A51,'2018第二笔 粤财社〔2018〕141号'!A:D,3,0)</f>
        <v>0</v>
      </c>
      <c r="I51">
        <f>VLOOKUP(A51,'2018第二笔 粤财社〔2018〕141号'!A:D,4,0)</f>
        <v>40</v>
      </c>
    </row>
    <row r="52" ht="15" spans="1:9">
      <c r="A52" s="59" t="s">
        <v>60</v>
      </c>
      <c r="B52" s="60">
        <f t="shared" si="6"/>
        <v>185</v>
      </c>
      <c r="C52" s="27">
        <v>3</v>
      </c>
      <c r="D52" s="27">
        <v>3</v>
      </c>
      <c r="E52" s="27"/>
      <c r="F52" s="27">
        <v>182</v>
      </c>
      <c r="G52">
        <f>VLOOKUP(A52,'2018第二笔 粤财社〔2018〕141号'!A:D,2,0)</f>
        <v>6</v>
      </c>
      <c r="H52">
        <f>VLOOKUP(A52,'2018第二笔 粤财社〔2018〕141号'!A:D,3,0)</f>
        <v>0</v>
      </c>
      <c r="I52">
        <f>VLOOKUP(A52,'2018第二笔 粤财社〔2018〕141号'!A:D,4,0)</f>
        <v>6</v>
      </c>
    </row>
    <row r="53" ht="15" spans="1:9">
      <c r="A53" s="58" t="s">
        <v>61</v>
      </c>
      <c r="B53" s="55">
        <f t="shared" si="6"/>
        <v>940</v>
      </c>
      <c r="C53" s="72">
        <v>13</v>
      </c>
      <c r="D53" s="72">
        <v>13</v>
      </c>
      <c r="E53" s="72"/>
      <c r="F53" s="72">
        <v>927</v>
      </c>
      <c r="G53">
        <f>VLOOKUP(A53,'2018第二笔 粤财社〔2018〕141号'!A:D,2,0)</f>
        <v>0</v>
      </c>
      <c r="H53">
        <f>VLOOKUP(A53,'2018第二笔 粤财社〔2018〕141号'!A:D,3,0)</f>
        <v>28</v>
      </c>
      <c r="I53">
        <f>VLOOKUP(A53,'2018第二笔 粤财社〔2018〕141号'!A:D,4,0)</f>
        <v>28</v>
      </c>
    </row>
    <row r="54" ht="15" spans="1:9">
      <c r="A54" s="58" t="s">
        <v>62</v>
      </c>
      <c r="B54" s="55">
        <f t="shared" si="6"/>
        <v>1264</v>
      </c>
      <c r="C54" s="72">
        <v>17</v>
      </c>
      <c r="D54" s="72">
        <v>17</v>
      </c>
      <c r="E54" s="72"/>
      <c r="F54" s="72">
        <v>1247</v>
      </c>
      <c r="G54">
        <f>VLOOKUP(A54,'2018第二笔 粤财社〔2018〕141号'!A:D,2,0)</f>
        <v>0</v>
      </c>
      <c r="H54">
        <f>VLOOKUP(A54,'2018第二笔 粤财社〔2018〕141号'!A:D,3,0)</f>
        <v>38</v>
      </c>
      <c r="I54">
        <f>VLOOKUP(A54,'2018第二笔 粤财社〔2018〕141号'!A:D,4,0)</f>
        <v>38</v>
      </c>
    </row>
    <row r="55" ht="15" spans="1:9">
      <c r="A55" s="58" t="s">
        <v>63</v>
      </c>
      <c r="B55" s="55">
        <f t="shared" si="6"/>
        <v>436</v>
      </c>
      <c r="C55" s="72">
        <v>6</v>
      </c>
      <c r="D55" s="72">
        <v>6</v>
      </c>
      <c r="E55" s="72"/>
      <c r="F55" s="72">
        <v>430</v>
      </c>
      <c r="G55">
        <f>VLOOKUP(A55,'2018第二笔 粤财社〔2018〕141号'!A:D,2,0)</f>
        <v>0</v>
      </c>
      <c r="H55">
        <f>VLOOKUP(A55,'2018第二笔 粤财社〔2018〕141号'!A:D,3,0)</f>
        <v>13</v>
      </c>
      <c r="I55">
        <f>VLOOKUP(A55,'2018第二笔 粤财社〔2018〕141号'!A:D,4,0)</f>
        <v>13</v>
      </c>
    </row>
    <row r="56" ht="15" spans="1:9">
      <c r="A56" s="58" t="s">
        <v>64</v>
      </c>
      <c r="B56" s="55">
        <f t="shared" si="6"/>
        <v>417</v>
      </c>
      <c r="C56" s="72">
        <v>6</v>
      </c>
      <c r="D56" s="72">
        <v>6</v>
      </c>
      <c r="E56" s="72"/>
      <c r="F56" s="72">
        <v>411</v>
      </c>
      <c r="G56">
        <f>VLOOKUP(A56,'2018第二笔 粤财社〔2018〕141号'!A:D,2,0)</f>
        <v>0</v>
      </c>
      <c r="H56">
        <f>VLOOKUP(A56,'2018第二笔 粤财社〔2018〕141号'!A:D,3,0)</f>
        <v>13</v>
      </c>
      <c r="I56">
        <f>VLOOKUP(A56,'2018第二笔 粤财社〔2018〕141号'!A:D,4,0)</f>
        <v>13</v>
      </c>
    </row>
    <row r="57" ht="15" spans="1:9">
      <c r="A57" s="58" t="s">
        <v>65</v>
      </c>
      <c r="B57" s="55">
        <f t="shared" ref="B57:F57" si="8">SUM(B58:B60)</f>
        <v>4546</v>
      </c>
      <c r="C57" s="55">
        <f t="shared" si="8"/>
        <v>63</v>
      </c>
      <c r="D57" s="55">
        <f t="shared" si="8"/>
        <v>63</v>
      </c>
      <c r="E57" s="55"/>
      <c r="F57" s="55">
        <f t="shared" si="8"/>
        <v>4483</v>
      </c>
      <c r="G57">
        <f>VLOOKUP(A57,'2018第二笔 粤财社〔2018〕141号'!A:D,2,0)</f>
        <v>136</v>
      </c>
      <c r="H57">
        <f>VLOOKUP(A57,'2018第二笔 粤财社〔2018〕141号'!A:D,3,0)</f>
        <v>0</v>
      </c>
      <c r="I57">
        <f>VLOOKUP(A57,'2018第二笔 粤财社〔2018〕141号'!A:D,4,0)</f>
        <v>136</v>
      </c>
    </row>
    <row r="58" ht="15" spans="1:9">
      <c r="A58" s="59" t="s">
        <v>66</v>
      </c>
      <c r="B58" s="60">
        <f t="shared" si="6"/>
        <v>565</v>
      </c>
      <c r="C58" s="27">
        <v>8</v>
      </c>
      <c r="D58" s="27">
        <v>8</v>
      </c>
      <c r="E58" s="27"/>
      <c r="F58" s="27">
        <v>557</v>
      </c>
      <c r="G58">
        <f>VLOOKUP(A58,'2018第二笔 粤财社〔2018〕141号'!A:D,2,0)</f>
        <v>17</v>
      </c>
      <c r="H58">
        <f>VLOOKUP(A58,'2018第二笔 粤财社〔2018〕141号'!A:D,3,0)</f>
        <v>0</v>
      </c>
      <c r="I58">
        <f>VLOOKUP(A58,'2018第二笔 粤财社〔2018〕141号'!A:D,4,0)</f>
        <v>17</v>
      </c>
    </row>
    <row r="59" ht="15" spans="1:9">
      <c r="A59" s="59" t="s">
        <v>67</v>
      </c>
      <c r="B59" s="60">
        <f t="shared" si="6"/>
        <v>2378</v>
      </c>
      <c r="C59" s="27">
        <v>33</v>
      </c>
      <c r="D59" s="27">
        <v>33</v>
      </c>
      <c r="E59" s="27"/>
      <c r="F59" s="27">
        <v>2345</v>
      </c>
      <c r="G59">
        <f>VLOOKUP(A59,'2018第二笔 粤财社〔2018〕141号'!A:D,2,0)</f>
        <v>71</v>
      </c>
      <c r="H59">
        <f>VLOOKUP(A59,'2018第二笔 粤财社〔2018〕141号'!A:D,3,0)</f>
        <v>0</v>
      </c>
      <c r="I59">
        <f>VLOOKUP(A59,'2018第二笔 粤财社〔2018〕141号'!A:D,4,0)</f>
        <v>71</v>
      </c>
    </row>
    <row r="60" ht="15" spans="1:9">
      <c r="A60" s="59" t="s">
        <v>68</v>
      </c>
      <c r="B60" s="60">
        <f t="shared" si="6"/>
        <v>1603</v>
      </c>
      <c r="C60" s="27">
        <v>22</v>
      </c>
      <c r="D60" s="27">
        <v>22</v>
      </c>
      <c r="E60" s="27"/>
      <c r="F60" s="27">
        <v>1581</v>
      </c>
      <c r="G60">
        <f>VLOOKUP(A60,'2018第二笔 粤财社〔2018〕141号'!A:D,2,0)</f>
        <v>48</v>
      </c>
      <c r="H60">
        <f>VLOOKUP(A60,'2018第二笔 粤财社〔2018〕141号'!A:D,3,0)</f>
        <v>0</v>
      </c>
      <c r="I60">
        <f>VLOOKUP(A60,'2018第二笔 粤财社〔2018〕141号'!A:D,4,0)</f>
        <v>48</v>
      </c>
    </row>
    <row r="61" ht="15" spans="1:9">
      <c r="A61" s="58" t="s">
        <v>69</v>
      </c>
      <c r="B61" s="55">
        <f t="shared" si="6"/>
        <v>1553</v>
      </c>
      <c r="C61" s="72">
        <v>21</v>
      </c>
      <c r="D61" s="72">
        <v>21</v>
      </c>
      <c r="E61" s="72"/>
      <c r="F61" s="72">
        <v>1532</v>
      </c>
      <c r="G61">
        <f>VLOOKUP(A61,'2018第二笔 粤财社〔2018〕141号'!A:D,2,0)</f>
        <v>0</v>
      </c>
      <c r="H61">
        <f>VLOOKUP(A61,'2018第二笔 粤财社〔2018〕141号'!A:D,3,0)</f>
        <v>295</v>
      </c>
      <c r="I61">
        <f>VLOOKUP(A61,'2018第二笔 粤财社〔2018〕141号'!A:D,4,0)</f>
        <v>295</v>
      </c>
    </row>
    <row r="62" ht="15" spans="1:9">
      <c r="A62" s="58" t="s">
        <v>70</v>
      </c>
      <c r="B62" s="55">
        <f t="shared" si="6"/>
        <v>3683</v>
      </c>
      <c r="C62" s="72">
        <v>50</v>
      </c>
      <c r="D62" s="72">
        <v>50</v>
      </c>
      <c r="E62" s="72"/>
      <c r="F62" s="72">
        <v>3633</v>
      </c>
      <c r="G62">
        <f>VLOOKUP(A62,'2018第二笔 粤财社〔2018〕141号'!A:D,2,0)</f>
        <v>0</v>
      </c>
      <c r="H62">
        <f>VLOOKUP(A62,'2018第二笔 粤财社〔2018〕141号'!A:D,3,0)</f>
        <v>0</v>
      </c>
      <c r="I62">
        <f>VLOOKUP(A62,'2018第二笔 粤财社〔2018〕141号'!A:D,4,0)</f>
        <v>0</v>
      </c>
    </row>
    <row r="63" ht="15" spans="1:9">
      <c r="A63" s="58" t="s">
        <v>71</v>
      </c>
      <c r="B63" s="55">
        <f t="shared" si="6"/>
        <v>1761</v>
      </c>
      <c r="C63" s="72">
        <v>24</v>
      </c>
      <c r="D63" s="72">
        <v>24</v>
      </c>
      <c r="E63" s="72"/>
      <c r="F63" s="72">
        <v>1737</v>
      </c>
      <c r="G63">
        <f>VLOOKUP(A63,'2018第二笔 粤财社〔2018〕141号'!A:D,2,0)</f>
        <v>0</v>
      </c>
      <c r="H63">
        <f>VLOOKUP(A63,'2018第二笔 粤财社〔2018〕141号'!A:D,3,0)</f>
        <v>53</v>
      </c>
      <c r="I63">
        <f>VLOOKUP(A63,'2018第二笔 粤财社〔2018〕141号'!A:D,4,0)</f>
        <v>53</v>
      </c>
    </row>
    <row r="64" ht="15" spans="1:9">
      <c r="A64" s="58" t="s">
        <v>72</v>
      </c>
      <c r="B64" s="55">
        <f t="shared" ref="B64:F64" si="9">SUM(B65:B68)</f>
        <v>4389</v>
      </c>
      <c r="C64" s="55">
        <f t="shared" si="9"/>
        <v>60</v>
      </c>
      <c r="D64" s="55">
        <f t="shared" si="9"/>
        <v>60</v>
      </c>
      <c r="E64" s="55"/>
      <c r="F64" s="55">
        <f t="shared" si="9"/>
        <v>4329</v>
      </c>
      <c r="G64">
        <f>VLOOKUP(A64,'2018第二笔 粤财社〔2018〕141号'!A:D,2,0)</f>
        <v>306</v>
      </c>
      <c r="H64">
        <f>VLOOKUP(A64,'2018第二笔 粤财社〔2018〕141号'!A:D,3,0)</f>
        <v>0</v>
      </c>
      <c r="I64">
        <f>VLOOKUP(A64,'2018第二笔 粤财社〔2018〕141号'!A:D,4,0)</f>
        <v>306</v>
      </c>
    </row>
    <row r="65" ht="15" spans="1:9">
      <c r="A65" s="59" t="s">
        <v>73</v>
      </c>
      <c r="B65" s="60">
        <f t="shared" si="6"/>
        <v>373</v>
      </c>
      <c r="C65" s="27">
        <v>5</v>
      </c>
      <c r="D65" s="27">
        <v>5</v>
      </c>
      <c r="E65" s="27"/>
      <c r="F65" s="27">
        <v>368</v>
      </c>
      <c r="G65">
        <f>VLOOKUP(A65,'2018第二笔 粤财社〔2018〕141号'!A:D,2,0)</f>
        <v>73</v>
      </c>
      <c r="H65">
        <f>VLOOKUP(A65,'2018第二笔 粤财社〔2018〕141号'!A:D,3,0)</f>
        <v>0</v>
      </c>
      <c r="I65">
        <f>VLOOKUP(A65,'2018第二笔 粤财社〔2018〕141号'!A:D,4,0)</f>
        <v>73</v>
      </c>
    </row>
    <row r="66" ht="15" spans="1:9">
      <c r="A66" s="59" t="s">
        <v>74</v>
      </c>
      <c r="B66" s="60">
        <f t="shared" si="6"/>
        <v>2103</v>
      </c>
      <c r="C66" s="27">
        <v>29</v>
      </c>
      <c r="D66" s="27">
        <v>29</v>
      </c>
      <c r="E66" s="27"/>
      <c r="F66" s="27">
        <v>2074</v>
      </c>
      <c r="G66">
        <f>VLOOKUP(A66,'2018第二笔 粤财社〔2018〕141号'!A:D,2,0)</f>
        <v>63</v>
      </c>
      <c r="H66">
        <f>VLOOKUP(A66,'2018第二笔 粤财社〔2018〕141号'!A:D,3,0)</f>
        <v>0</v>
      </c>
      <c r="I66">
        <f>VLOOKUP(A66,'2018第二笔 粤财社〔2018〕141号'!A:D,4,0)</f>
        <v>63</v>
      </c>
    </row>
    <row r="67" ht="15" spans="1:9">
      <c r="A67" s="59" t="s">
        <v>75</v>
      </c>
      <c r="B67" s="60">
        <f t="shared" si="6"/>
        <v>1244</v>
      </c>
      <c r="C67" s="27">
        <v>17</v>
      </c>
      <c r="D67" s="27">
        <v>17</v>
      </c>
      <c r="E67" s="27"/>
      <c r="F67" s="27">
        <v>1227</v>
      </c>
      <c r="G67">
        <f>VLOOKUP(A67,'2018第二笔 粤财社〔2018〕141号'!A:D,2,0)</f>
        <v>37</v>
      </c>
      <c r="H67">
        <f>VLOOKUP(A67,'2018第二笔 粤财社〔2018〕141号'!A:D,3,0)</f>
        <v>0</v>
      </c>
      <c r="I67">
        <f>VLOOKUP(A67,'2018第二笔 粤财社〔2018〕141号'!A:D,4,0)</f>
        <v>37</v>
      </c>
    </row>
    <row r="68" ht="15" spans="1:9">
      <c r="A68" s="59" t="s">
        <v>76</v>
      </c>
      <c r="B68" s="60">
        <f t="shared" si="6"/>
        <v>669</v>
      </c>
      <c r="C68" s="27">
        <v>9</v>
      </c>
      <c r="D68" s="27">
        <v>9</v>
      </c>
      <c r="E68" s="27"/>
      <c r="F68" s="27">
        <v>660</v>
      </c>
      <c r="G68">
        <f>VLOOKUP(A68,'2018第二笔 粤财社〔2018〕141号'!A:D,2,0)</f>
        <v>133</v>
      </c>
      <c r="H68">
        <f>VLOOKUP(A68,'2018第二笔 粤财社〔2018〕141号'!A:D,3,0)</f>
        <v>0</v>
      </c>
      <c r="I68">
        <f>VLOOKUP(A68,'2018第二笔 粤财社〔2018〕141号'!A:D,4,0)</f>
        <v>133</v>
      </c>
    </row>
    <row r="69" ht="15" spans="1:9">
      <c r="A69" s="58" t="s">
        <v>77</v>
      </c>
      <c r="B69" s="55">
        <f t="shared" ref="B69:B100" si="10">C69+F69</f>
        <v>5524</v>
      </c>
      <c r="C69" s="72">
        <v>76</v>
      </c>
      <c r="D69" s="72">
        <v>76</v>
      </c>
      <c r="E69" s="72"/>
      <c r="F69" s="72">
        <v>5448</v>
      </c>
      <c r="G69">
        <f>VLOOKUP(A69,'2018第二笔 粤财社〔2018〕141号'!A:D,2,0)</f>
        <v>0</v>
      </c>
      <c r="H69">
        <f>VLOOKUP(A69,'2018第二笔 粤财社〔2018〕141号'!A:D,3,0)</f>
        <v>0</v>
      </c>
      <c r="I69">
        <f>VLOOKUP(A69,'2018第二笔 粤财社〔2018〕141号'!A:D,4,0)</f>
        <v>0</v>
      </c>
    </row>
    <row r="70" ht="15" spans="1:9">
      <c r="A70" s="58" t="s">
        <v>78</v>
      </c>
      <c r="B70" s="55">
        <f t="shared" si="10"/>
        <v>2899</v>
      </c>
      <c r="C70" s="72">
        <v>40</v>
      </c>
      <c r="D70" s="72">
        <v>40</v>
      </c>
      <c r="E70" s="72"/>
      <c r="F70" s="72">
        <v>2859</v>
      </c>
      <c r="G70">
        <f>VLOOKUP(A70,'2018第二笔 粤财社〔2018〕141号'!A:D,2,0)</f>
        <v>0</v>
      </c>
      <c r="H70">
        <f>VLOOKUP(A70,'2018第二笔 粤财社〔2018〕141号'!A:D,3,0)</f>
        <v>87</v>
      </c>
      <c r="I70">
        <f>VLOOKUP(A70,'2018第二笔 粤财社〔2018〕141号'!A:D,4,0)</f>
        <v>87</v>
      </c>
    </row>
    <row r="71" ht="15" spans="1:9">
      <c r="A71" s="58" t="s">
        <v>79</v>
      </c>
      <c r="B71" s="55">
        <f t="shared" si="10"/>
        <v>6064</v>
      </c>
      <c r="C71" s="72">
        <v>83</v>
      </c>
      <c r="D71" s="72">
        <v>83</v>
      </c>
      <c r="E71" s="72"/>
      <c r="F71" s="72">
        <v>5981</v>
      </c>
      <c r="G71">
        <f>VLOOKUP(A71,'2018第二笔 粤财社〔2018〕141号'!A:D,2,0)</f>
        <v>0</v>
      </c>
      <c r="H71">
        <f>VLOOKUP(A71,'2018第二笔 粤财社〔2018〕141号'!A:D,3,0)</f>
        <v>182</v>
      </c>
      <c r="I71">
        <f>VLOOKUP(A71,'2018第二笔 粤财社〔2018〕141号'!A:D,4,0)</f>
        <v>182</v>
      </c>
    </row>
    <row r="72" ht="15" spans="1:9">
      <c r="A72" s="58" t="s">
        <v>80</v>
      </c>
      <c r="B72" s="55">
        <f t="shared" si="10"/>
        <v>2150</v>
      </c>
      <c r="C72" s="72">
        <v>29</v>
      </c>
      <c r="D72" s="72">
        <v>29</v>
      </c>
      <c r="E72" s="72"/>
      <c r="F72" s="72">
        <v>2121</v>
      </c>
      <c r="G72">
        <f>VLOOKUP(A72,'2018第二笔 粤财社〔2018〕141号'!A:D,2,0)</f>
        <v>0</v>
      </c>
      <c r="H72">
        <f>VLOOKUP(A72,'2018第二笔 粤财社〔2018〕141号'!A:D,3,0)</f>
        <v>0</v>
      </c>
      <c r="I72">
        <f>VLOOKUP(A72,'2018第二笔 粤财社〔2018〕141号'!A:D,4,0)</f>
        <v>0</v>
      </c>
    </row>
    <row r="73" ht="15" spans="1:9">
      <c r="A73" s="58" t="s">
        <v>85</v>
      </c>
      <c r="B73" s="55">
        <f t="shared" ref="B73:F73" si="11">SUM(B74:B75)</f>
        <v>1365</v>
      </c>
      <c r="C73" s="55">
        <f t="shared" si="11"/>
        <v>19</v>
      </c>
      <c r="D73" s="55">
        <f t="shared" si="11"/>
        <v>19</v>
      </c>
      <c r="E73" s="55"/>
      <c r="F73" s="55">
        <f t="shared" si="11"/>
        <v>1346</v>
      </c>
      <c r="G73">
        <f>VLOOKUP(A73,'2018第二笔 粤财社〔2018〕141号'!A:D,2,0)</f>
        <v>41</v>
      </c>
      <c r="H73">
        <f>VLOOKUP(A73,'2018第二笔 粤财社〔2018〕141号'!A:D,3,0)</f>
        <v>0</v>
      </c>
      <c r="I73">
        <f>VLOOKUP(A73,'2018第二笔 粤财社〔2018〕141号'!A:D,4,0)</f>
        <v>41</v>
      </c>
    </row>
    <row r="74" ht="15" spans="1:9">
      <c r="A74" s="59" t="s">
        <v>86</v>
      </c>
      <c r="B74" s="60">
        <f t="shared" si="10"/>
        <v>425</v>
      </c>
      <c r="C74" s="27">
        <v>6</v>
      </c>
      <c r="D74" s="27">
        <v>6</v>
      </c>
      <c r="E74" s="27"/>
      <c r="F74" s="27">
        <v>419</v>
      </c>
      <c r="G74">
        <f>VLOOKUP(A74,'2018第二笔 粤财社〔2018〕141号'!A:D,2,0)</f>
        <v>13</v>
      </c>
      <c r="H74">
        <f>VLOOKUP(A74,'2018第二笔 粤财社〔2018〕141号'!A:D,3,0)</f>
        <v>0</v>
      </c>
      <c r="I74">
        <f>VLOOKUP(A74,'2018第二笔 粤财社〔2018〕141号'!A:D,4,0)</f>
        <v>13</v>
      </c>
    </row>
    <row r="75" ht="15" spans="1:9">
      <c r="A75" s="59" t="s">
        <v>87</v>
      </c>
      <c r="B75" s="60">
        <f t="shared" si="10"/>
        <v>940</v>
      </c>
      <c r="C75" s="27">
        <v>13</v>
      </c>
      <c r="D75" s="27">
        <v>13</v>
      </c>
      <c r="E75" s="27"/>
      <c r="F75" s="27">
        <v>927</v>
      </c>
      <c r="G75">
        <f>VLOOKUP(A75,'2018第二笔 粤财社〔2018〕141号'!A:D,2,0)</f>
        <v>28</v>
      </c>
      <c r="H75">
        <f>VLOOKUP(A75,'2018第二笔 粤财社〔2018〕141号'!A:D,3,0)</f>
        <v>0</v>
      </c>
      <c r="I75">
        <f>VLOOKUP(A75,'2018第二笔 粤财社〔2018〕141号'!A:D,4,0)</f>
        <v>28</v>
      </c>
    </row>
    <row r="76" ht="15" spans="1:9">
      <c r="A76" s="58" t="s">
        <v>88</v>
      </c>
      <c r="B76" s="55">
        <f t="shared" si="10"/>
        <v>6934</v>
      </c>
      <c r="C76" s="72">
        <v>95</v>
      </c>
      <c r="D76" s="72">
        <v>95</v>
      </c>
      <c r="E76" s="72"/>
      <c r="F76" s="72">
        <v>6839</v>
      </c>
      <c r="G76">
        <f>VLOOKUP(A76,'2018第二笔 粤财社〔2018〕141号'!A:D,2,0)</f>
        <v>0</v>
      </c>
      <c r="H76">
        <f>VLOOKUP(A76,'2018第二笔 粤财社〔2018〕141号'!A:D,3,0)</f>
        <v>208</v>
      </c>
      <c r="I76">
        <f>VLOOKUP(A76,'2018第二笔 粤财社〔2018〕141号'!A:D,4,0)</f>
        <v>208</v>
      </c>
    </row>
    <row r="77" ht="15" spans="1:9">
      <c r="A77" s="58" t="s">
        <v>89</v>
      </c>
      <c r="B77" s="55">
        <f t="shared" si="10"/>
        <v>1371</v>
      </c>
      <c r="C77" s="72">
        <v>19</v>
      </c>
      <c r="D77" s="72">
        <v>19</v>
      </c>
      <c r="E77" s="72"/>
      <c r="F77" s="72">
        <v>1352</v>
      </c>
      <c r="G77">
        <f>VLOOKUP(A77,'2018第二笔 粤财社〔2018〕141号'!A:D,2,0)</f>
        <v>0</v>
      </c>
      <c r="H77">
        <f>VLOOKUP(A77,'2018第二笔 粤财社〔2018〕141号'!A:D,3,0)</f>
        <v>41</v>
      </c>
      <c r="I77">
        <f>VLOOKUP(A77,'2018第二笔 粤财社〔2018〕141号'!A:D,4,0)</f>
        <v>41</v>
      </c>
    </row>
    <row r="78" ht="15" spans="1:9">
      <c r="A78" s="58" t="s">
        <v>90</v>
      </c>
      <c r="B78" s="55">
        <f t="shared" si="10"/>
        <v>12765</v>
      </c>
      <c r="C78" s="72">
        <v>175</v>
      </c>
      <c r="D78" s="72">
        <v>175</v>
      </c>
      <c r="E78" s="72"/>
      <c r="F78" s="72">
        <v>12590</v>
      </c>
      <c r="G78">
        <f>VLOOKUP(A78,'2018第二笔 粤财社〔2018〕141号'!A:D,2,0)</f>
        <v>0</v>
      </c>
      <c r="H78">
        <f>VLOOKUP(A78,'2018第二笔 粤财社〔2018〕141号'!A:D,3,0)</f>
        <v>384</v>
      </c>
      <c r="I78">
        <f>VLOOKUP(A78,'2018第二笔 粤财社〔2018〕141号'!A:D,4,0)</f>
        <v>384</v>
      </c>
    </row>
    <row r="79" ht="15" spans="1:9">
      <c r="A79" s="58" t="s">
        <v>94</v>
      </c>
      <c r="B79" s="55">
        <f t="shared" ref="B79:F79" si="12">SUM(B80:B83)</f>
        <v>5093</v>
      </c>
      <c r="C79" s="55">
        <f t="shared" si="12"/>
        <v>70</v>
      </c>
      <c r="D79" s="55">
        <f t="shared" si="12"/>
        <v>70</v>
      </c>
      <c r="E79" s="55"/>
      <c r="F79" s="55">
        <f t="shared" si="12"/>
        <v>5023</v>
      </c>
      <c r="G79">
        <f>VLOOKUP(A79,'2018第二笔 粤财社〔2018〕141号'!A:D,2,0)</f>
        <v>594</v>
      </c>
      <c r="H79">
        <f>VLOOKUP(A79,'2018第二笔 粤财社〔2018〕141号'!A:D,3,0)</f>
        <v>0</v>
      </c>
      <c r="I79">
        <f>VLOOKUP(A79,'2018第二笔 粤财社〔2018〕141号'!A:D,4,0)</f>
        <v>594</v>
      </c>
    </row>
    <row r="80" ht="15" spans="1:9">
      <c r="A80" s="59" t="s">
        <v>95</v>
      </c>
      <c r="B80" s="60">
        <f t="shared" si="10"/>
        <v>846</v>
      </c>
      <c r="C80" s="27">
        <v>12</v>
      </c>
      <c r="D80" s="27">
        <v>12</v>
      </c>
      <c r="E80" s="27"/>
      <c r="F80" s="27">
        <v>834</v>
      </c>
      <c r="G80">
        <f>VLOOKUP(A80,'2018第二笔 粤财社〔2018〕141号'!A:D,2,0)</f>
        <v>25</v>
      </c>
      <c r="H80">
        <f>VLOOKUP(A80,'2018第二笔 粤财社〔2018〕141号'!A:D,3,0)</f>
        <v>0</v>
      </c>
      <c r="I80">
        <f>VLOOKUP(A80,'2018第二笔 粤财社〔2018〕141号'!A:D,4,0)</f>
        <v>25</v>
      </c>
    </row>
    <row r="81" ht="15" spans="1:9">
      <c r="A81" s="59" t="s">
        <v>96</v>
      </c>
      <c r="B81" s="60">
        <f t="shared" si="10"/>
        <v>1691</v>
      </c>
      <c r="C81" s="27">
        <v>23</v>
      </c>
      <c r="D81" s="27">
        <v>23</v>
      </c>
      <c r="E81" s="27"/>
      <c r="F81" s="27">
        <v>1668</v>
      </c>
      <c r="G81">
        <f>VLOOKUP(A81,'2018第二笔 粤财社〔2018〕141号'!A:D,2,0)</f>
        <v>296</v>
      </c>
      <c r="H81">
        <f>VLOOKUP(A81,'2018第二笔 粤财社〔2018〕141号'!A:D,3,0)</f>
        <v>0</v>
      </c>
      <c r="I81">
        <f>VLOOKUP(A81,'2018第二笔 粤财社〔2018〕141号'!A:D,4,0)</f>
        <v>296</v>
      </c>
    </row>
    <row r="82" ht="15" spans="1:9">
      <c r="A82" s="59" t="s">
        <v>97</v>
      </c>
      <c r="B82" s="60">
        <f t="shared" si="10"/>
        <v>1309</v>
      </c>
      <c r="C82" s="27">
        <v>18</v>
      </c>
      <c r="D82" s="27">
        <v>18</v>
      </c>
      <c r="E82" s="27"/>
      <c r="F82" s="27">
        <v>1291</v>
      </c>
      <c r="G82">
        <f>VLOOKUP(A82,'2018第二笔 粤财社〔2018〕141号'!A:D,2,0)</f>
        <v>236</v>
      </c>
      <c r="H82">
        <f>VLOOKUP(A82,'2018第二笔 粤财社〔2018〕141号'!A:D,3,0)</f>
        <v>0</v>
      </c>
      <c r="I82">
        <f>VLOOKUP(A82,'2018第二笔 粤财社〔2018〕141号'!A:D,4,0)</f>
        <v>236</v>
      </c>
    </row>
    <row r="83" ht="15" spans="1:9">
      <c r="A83" s="59" t="s">
        <v>98</v>
      </c>
      <c r="B83" s="60">
        <f t="shared" si="10"/>
        <v>1247</v>
      </c>
      <c r="C83" s="27">
        <v>17</v>
      </c>
      <c r="D83" s="27">
        <v>17</v>
      </c>
      <c r="E83" s="27"/>
      <c r="F83" s="27">
        <v>1230</v>
      </c>
      <c r="G83">
        <f>VLOOKUP(A83,'2018第二笔 粤财社〔2018〕141号'!A:D,2,0)</f>
        <v>37</v>
      </c>
      <c r="H83">
        <f>VLOOKUP(A83,'2018第二笔 粤财社〔2018〕141号'!A:D,3,0)</f>
        <v>0</v>
      </c>
      <c r="I83">
        <f>VLOOKUP(A83,'2018第二笔 粤财社〔2018〕141号'!A:D,4,0)</f>
        <v>37</v>
      </c>
    </row>
    <row r="84" ht="15" spans="1:9">
      <c r="A84" s="58" t="s">
        <v>99</v>
      </c>
      <c r="B84" s="55">
        <f t="shared" si="10"/>
        <v>4111</v>
      </c>
      <c r="C84" s="72">
        <v>56</v>
      </c>
      <c r="D84" s="72">
        <v>56</v>
      </c>
      <c r="E84" s="72"/>
      <c r="F84" s="72">
        <v>4055</v>
      </c>
      <c r="G84">
        <f>VLOOKUP(A84,'2018第二笔 粤财社〔2018〕141号'!A:D,2,0)</f>
        <v>0</v>
      </c>
      <c r="H84">
        <f>VLOOKUP(A84,'2018第二笔 粤财社〔2018〕141号'!A:D,3,0)</f>
        <v>124</v>
      </c>
      <c r="I84">
        <f>VLOOKUP(A84,'2018第二笔 粤财社〔2018〕141号'!A:D,4,0)</f>
        <v>124</v>
      </c>
    </row>
    <row r="85" ht="15" spans="1:9">
      <c r="A85" s="58" t="s">
        <v>100</v>
      </c>
      <c r="B85" s="55">
        <f t="shared" ref="B85:F85" si="13">SUM(B86:B92)</f>
        <v>10231</v>
      </c>
      <c r="C85" s="55">
        <f t="shared" si="13"/>
        <v>140</v>
      </c>
      <c r="D85" s="55">
        <f t="shared" si="13"/>
        <v>140</v>
      </c>
      <c r="E85" s="55"/>
      <c r="F85" s="55">
        <f t="shared" si="13"/>
        <v>10091</v>
      </c>
      <c r="G85">
        <f>VLOOKUP(A85,'2018第二笔 粤财社〔2018〕141号'!A:D,2,0)</f>
        <v>732</v>
      </c>
      <c r="H85">
        <f>VLOOKUP(A85,'2018第二笔 粤财社〔2018〕141号'!A:D,3,0)</f>
        <v>0</v>
      </c>
      <c r="I85">
        <f>VLOOKUP(A85,'2018第二笔 粤财社〔2018〕141号'!A:D,4,0)</f>
        <v>732</v>
      </c>
    </row>
    <row r="86" ht="15" spans="1:9">
      <c r="A86" s="59" t="s">
        <v>101</v>
      </c>
      <c r="B86" s="60">
        <f t="shared" si="10"/>
        <v>1055</v>
      </c>
      <c r="C86" s="27">
        <v>14</v>
      </c>
      <c r="D86" s="27">
        <v>14</v>
      </c>
      <c r="E86" s="27"/>
      <c r="F86" s="27">
        <v>1041</v>
      </c>
      <c r="G86">
        <f>VLOOKUP(A86,'2018第二笔 粤财社〔2018〕141号'!A:D,2,0)</f>
        <v>32</v>
      </c>
      <c r="H86">
        <f>VLOOKUP(A86,'2018第二笔 粤财社〔2018〕141号'!A:D,3,0)</f>
        <v>0</v>
      </c>
      <c r="I86">
        <f>VLOOKUP(A86,'2018第二笔 粤财社〔2018〕141号'!A:D,4,0)</f>
        <v>32</v>
      </c>
    </row>
    <row r="87" ht="15" spans="1:9">
      <c r="A87" s="59" t="s">
        <v>102</v>
      </c>
      <c r="B87" s="60">
        <f t="shared" si="10"/>
        <v>4682</v>
      </c>
      <c r="C87" s="27">
        <v>64</v>
      </c>
      <c r="D87" s="27">
        <v>64</v>
      </c>
      <c r="E87" s="27"/>
      <c r="F87" s="27">
        <v>4618</v>
      </c>
      <c r="G87">
        <f>VLOOKUP(A87,'2018第二笔 粤财社〔2018〕141号'!A:D,2,0)</f>
        <v>141</v>
      </c>
      <c r="H87">
        <f>VLOOKUP(A87,'2018第二笔 粤财社〔2018〕141号'!A:D,3,0)</f>
        <v>0</v>
      </c>
      <c r="I87">
        <f>VLOOKUP(A87,'2018第二笔 粤财社〔2018〕141号'!A:D,4,0)</f>
        <v>141</v>
      </c>
    </row>
    <row r="88" ht="15" spans="1:9">
      <c r="A88" s="59" t="s">
        <v>103</v>
      </c>
      <c r="B88" s="60">
        <f t="shared" si="10"/>
        <v>2701</v>
      </c>
      <c r="C88" s="27">
        <v>37</v>
      </c>
      <c r="D88" s="27">
        <v>37</v>
      </c>
      <c r="E88" s="27"/>
      <c r="F88" s="27">
        <v>2664</v>
      </c>
      <c r="G88">
        <f>VLOOKUP(A88,'2018第二笔 粤财社〔2018〕141号'!A:D,2,0)</f>
        <v>454</v>
      </c>
      <c r="H88">
        <f>VLOOKUP(A88,'2018第二笔 粤财社〔2018〕141号'!A:D,3,0)</f>
        <v>0</v>
      </c>
      <c r="I88">
        <f>VLOOKUP(A88,'2018第二笔 粤财社〔2018〕141号'!A:D,4,0)</f>
        <v>454</v>
      </c>
    </row>
    <row r="89" ht="15" spans="1:9">
      <c r="A89" s="59" t="s">
        <v>104</v>
      </c>
      <c r="B89" s="60">
        <f t="shared" si="10"/>
        <v>129</v>
      </c>
      <c r="C89" s="27">
        <v>2</v>
      </c>
      <c r="D89" s="27">
        <v>2</v>
      </c>
      <c r="E89" s="27"/>
      <c r="F89" s="27">
        <v>127</v>
      </c>
      <c r="G89">
        <f>VLOOKUP(A89,'2018第二笔 粤财社〔2018〕141号'!A:D,2,0)</f>
        <v>4</v>
      </c>
      <c r="H89">
        <f>VLOOKUP(A89,'2018第二笔 粤财社〔2018〕141号'!A:D,3,0)</f>
        <v>0</v>
      </c>
      <c r="I89">
        <f>VLOOKUP(A89,'2018第二笔 粤财社〔2018〕141号'!A:D,4,0)</f>
        <v>4</v>
      </c>
    </row>
    <row r="90" ht="15" spans="1:9">
      <c r="A90" s="59" t="s">
        <v>105</v>
      </c>
      <c r="B90" s="60">
        <f t="shared" si="10"/>
        <v>295</v>
      </c>
      <c r="C90" s="27">
        <v>4</v>
      </c>
      <c r="D90" s="27">
        <v>4</v>
      </c>
      <c r="E90" s="27"/>
      <c r="F90" s="27">
        <v>291</v>
      </c>
      <c r="G90">
        <f>VLOOKUP(A90,'2018第二笔 粤财社〔2018〕141号'!A:D,2,0)</f>
        <v>60</v>
      </c>
      <c r="H90">
        <f>VLOOKUP(A90,'2018第二笔 粤财社〔2018〕141号'!A:D,3,0)</f>
        <v>0</v>
      </c>
      <c r="I90">
        <f>VLOOKUP(A90,'2018第二笔 粤财社〔2018〕141号'!A:D,4,0)</f>
        <v>60</v>
      </c>
    </row>
    <row r="91" ht="15" spans="1:9">
      <c r="A91" s="59" t="s">
        <v>106</v>
      </c>
      <c r="B91" s="60">
        <f t="shared" si="10"/>
        <v>734</v>
      </c>
      <c r="C91" s="27">
        <v>10</v>
      </c>
      <c r="D91" s="27">
        <v>10</v>
      </c>
      <c r="E91" s="27"/>
      <c r="F91" s="27">
        <v>724</v>
      </c>
      <c r="G91">
        <f>VLOOKUP(A91,'2018第二笔 粤财社〔2018〕141号'!A:D,2,0)</f>
        <v>22</v>
      </c>
      <c r="H91">
        <f>VLOOKUP(A91,'2018第二笔 粤财社〔2018〕141号'!A:D,3,0)</f>
        <v>0</v>
      </c>
      <c r="I91">
        <f>VLOOKUP(A91,'2018第二笔 粤财社〔2018〕141号'!A:D,4,0)</f>
        <v>22</v>
      </c>
    </row>
    <row r="92" ht="15" spans="1:9">
      <c r="A92" s="59" t="s">
        <v>107</v>
      </c>
      <c r="B92" s="60">
        <f t="shared" si="10"/>
        <v>635</v>
      </c>
      <c r="C92" s="27">
        <v>9</v>
      </c>
      <c r="D92" s="27">
        <v>9</v>
      </c>
      <c r="E92" s="27"/>
      <c r="F92" s="27">
        <v>626</v>
      </c>
      <c r="G92">
        <f>VLOOKUP(A92,'2018第二笔 粤财社〔2018〕141号'!A:D,2,0)</f>
        <v>19</v>
      </c>
      <c r="H92">
        <f>VLOOKUP(A92,'2018第二笔 粤财社〔2018〕141号'!A:D,3,0)</f>
        <v>0</v>
      </c>
      <c r="I92">
        <f>VLOOKUP(A92,'2018第二笔 粤财社〔2018〕141号'!A:D,4,0)</f>
        <v>19</v>
      </c>
    </row>
    <row r="93" ht="15" spans="1:9">
      <c r="A93" s="58" t="s">
        <v>108</v>
      </c>
      <c r="B93" s="55">
        <f t="shared" si="10"/>
        <v>34355</v>
      </c>
      <c r="C93" s="72">
        <v>471</v>
      </c>
      <c r="D93" s="72">
        <v>471</v>
      </c>
      <c r="E93" s="72"/>
      <c r="F93" s="72">
        <v>33884</v>
      </c>
      <c r="G93">
        <f>VLOOKUP(A93,'2018第二笔 粤财社〔2018〕141号'!A:D,2,0)</f>
        <v>0</v>
      </c>
      <c r="H93">
        <f>VLOOKUP(A93,'2018第二笔 粤财社〔2018〕141号'!A:D,3,0)</f>
        <v>0</v>
      </c>
      <c r="I93">
        <f>VLOOKUP(A93,'2018第二笔 粤财社〔2018〕141号'!A:D,4,0)</f>
        <v>0</v>
      </c>
    </row>
    <row r="94" ht="15" spans="1:9">
      <c r="A94" s="58" t="s">
        <v>109</v>
      </c>
      <c r="B94" s="55">
        <f t="shared" si="10"/>
        <v>4112</v>
      </c>
      <c r="C94" s="72">
        <v>56</v>
      </c>
      <c r="D94" s="72">
        <v>56</v>
      </c>
      <c r="E94" s="72"/>
      <c r="F94" s="72">
        <v>4056</v>
      </c>
      <c r="G94">
        <f>VLOOKUP(A94,'2018第二笔 粤财社〔2018〕141号'!A:D,2,0)</f>
        <v>0</v>
      </c>
      <c r="H94">
        <f>VLOOKUP(A94,'2018第二笔 粤财社〔2018〕141号'!A:D,3,0)</f>
        <v>621</v>
      </c>
      <c r="I94">
        <f>VLOOKUP(A94,'2018第二笔 粤财社〔2018〕141号'!A:D,4,0)</f>
        <v>621</v>
      </c>
    </row>
    <row r="95" ht="15" spans="1:9">
      <c r="A95" s="58" t="s">
        <v>110</v>
      </c>
      <c r="B95" s="55">
        <f t="shared" si="10"/>
        <v>12812</v>
      </c>
      <c r="C95" s="72">
        <v>176</v>
      </c>
      <c r="D95" s="72">
        <v>176</v>
      </c>
      <c r="E95" s="72"/>
      <c r="F95" s="72">
        <v>12636</v>
      </c>
      <c r="G95">
        <f>VLOOKUP(A95,'2018第二笔 粤财社〔2018〕141号'!A:D,2,0)</f>
        <v>0</v>
      </c>
      <c r="H95">
        <f>VLOOKUP(A95,'2018第二笔 粤财社〔2018〕141号'!A:D,3,0)</f>
        <v>0</v>
      </c>
      <c r="I95">
        <f>VLOOKUP(A95,'2018第二笔 粤财社〔2018〕141号'!A:D,4,0)</f>
        <v>0</v>
      </c>
    </row>
    <row r="96" ht="15" spans="1:9">
      <c r="A96" s="58" t="s">
        <v>111</v>
      </c>
      <c r="B96" s="55">
        <f t="shared" ref="B96:F96" si="14">SUM(B97:B100)</f>
        <v>13732</v>
      </c>
      <c r="C96" s="55">
        <f t="shared" si="14"/>
        <v>188</v>
      </c>
      <c r="D96" s="55">
        <f t="shared" si="14"/>
        <v>188</v>
      </c>
      <c r="E96" s="55"/>
      <c r="F96" s="55">
        <f t="shared" si="14"/>
        <v>13544</v>
      </c>
      <c r="G96">
        <f>VLOOKUP(A96,'2018第二笔 粤财社〔2018〕141号'!A:D,2,0)</f>
        <v>259</v>
      </c>
      <c r="H96">
        <f>VLOOKUP(A96,'2018第二笔 粤财社〔2018〕141号'!A:D,3,0)</f>
        <v>0</v>
      </c>
      <c r="I96">
        <f>VLOOKUP(A96,'2018第二笔 粤财社〔2018〕141号'!A:D,4,0)</f>
        <v>259</v>
      </c>
    </row>
    <row r="97" ht="15" spans="1:9">
      <c r="A97" s="59" t="s">
        <v>112</v>
      </c>
      <c r="B97" s="60">
        <f t="shared" si="10"/>
        <v>1555</v>
      </c>
      <c r="C97" s="27">
        <v>21</v>
      </c>
      <c r="D97" s="27">
        <v>21</v>
      </c>
      <c r="E97" s="27"/>
      <c r="F97" s="27">
        <v>1534</v>
      </c>
      <c r="G97">
        <f>VLOOKUP(A97,'2018第二笔 粤财社〔2018〕141号'!A:D,2,0)</f>
        <v>47</v>
      </c>
      <c r="H97">
        <f>VLOOKUP(A97,'2018第二笔 粤财社〔2018〕141号'!A:D,3,0)</f>
        <v>0</v>
      </c>
      <c r="I97">
        <f>VLOOKUP(A97,'2018第二笔 粤财社〔2018〕141号'!A:D,4,0)</f>
        <v>47</v>
      </c>
    </row>
    <row r="98" ht="15" spans="1:9">
      <c r="A98" s="59" t="s">
        <v>113</v>
      </c>
      <c r="B98" s="60">
        <f t="shared" si="10"/>
        <v>1966</v>
      </c>
      <c r="C98" s="27">
        <v>27</v>
      </c>
      <c r="D98" s="27">
        <v>27</v>
      </c>
      <c r="E98" s="27"/>
      <c r="F98" s="27">
        <v>1939</v>
      </c>
      <c r="G98">
        <f>VLOOKUP(A98,'2018第二笔 粤财社〔2018〕141号'!A:D,2,0)</f>
        <v>59</v>
      </c>
      <c r="H98">
        <f>VLOOKUP(A98,'2018第二笔 粤财社〔2018〕141号'!A:D,3,0)</f>
        <v>0</v>
      </c>
      <c r="I98">
        <f>VLOOKUP(A98,'2018第二笔 粤财社〔2018〕141号'!A:D,4,0)</f>
        <v>59</v>
      </c>
    </row>
    <row r="99" ht="15" spans="1:9">
      <c r="A99" s="59" t="s">
        <v>114</v>
      </c>
      <c r="B99" s="60">
        <f t="shared" si="10"/>
        <v>5091</v>
      </c>
      <c r="C99" s="27">
        <v>70</v>
      </c>
      <c r="D99" s="27">
        <v>70</v>
      </c>
      <c r="E99" s="27"/>
      <c r="F99" s="27">
        <v>5021</v>
      </c>
      <c r="G99">
        <f>VLOOKUP(A99,'2018第二笔 粤财社〔2018〕141号'!A:D,2,0)</f>
        <v>153</v>
      </c>
      <c r="H99">
        <f>VLOOKUP(A99,'2018第二笔 粤财社〔2018〕141号'!A:D,3,0)</f>
        <v>0</v>
      </c>
      <c r="I99">
        <f>VLOOKUP(A99,'2018第二笔 粤财社〔2018〕141号'!A:D,4,0)</f>
        <v>153</v>
      </c>
    </row>
    <row r="100" ht="15" spans="1:9">
      <c r="A100" s="59" t="s">
        <v>115</v>
      </c>
      <c r="B100" s="60">
        <f t="shared" si="10"/>
        <v>5120</v>
      </c>
      <c r="C100" s="27">
        <v>70</v>
      </c>
      <c r="D100" s="27">
        <v>70</v>
      </c>
      <c r="E100" s="27"/>
      <c r="F100" s="27">
        <v>5050</v>
      </c>
      <c r="G100">
        <f>VLOOKUP(A100,'2018第二笔 粤财社〔2018〕141号'!A:D,2,0)</f>
        <v>0</v>
      </c>
      <c r="H100">
        <f>VLOOKUP(A100,'2018第二笔 粤财社〔2018〕141号'!A:D,3,0)</f>
        <v>0</v>
      </c>
      <c r="I100">
        <f>VLOOKUP(A100,'2018第二笔 粤财社〔2018〕141号'!A:D,4,0)</f>
        <v>0</v>
      </c>
    </row>
    <row r="101" ht="15" spans="1:9">
      <c r="A101" s="58" t="s">
        <v>116</v>
      </c>
      <c r="B101" s="55">
        <f t="shared" ref="B101:B130" si="15">C101+F101</f>
        <v>4948</v>
      </c>
      <c r="C101" s="72">
        <v>68</v>
      </c>
      <c r="D101" s="72">
        <v>68</v>
      </c>
      <c r="E101" s="72"/>
      <c r="F101" s="72">
        <v>4880</v>
      </c>
      <c r="G101">
        <f>VLOOKUP(A101,'2018第二笔 粤财社〔2018〕141号'!A:D,2,0)</f>
        <v>0</v>
      </c>
      <c r="H101">
        <f>VLOOKUP(A101,'2018第二笔 粤财社〔2018〕141号'!A:D,3,0)</f>
        <v>0</v>
      </c>
      <c r="I101">
        <f>VLOOKUP(A101,'2018第二笔 粤财社〔2018〕141号'!A:D,4,0)</f>
        <v>0</v>
      </c>
    </row>
    <row r="102" ht="15" spans="1:9">
      <c r="A102" s="58" t="s">
        <v>117</v>
      </c>
      <c r="B102" s="55">
        <f t="shared" si="15"/>
        <v>8045</v>
      </c>
      <c r="C102" s="72">
        <v>110</v>
      </c>
      <c r="D102" s="72">
        <v>110</v>
      </c>
      <c r="E102" s="72"/>
      <c r="F102" s="72">
        <v>7935</v>
      </c>
      <c r="G102">
        <f>VLOOKUP(A102,'2018第二笔 粤财社〔2018〕141号'!A:D,2,0)</f>
        <v>0</v>
      </c>
      <c r="H102">
        <f>VLOOKUP(A102,'2018第二笔 粤财社〔2018〕141号'!A:D,3,0)</f>
        <v>0</v>
      </c>
      <c r="I102">
        <f>VLOOKUP(A102,'2018第二笔 粤财社〔2018〕141号'!A:D,4,0)</f>
        <v>0</v>
      </c>
    </row>
    <row r="103" ht="15" spans="1:9">
      <c r="A103" s="58" t="s">
        <v>123</v>
      </c>
      <c r="B103" s="55">
        <f t="shared" ref="B103:F103" si="16">SUM(B104:B108)</f>
        <v>7431</v>
      </c>
      <c r="C103" s="55">
        <f t="shared" si="16"/>
        <v>102</v>
      </c>
      <c r="D103" s="55">
        <f t="shared" si="16"/>
        <v>102</v>
      </c>
      <c r="E103" s="55"/>
      <c r="F103" s="55">
        <f t="shared" si="16"/>
        <v>7329</v>
      </c>
      <c r="G103">
        <f>VLOOKUP(A103,'2018第二笔 粤财社〔2018〕141号'!A:D,2,0)</f>
        <v>362</v>
      </c>
      <c r="H103">
        <f>VLOOKUP(A103,'2018第二笔 粤财社〔2018〕141号'!A:D,3,0)</f>
        <v>0</v>
      </c>
      <c r="I103">
        <f>VLOOKUP(A103,'2018第二笔 粤财社〔2018〕141号'!A:D,4,0)</f>
        <v>362</v>
      </c>
    </row>
    <row r="104" ht="15" spans="1:9">
      <c r="A104" s="59" t="s">
        <v>124</v>
      </c>
      <c r="B104" s="60">
        <f t="shared" si="15"/>
        <v>947</v>
      </c>
      <c r="C104" s="27">
        <v>13</v>
      </c>
      <c r="D104" s="27">
        <v>13</v>
      </c>
      <c r="E104" s="27"/>
      <c r="F104" s="27">
        <v>934</v>
      </c>
      <c r="G104">
        <f>VLOOKUP(A104,'2018第二笔 粤财社〔2018〕141号'!A:D,2,0)</f>
        <v>167</v>
      </c>
      <c r="H104">
        <f>VLOOKUP(A104,'2018第二笔 粤财社〔2018〕141号'!A:D,3,0)</f>
        <v>0</v>
      </c>
      <c r="I104">
        <f>VLOOKUP(A104,'2018第二笔 粤财社〔2018〕141号'!A:D,4,0)</f>
        <v>167</v>
      </c>
    </row>
    <row r="105" ht="15" spans="1:9">
      <c r="A105" s="59" t="s">
        <v>125</v>
      </c>
      <c r="B105" s="60">
        <f t="shared" si="15"/>
        <v>2085</v>
      </c>
      <c r="C105" s="27">
        <v>29</v>
      </c>
      <c r="D105" s="27">
        <v>29</v>
      </c>
      <c r="E105" s="27"/>
      <c r="F105" s="27">
        <v>2056</v>
      </c>
      <c r="G105">
        <f>VLOOKUP(A105,'2018第二笔 粤财社〔2018〕141号'!A:D,2,0)</f>
        <v>63</v>
      </c>
      <c r="H105">
        <f>VLOOKUP(A105,'2018第二笔 粤财社〔2018〕141号'!A:D,3,0)</f>
        <v>0</v>
      </c>
      <c r="I105">
        <f>VLOOKUP(A105,'2018第二笔 粤财社〔2018〕141号'!A:D,4,0)</f>
        <v>63</v>
      </c>
    </row>
    <row r="106" ht="15" spans="1:9">
      <c r="A106" s="59" t="s">
        <v>126</v>
      </c>
      <c r="B106" s="60">
        <f t="shared" si="15"/>
        <v>1143</v>
      </c>
      <c r="C106" s="27">
        <v>16</v>
      </c>
      <c r="D106" s="27">
        <v>16</v>
      </c>
      <c r="E106" s="27"/>
      <c r="F106" s="27">
        <v>1127</v>
      </c>
      <c r="G106">
        <f>VLOOKUP(A106,'2018第二笔 粤财社〔2018〕141号'!A:D,2,0)</f>
        <v>34</v>
      </c>
      <c r="H106">
        <f>VLOOKUP(A106,'2018第二笔 粤财社〔2018〕141号'!A:D,3,0)</f>
        <v>0</v>
      </c>
      <c r="I106">
        <f>VLOOKUP(A106,'2018第二笔 粤财社〔2018〕141号'!A:D,4,0)</f>
        <v>34</v>
      </c>
    </row>
    <row r="107" ht="15" spans="1:9">
      <c r="A107" s="59" t="s">
        <v>127</v>
      </c>
      <c r="B107" s="60">
        <f t="shared" si="15"/>
        <v>1918</v>
      </c>
      <c r="C107" s="27">
        <v>26</v>
      </c>
      <c r="D107" s="27">
        <v>26</v>
      </c>
      <c r="E107" s="27"/>
      <c r="F107" s="27">
        <v>1892</v>
      </c>
      <c r="G107">
        <f>VLOOKUP(A107,'2018第二笔 粤财社〔2018〕141号'!A:D,2,0)</f>
        <v>58</v>
      </c>
      <c r="H107">
        <f>VLOOKUP(A107,'2018第二笔 粤财社〔2018〕141号'!A:D,3,0)</f>
        <v>0</v>
      </c>
      <c r="I107">
        <f>VLOOKUP(A107,'2018第二笔 粤财社〔2018〕141号'!A:D,4,0)</f>
        <v>58</v>
      </c>
    </row>
    <row r="108" ht="15" spans="1:9">
      <c r="A108" s="59" t="s">
        <v>128</v>
      </c>
      <c r="B108" s="60">
        <f t="shared" si="15"/>
        <v>1338</v>
      </c>
      <c r="C108" s="27">
        <v>18</v>
      </c>
      <c r="D108" s="27">
        <v>18</v>
      </c>
      <c r="E108" s="27"/>
      <c r="F108" s="27">
        <v>1320</v>
      </c>
      <c r="G108">
        <f>VLOOKUP(A108,'2018第二笔 粤财社〔2018〕141号'!A:D,2,0)</f>
        <v>40</v>
      </c>
      <c r="H108">
        <f>VLOOKUP(A108,'2018第二笔 粤财社〔2018〕141号'!A:D,3,0)</f>
        <v>0</v>
      </c>
      <c r="I108">
        <f>VLOOKUP(A108,'2018第二笔 粤财社〔2018〕141号'!A:D,4,0)</f>
        <v>40</v>
      </c>
    </row>
    <row r="109" ht="15" spans="1:9">
      <c r="A109" s="58" t="s">
        <v>129</v>
      </c>
      <c r="B109" s="55">
        <f t="shared" si="15"/>
        <v>5984</v>
      </c>
      <c r="C109" s="72">
        <v>82</v>
      </c>
      <c r="D109" s="72">
        <v>82</v>
      </c>
      <c r="E109" s="72"/>
      <c r="F109" s="72">
        <v>5902</v>
      </c>
      <c r="G109">
        <f>VLOOKUP(A109,'2018第二笔 粤财社〔2018〕141号'!A:D,2,0)</f>
        <v>0</v>
      </c>
      <c r="H109">
        <f>VLOOKUP(A109,'2018第二笔 粤财社〔2018〕141号'!A:D,3,0)</f>
        <v>0</v>
      </c>
      <c r="I109">
        <f>VLOOKUP(A109,'2018第二笔 粤财社〔2018〕141号'!A:D,4,0)</f>
        <v>0</v>
      </c>
    </row>
    <row r="110" ht="15" spans="1:9">
      <c r="A110" s="58" t="s">
        <v>130</v>
      </c>
      <c r="B110" s="55">
        <f t="shared" si="15"/>
        <v>425</v>
      </c>
      <c r="C110" s="72">
        <v>6</v>
      </c>
      <c r="D110" s="72">
        <v>6</v>
      </c>
      <c r="E110" s="72"/>
      <c r="F110" s="72">
        <v>419</v>
      </c>
      <c r="G110">
        <f>VLOOKUP(A110,'2018第二笔 粤财社〔2018〕141号'!A:D,2,0)</f>
        <v>0</v>
      </c>
      <c r="H110">
        <f>VLOOKUP(A110,'2018第二笔 粤财社〔2018〕141号'!A:D,3,0)</f>
        <v>13</v>
      </c>
      <c r="I110">
        <f>VLOOKUP(A110,'2018第二笔 粤财社〔2018〕141号'!A:D,4,0)</f>
        <v>13</v>
      </c>
    </row>
    <row r="111" ht="15" spans="1:9">
      <c r="A111" s="58" t="s">
        <v>131</v>
      </c>
      <c r="B111" s="55">
        <f t="shared" si="15"/>
        <v>838</v>
      </c>
      <c r="C111" s="72">
        <v>11</v>
      </c>
      <c r="D111" s="72">
        <v>11</v>
      </c>
      <c r="E111" s="72"/>
      <c r="F111" s="72">
        <v>827</v>
      </c>
      <c r="G111">
        <f>VLOOKUP(A111,'2018第二笔 粤财社〔2018〕141号'!A:D,2,0)</f>
        <v>0</v>
      </c>
      <c r="H111">
        <f>VLOOKUP(A111,'2018第二笔 粤财社〔2018〕141号'!A:D,3,0)</f>
        <v>25</v>
      </c>
      <c r="I111">
        <f>VLOOKUP(A111,'2018第二笔 粤财社〔2018〕141号'!A:D,4,0)</f>
        <v>25</v>
      </c>
    </row>
    <row r="112" ht="15" spans="1:9">
      <c r="A112" s="58" t="s">
        <v>132</v>
      </c>
      <c r="B112" s="55">
        <f t="shared" ref="B112:F112" si="17">SUM(B113:B115)</f>
        <v>2312</v>
      </c>
      <c r="C112" s="55">
        <f t="shared" si="17"/>
        <v>32</v>
      </c>
      <c r="D112" s="55">
        <f t="shared" si="17"/>
        <v>32</v>
      </c>
      <c r="E112" s="55"/>
      <c r="F112" s="55">
        <f t="shared" si="17"/>
        <v>2280</v>
      </c>
      <c r="G112">
        <f>VLOOKUP(A112,'2018第二笔 粤财社〔2018〕141号'!A:D,2,0)</f>
        <v>58</v>
      </c>
      <c r="H112">
        <f>VLOOKUP(A112,'2018第二笔 粤财社〔2018〕141号'!A:D,3,0)</f>
        <v>0</v>
      </c>
      <c r="I112">
        <f>VLOOKUP(A112,'2018第二笔 粤财社〔2018〕141号'!A:D,4,0)</f>
        <v>58</v>
      </c>
    </row>
    <row r="113" ht="15" spans="1:9">
      <c r="A113" s="59" t="s">
        <v>133</v>
      </c>
      <c r="B113" s="60">
        <f t="shared" si="15"/>
        <v>118</v>
      </c>
      <c r="C113" s="27">
        <v>2</v>
      </c>
      <c r="D113" s="27">
        <v>2</v>
      </c>
      <c r="E113" s="27"/>
      <c r="F113" s="27">
        <v>116</v>
      </c>
      <c r="G113">
        <f>VLOOKUP(A113,'2018第二笔 粤财社〔2018〕141号'!A:D,2,0)</f>
        <v>4</v>
      </c>
      <c r="H113">
        <f>VLOOKUP(A113,'2018第二笔 粤财社〔2018〕141号'!A:D,3,0)</f>
        <v>0</v>
      </c>
      <c r="I113">
        <f>VLOOKUP(A113,'2018第二笔 粤财社〔2018〕141号'!A:D,4,0)</f>
        <v>4</v>
      </c>
    </row>
    <row r="114" ht="15" spans="1:9">
      <c r="A114" s="59" t="s">
        <v>134</v>
      </c>
      <c r="B114" s="60">
        <f t="shared" si="15"/>
        <v>1780</v>
      </c>
      <c r="C114" s="27">
        <v>24</v>
      </c>
      <c r="D114" s="27">
        <v>24</v>
      </c>
      <c r="E114" s="27"/>
      <c r="F114" s="27">
        <v>1756</v>
      </c>
      <c r="G114">
        <f>VLOOKUP(A114,'2018第二笔 粤财社〔2018〕141号'!A:D,2,0)</f>
        <v>54</v>
      </c>
      <c r="H114">
        <f>VLOOKUP(A114,'2018第二笔 粤财社〔2018〕141号'!A:D,3,0)</f>
        <v>0</v>
      </c>
      <c r="I114">
        <f>VLOOKUP(A114,'2018第二笔 粤财社〔2018〕141号'!A:D,4,0)</f>
        <v>54</v>
      </c>
    </row>
    <row r="115" ht="15" spans="1:9">
      <c r="A115" s="59" t="s">
        <v>135</v>
      </c>
      <c r="B115" s="60">
        <f t="shared" si="15"/>
        <v>414</v>
      </c>
      <c r="C115" s="27">
        <v>6</v>
      </c>
      <c r="D115" s="27">
        <v>6</v>
      </c>
      <c r="E115" s="27"/>
      <c r="F115" s="27">
        <v>408</v>
      </c>
      <c r="G115">
        <f>VLOOKUP(A115,'2018第二笔 粤财社〔2018〕141号'!A:D,2,0)</f>
        <v>0</v>
      </c>
      <c r="H115">
        <f>VLOOKUP(A115,'2018第二笔 粤财社〔2018〕141号'!A:D,3,0)</f>
        <v>0</v>
      </c>
      <c r="I115">
        <f>VLOOKUP(A115,'2018第二笔 粤财社〔2018〕141号'!A:D,4,0)</f>
        <v>0</v>
      </c>
    </row>
    <row r="116" ht="15" spans="1:9">
      <c r="A116" s="58" t="s">
        <v>136</v>
      </c>
      <c r="B116" s="55">
        <f t="shared" si="15"/>
        <v>2880</v>
      </c>
      <c r="C116" s="72">
        <v>39</v>
      </c>
      <c r="D116" s="72">
        <v>39</v>
      </c>
      <c r="E116" s="72"/>
      <c r="F116" s="72">
        <v>2841</v>
      </c>
      <c r="G116">
        <f>VLOOKUP(A116,'2018第二笔 粤财社〔2018〕141号'!A:D,2,0)</f>
        <v>0</v>
      </c>
      <c r="H116">
        <f>VLOOKUP(A116,'2018第二笔 粤财社〔2018〕141号'!A:D,3,0)</f>
        <v>87</v>
      </c>
      <c r="I116">
        <f>VLOOKUP(A116,'2018第二笔 粤财社〔2018〕141号'!A:D,4,0)</f>
        <v>87</v>
      </c>
    </row>
    <row r="117" ht="15" spans="1:9">
      <c r="A117" s="58" t="s">
        <v>137</v>
      </c>
      <c r="B117" s="55">
        <f t="shared" ref="B117:F117" si="18">SUM(B118:B120)</f>
        <v>5181</v>
      </c>
      <c r="C117" s="55">
        <f t="shared" si="18"/>
        <v>71</v>
      </c>
      <c r="D117" s="55">
        <f t="shared" si="18"/>
        <v>71</v>
      </c>
      <c r="E117" s="55"/>
      <c r="F117" s="55">
        <f t="shared" si="18"/>
        <v>5110</v>
      </c>
      <c r="G117">
        <f>VLOOKUP(A117,'2018第二笔 粤财社〔2018〕141号'!A:D,2,0)</f>
        <v>98</v>
      </c>
      <c r="H117">
        <f>VLOOKUP(A117,'2018第二笔 粤财社〔2018〕141号'!A:D,3,0)</f>
        <v>0</v>
      </c>
      <c r="I117">
        <f>VLOOKUP(A117,'2018第二笔 粤财社〔2018〕141号'!A:D,4,0)</f>
        <v>98</v>
      </c>
    </row>
    <row r="118" ht="15" spans="1:9">
      <c r="A118" s="59" t="s">
        <v>138</v>
      </c>
      <c r="B118" s="60">
        <f t="shared" si="15"/>
        <v>2776</v>
      </c>
      <c r="C118" s="27">
        <v>38</v>
      </c>
      <c r="D118" s="27">
        <v>38</v>
      </c>
      <c r="E118" s="27"/>
      <c r="F118" s="27">
        <v>2738</v>
      </c>
      <c r="G118">
        <f>VLOOKUP(A118,'2018第二笔 粤财社〔2018〕141号'!A:D,2,0)</f>
        <v>83</v>
      </c>
      <c r="H118">
        <f>VLOOKUP(A118,'2018第二笔 粤财社〔2018〕141号'!A:D,3,0)</f>
        <v>0</v>
      </c>
      <c r="I118">
        <f>VLOOKUP(A118,'2018第二笔 粤财社〔2018〕141号'!A:D,4,0)</f>
        <v>83</v>
      </c>
    </row>
    <row r="119" ht="15" spans="1:9">
      <c r="A119" s="59" t="s">
        <v>139</v>
      </c>
      <c r="B119" s="60">
        <f t="shared" si="15"/>
        <v>515</v>
      </c>
      <c r="C119" s="27">
        <v>7</v>
      </c>
      <c r="D119" s="27">
        <v>7</v>
      </c>
      <c r="E119" s="27"/>
      <c r="F119" s="27">
        <v>508</v>
      </c>
      <c r="G119">
        <f>VLOOKUP(A119,'2018第二笔 粤财社〔2018〕141号'!A:D,2,0)</f>
        <v>15</v>
      </c>
      <c r="H119">
        <f>VLOOKUP(A119,'2018第二笔 粤财社〔2018〕141号'!A:D,3,0)</f>
        <v>0</v>
      </c>
      <c r="I119">
        <f>VLOOKUP(A119,'2018第二笔 粤财社〔2018〕141号'!A:D,4,0)</f>
        <v>15</v>
      </c>
    </row>
    <row r="120" ht="15" spans="1:9">
      <c r="A120" s="59" t="s">
        <v>140</v>
      </c>
      <c r="B120" s="60">
        <f t="shared" si="15"/>
        <v>1890</v>
      </c>
      <c r="C120" s="27">
        <v>26</v>
      </c>
      <c r="D120" s="27">
        <v>26</v>
      </c>
      <c r="E120" s="27"/>
      <c r="F120" s="27">
        <v>1864</v>
      </c>
      <c r="G120">
        <f>VLOOKUP(A120,'2018第二笔 粤财社〔2018〕141号'!A:D,2,0)</f>
        <v>0</v>
      </c>
      <c r="H120">
        <f>VLOOKUP(A120,'2018第二笔 粤财社〔2018〕141号'!A:D,3,0)</f>
        <v>0</v>
      </c>
      <c r="I120">
        <f>VLOOKUP(A120,'2018第二笔 粤财社〔2018〕141号'!A:D,4,0)</f>
        <v>0</v>
      </c>
    </row>
    <row r="121" ht="15" spans="1:9">
      <c r="A121" s="58" t="s">
        <v>141</v>
      </c>
      <c r="B121" s="55">
        <f t="shared" si="15"/>
        <v>6292</v>
      </c>
      <c r="C121" s="72">
        <v>86</v>
      </c>
      <c r="D121" s="72">
        <v>86</v>
      </c>
      <c r="E121" s="72"/>
      <c r="F121" s="72">
        <v>6206</v>
      </c>
      <c r="G121">
        <f>VLOOKUP(A121,'2018第二笔 粤财社〔2018〕141号'!A:D,2,0)</f>
        <v>0</v>
      </c>
      <c r="H121">
        <f>VLOOKUP(A121,'2018第二笔 粤财社〔2018〕141号'!A:D,3,0)</f>
        <v>189</v>
      </c>
      <c r="I121">
        <f>VLOOKUP(A121,'2018第二笔 粤财社〔2018〕141号'!A:D,4,0)</f>
        <v>189</v>
      </c>
    </row>
    <row r="122" ht="15" spans="1:9">
      <c r="A122" s="58" t="s">
        <v>142</v>
      </c>
      <c r="B122" s="55">
        <f t="shared" si="15"/>
        <v>4503</v>
      </c>
      <c r="C122" s="72">
        <v>62</v>
      </c>
      <c r="D122" s="72">
        <v>62</v>
      </c>
      <c r="E122" s="72"/>
      <c r="F122" s="72">
        <v>4441</v>
      </c>
      <c r="G122">
        <f>VLOOKUP(A122,'2018第二笔 粤财社〔2018〕141号'!A:D,2,0)</f>
        <v>0</v>
      </c>
      <c r="H122">
        <f>VLOOKUP(A122,'2018第二笔 粤财社〔2018〕141号'!A:D,3,0)</f>
        <v>135</v>
      </c>
      <c r="I122">
        <f>VLOOKUP(A122,'2018第二笔 粤财社〔2018〕141号'!A:D,4,0)</f>
        <v>135</v>
      </c>
    </row>
    <row r="123" ht="15" spans="1:9">
      <c r="A123" s="58" t="s">
        <v>143</v>
      </c>
      <c r="B123" s="55">
        <f t="shared" si="15"/>
        <v>3540</v>
      </c>
      <c r="C123" s="72">
        <v>48</v>
      </c>
      <c r="D123" s="72">
        <v>48</v>
      </c>
      <c r="E123" s="72"/>
      <c r="F123" s="72">
        <v>3492</v>
      </c>
      <c r="G123">
        <f>VLOOKUP(A123,'2018第二笔 粤财社〔2018〕141号'!A:D,2,0)</f>
        <v>0</v>
      </c>
      <c r="H123">
        <f>VLOOKUP(A123,'2018第二笔 粤财社〔2018〕141号'!A:D,3,0)</f>
        <v>0</v>
      </c>
      <c r="I123">
        <f>VLOOKUP(A123,'2018第二笔 粤财社〔2018〕141号'!A:D,4,0)</f>
        <v>0</v>
      </c>
    </row>
    <row r="124" ht="15" spans="1:9">
      <c r="A124" s="58" t="s">
        <v>144</v>
      </c>
      <c r="B124" s="55">
        <f t="shared" ref="B124:F124" si="19">SUM(B125:B128)</f>
        <v>3304</v>
      </c>
      <c r="C124" s="55">
        <f t="shared" si="19"/>
        <v>45</v>
      </c>
      <c r="D124" s="55">
        <f t="shared" si="19"/>
        <v>45</v>
      </c>
      <c r="E124" s="55"/>
      <c r="F124" s="55">
        <f t="shared" si="19"/>
        <v>3259</v>
      </c>
      <c r="G124">
        <f>VLOOKUP(A124,'2018第二笔 粤财社〔2018〕141号'!A:D,2,0)</f>
        <v>100</v>
      </c>
      <c r="H124">
        <f>VLOOKUP(A124,'2018第二笔 粤财社〔2018〕141号'!A:D,3,0)</f>
        <v>0</v>
      </c>
      <c r="I124">
        <f>VLOOKUP(A124,'2018第二笔 粤财社〔2018〕141号'!A:D,4,0)</f>
        <v>100</v>
      </c>
    </row>
    <row r="125" ht="15" spans="1:9">
      <c r="A125" s="73" t="s">
        <v>152</v>
      </c>
      <c r="B125" s="60">
        <f t="shared" si="15"/>
        <v>127</v>
      </c>
      <c r="C125" s="27">
        <v>2</v>
      </c>
      <c r="D125" s="27">
        <v>2</v>
      </c>
      <c r="E125" s="27"/>
      <c r="F125" s="27">
        <v>125</v>
      </c>
      <c r="G125">
        <f>VLOOKUP(A125,'2018第二笔 粤财社〔2018〕141号'!A:D,2,0)</f>
        <v>4</v>
      </c>
      <c r="H125">
        <f>VLOOKUP(A125,'2018第二笔 粤财社〔2018〕141号'!A:D,3,0)</f>
        <v>0</v>
      </c>
      <c r="I125">
        <f>VLOOKUP(A125,'2018第二笔 粤财社〔2018〕141号'!A:D,4,0)</f>
        <v>4</v>
      </c>
    </row>
    <row r="126" ht="15" spans="1:9">
      <c r="A126" s="59" t="s">
        <v>145</v>
      </c>
      <c r="B126" s="60">
        <f t="shared" si="15"/>
        <v>664</v>
      </c>
      <c r="C126" s="27">
        <v>9</v>
      </c>
      <c r="D126" s="27">
        <v>9</v>
      </c>
      <c r="E126" s="27"/>
      <c r="F126" s="27">
        <v>655</v>
      </c>
      <c r="G126">
        <f>VLOOKUP(A126,'2018第二笔 粤财社〔2018〕141号'!A:D,2,0)</f>
        <v>20</v>
      </c>
      <c r="H126">
        <f>VLOOKUP(A126,'2018第二笔 粤财社〔2018〕141号'!A:D,3,0)</f>
        <v>0</v>
      </c>
      <c r="I126">
        <f>VLOOKUP(A126,'2018第二笔 粤财社〔2018〕141号'!A:D,4,0)</f>
        <v>20</v>
      </c>
    </row>
    <row r="127" ht="15" spans="1:9">
      <c r="A127" s="59" t="s">
        <v>146</v>
      </c>
      <c r="B127" s="60">
        <f t="shared" si="15"/>
        <v>1614</v>
      </c>
      <c r="C127" s="27">
        <v>22</v>
      </c>
      <c r="D127" s="27">
        <v>22</v>
      </c>
      <c r="E127" s="27"/>
      <c r="F127" s="27">
        <v>1592</v>
      </c>
      <c r="G127">
        <f>VLOOKUP(A127,'2018第二笔 粤财社〔2018〕141号'!A:D,2,0)</f>
        <v>49</v>
      </c>
      <c r="H127">
        <f>VLOOKUP(A127,'2018第二笔 粤财社〔2018〕141号'!A:D,3,0)</f>
        <v>0</v>
      </c>
      <c r="I127">
        <f>VLOOKUP(A127,'2018第二笔 粤财社〔2018〕141号'!A:D,4,0)</f>
        <v>49</v>
      </c>
    </row>
    <row r="128" ht="15" spans="1:9">
      <c r="A128" s="59" t="s">
        <v>147</v>
      </c>
      <c r="B128" s="60">
        <f t="shared" si="15"/>
        <v>899</v>
      </c>
      <c r="C128" s="27">
        <v>12</v>
      </c>
      <c r="D128" s="27">
        <v>12</v>
      </c>
      <c r="E128" s="27"/>
      <c r="F128" s="27">
        <v>887</v>
      </c>
      <c r="G128">
        <f>VLOOKUP(A128,'2018第二笔 粤财社〔2018〕141号'!A:D,2,0)</f>
        <v>27</v>
      </c>
      <c r="H128">
        <f>VLOOKUP(A128,'2018第二笔 粤财社〔2018〕141号'!A:D,3,0)</f>
        <v>0</v>
      </c>
      <c r="I128">
        <f>VLOOKUP(A128,'2018第二笔 粤财社〔2018〕141号'!A:D,4,0)</f>
        <v>27</v>
      </c>
    </row>
    <row r="129" ht="15" spans="1:9">
      <c r="A129" s="58" t="s">
        <v>148</v>
      </c>
      <c r="B129" s="55">
        <f t="shared" si="15"/>
        <v>5676</v>
      </c>
      <c r="C129" s="72">
        <v>78</v>
      </c>
      <c r="D129" s="72">
        <v>78</v>
      </c>
      <c r="E129" s="72"/>
      <c r="F129" s="72">
        <v>5598</v>
      </c>
      <c r="G129">
        <f>VLOOKUP(A129,'2018第二笔 粤财社〔2018〕141号'!A:D,2,0)</f>
        <v>0</v>
      </c>
      <c r="H129">
        <f>VLOOKUP(A129,'2018第二笔 粤财社〔2018〕141号'!A:D,3,0)</f>
        <v>171</v>
      </c>
      <c r="I129">
        <f>VLOOKUP(A129,'2018第二笔 粤财社〔2018〕141号'!A:D,4,0)</f>
        <v>171</v>
      </c>
    </row>
    <row r="130" ht="15" spans="1:9">
      <c r="A130" s="58" t="s">
        <v>149</v>
      </c>
      <c r="B130" s="55">
        <f t="shared" si="15"/>
        <v>1376</v>
      </c>
      <c r="C130" s="72">
        <v>19</v>
      </c>
      <c r="D130" s="72">
        <v>19</v>
      </c>
      <c r="E130" s="72"/>
      <c r="F130" s="72">
        <v>1357</v>
      </c>
      <c r="G130">
        <f>VLOOKUP(A130,'2018第二笔 粤财社〔2018〕141号'!A:D,2,0)</f>
        <v>0</v>
      </c>
      <c r="H130">
        <f>VLOOKUP(A130,'2018第二笔 粤财社〔2018〕141号'!A:D,3,0)</f>
        <v>41</v>
      </c>
      <c r="I130">
        <f>VLOOKUP(A130,'2018第二笔 粤财社〔2018〕141号'!A:D,4,0)</f>
        <v>41</v>
      </c>
    </row>
    <row r="131" spans="1:2">
      <c r="A131" s="74"/>
      <c r="B131" s="74"/>
    </row>
    <row r="132" spans="1:2">
      <c r="A132" s="74"/>
      <c r="B132" s="74"/>
    </row>
    <row r="133" spans="1:2">
      <c r="A133" s="74"/>
      <c r="B133" s="74"/>
    </row>
    <row r="134" spans="1:2">
      <c r="A134" s="74"/>
      <c r="B134" s="74"/>
    </row>
    <row r="135" spans="1:2">
      <c r="A135" s="74"/>
      <c r="B135" s="74"/>
    </row>
    <row r="136" spans="1:2">
      <c r="A136" s="74"/>
      <c r="B136" s="74"/>
    </row>
    <row r="137" spans="1:2">
      <c r="A137" s="74"/>
      <c r="B137" s="74"/>
    </row>
    <row r="138" spans="1:2">
      <c r="A138" s="74"/>
      <c r="B138" s="74"/>
    </row>
    <row r="139" spans="1:2">
      <c r="A139" s="74"/>
      <c r="B139" s="74"/>
    </row>
    <row r="140" spans="1:2">
      <c r="A140" s="75"/>
      <c r="B140" s="75"/>
    </row>
    <row r="141" spans="1:2">
      <c r="A141" s="76"/>
      <c r="B141" s="76"/>
    </row>
    <row r="142" spans="1:2">
      <c r="A142" s="74"/>
      <c r="B142" s="74"/>
    </row>
    <row r="143" spans="1:2">
      <c r="A143" s="74"/>
      <c r="B143" s="74"/>
    </row>
    <row r="144" spans="1:2">
      <c r="A144" s="74"/>
      <c r="B144" s="74"/>
    </row>
    <row r="145" spans="1:2">
      <c r="A145" s="74"/>
      <c r="B145" s="74"/>
    </row>
    <row r="146" spans="1:2">
      <c r="A146" s="74"/>
      <c r="B146" s="74"/>
    </row>
    <row r="147" spans="1:2">
      <c r="A147" s="74"/>
      <c r="B147" s="74"/>
    </row>
    <row r="148" spans="1:2">
      <c r="A148" s="74"/>
      <c r="B148" s="74"/>
    </row>
    <row r="149" spans="1:2">
      <c r="A149" s="74"/>
      <c r="B149" s="74"/>
    </row>
    <row r="150" spans="1:2">
      <c r="A150" s="74"/>
      <c r="B150" s="74"/>
    </row>
    <row r="151" spans="1:2">
      <c r="A151" s="76"/>
      <c r="B151" s="76"/>
    </row>
    <row r="152" spans="1:2">
      <c r="A152" s="74"/>
      <c r="B152" s="74"/>
    </row>
    <row r="153" spans="1:2">
      <c r="A153" s="74"/>
      <c r="B153" s="74"/>
    </row>
    <row r="154" spans="1:2">
      <c r="A154" s="74"/>
      <c r="B154" s="74"/>
    </row>
    <row r="155" spans="1:2">
      <c r="A155" s="74"/>
      <c r="B155" s="74"/>
    </row>
    <row r="156" spans="1:2">
      <c r="A156" s="75"/>
      <c r="B156" s="75"/>
    </row>
    <row r="157" spans="1:2">
      <c r="A157" s="76"/>
      <c r="B157" s="76"/>
    </row>
    <row r="158" spans="1:2">
      <c r="A158" s="74"/>
      <c r="B158" s="74"/>
    </row>
    <row r="159" spans="1:2">
      <c r="A159" s="74"/>
      <c r="B159" s="74"/>
    </row>
    <row r="160" spans="1:2">
      <c r="A160" s="74"/>
      <c r="B160" s="74"/>
    </row>
    <row r="161" spans="1:2">
      <c r="A161" s="74"/>
      <c r="B161" s="74"/>
    </row>
    <row r="162" spans="1:2">
      <c r="A162" s="74"/>
      <c r="B162" s="74"/>
    </row>
    <row r="163" spans="1:2">
      <c r="A163" s="74"/>
      <c r="B163" s="74"/>
    </row>
    <row r="164" spans="1:2">
      <c r="A164" s="75"/>
      <c r="B164" s="75"/>
    </row>
    <row r="165" spans="1:2">
      <c r="A165" s="75"/>
      <c r="B165" s="75"/>
    </row>
    <row r="166" spans="1:2">
      <c r="A166" s="75"/>
      <c r="B166" s="75"/>
    </row>
    <row r="167" spans="1:2">
      <c r="A167" s="75"/>
      <c r="B167" s="75"/>
    </row>
    <row r="168" spans="1:2">
      <c r="A168" s="75"/>
      <c r="B168" s="75"/>
    </row>
    <row r="169" spans="1:2">
      <c r="A169" s="75"/>
      <c r="B169" s="75"/>
    </row>
    <row r="170" spans="1:2">
      <c r="A170" s="76"/>
      <c r="B170" s="76"/>
    </row>
    <row r="171" spans="1:2">
      <c r="A171" s="74"/>
      <c r="B171" s="74"/>
    </row>
    <row r="172" spans="1:2">
      <c r="A172" s="74"/>
      <c r="B172" s="74"/>
    </row>
    <row r="173" spans="1:2">
      <c r="A173" s="74"/>
      <c r="B173" s="74"/>
    </row>
    <row r="174" spans="1:2">
      <c r="A174" s="74"/>
      <c r="B174" s="74"/>
    </row>
    <row r="175" spans="1:2">
      <c r="A175" s="74"/>
      <c r="B175" s="74"/>
    </row>
    <row r="176" spans="1:2">
      <c r="A176" s="74"/>
      <c r="B176" s="74"/>
    </row>
  </sheetData>
  <mergeCells count="8">
    <mergeCell ref="A1:F1"/>
    <mergeCell ref="B3:F3"/>
    <mergeCell ref="G3:I3"/>
    <mergeCell ref="C4:E4"/>
    <mergeCell ref="G4:I4"/>
    <mergeCell ref="A4:A5"/>
    <mergeCell ref="B4:B5"/>
    <mergeCell ref="F4:F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6"/>
  <sheetViews>
    <sheetView workbookViewId="0">
      <selection activeCell="D14" sqref="D14"/>
    </sheetView>
  </sheetViews>
  <sheetFormatPr defaultColWidth="9" defaultRowHeight="14" outlineLevelCol="3"/>
  <cols>
    <col min="1" max="1" width="16.5545454545455" customWidth="1"/>
    <col min="2" max="2" width="23.8909090909091" customWidth="1"/>
  </cols>
  <sheetData>
    <row r="1" ht="19.95" customHeight="1" spans="1:2">
      <c r="A1" s="23" t="s">
        <v>150</v>
      </c>
      <c r="B1" s="23"/>
    </row>
    <row r="3" spans="1:2">
      <c r="A3" s="69"/>
      <c r="B3" s="70"/>
    </row>
    <row r="4" ht="45" customHeight="1" spans="1:4">
      <c r="A4" s="27"/>
      <c r="B4" s="28" t="s">
        <v>153</v>
      </c>
      <c r="C4" s="27"/>
      <c r="D4" s="27"/>
    </row>
    <row r="5" s="21" customFormat="1" ht="60" customHeight="1" spans="1:4">
      <c r="A5" s="27" t="s">
        <v>0</v>
      </c>
      <c r="B5" s="29" t="s">
        <v>15</v>
      </c>
      <c r="C5" s="27" t="s">
        <v>16</v>
      </c>
      <c r="D5" s="27" t="s">
        <v>17</v>
      </c>
    </row>
    <row r="6" ht="15" spans="1:4">
      <c r="A6" s="55" t="s">
        <v>20</v>
      </c>
      <c r="B6" s="27">
        <f>B7+B8+B9+B10+B11+B13+B21+B28+B38+B46+B57+B64+B73+B79+B85+B96+B103+B112+B117+B124</f>
        <v>14111</v>
      </c>
      <c r="C6" s="24">
        <f>SUM(C7:C130)</f>
        <v>3511</v>
      </c>
      <c r="D6" s="24">
        <f>B6+C6</f>
        <v>17622</v>
      </c>
    </row>
    <row r="7" ht="15" spans="1:4">
      <c r="A7" s="58" t="s">
        <v>26</v>
      </c>
      <c r="B7" s="27">
        <v>4498</v>
      </c>
      <c r="C7" s="24"/>
      <c r="D7" s="24">
        <f t="shared" ref="D7:D38" si="0">B7+C7</f>
        <v>4498</v>
      </c>
    </row>
    <row r="8" ht="15" spans="1:4">
      <c r="A8" s="58" t="s">
        <v>27</v>
      </c>
      <c r="B8" s="27">
        <v>353</v>
      </c>
      <c r="C8" s="24"/>
      <c r="D8" s="24">
        <f t="shared" si="0"/>
        <v>353</v>
      </c>
    </row>
    <row r="9" ht="15" spans="1:4">
      <c r="A9" s="58" t="s">
        <v>28</v>
      </c>
      <c r="B9" s="27">
        <v>726</v>
      </c>
      <c r="C9" s="24"/>
      <c r="D9" s="24">
        <f t="shared" si="0"/>
        <v>726</v>
      </c>
    </row>
    <row r="10" ht="15" spans="1:4">
      <c r="A10" s="58" t="s">
        <v>29</v>
      </c>
      <c r="B10" s="27">
        <v>541</v>
      </c>
      <c r="C10" s="24"/>
      <c r="D10" s="24">
        <f t="shared" si="0"/>
        <v>541</v>
      </c>
    </row>
    <row r="11" ht="15" spans="1:4">
      <c r="A11" s="58" t="s">
        <v>30</v>
      </c>
      <c r="B11" s="27">
        <v>406</v>
      </c>
      <c r="C11" s="24"/>
      <c r="D11" s="24">
        <f t="shared" si="0"/>
        <v>406</v>
      </c>
    </row>
    <row r="12" ht="15" spans="1:4">
      <c r="A12" s="58" t="s">
        <v>31</v>
      </c>
      <c r="B12" s="24"/>
      <c r="C12" s="27">
        <v>290</v>
      </c>
      <c r="D12" s="24">
        <f t="shared" si="0"/>
        <v>290</v>
      </c>
    </row>
    <row r="13" ht="15" spans="1:4">
      <c r="A13" s="71" t="s">
        <v>32</v>
      </c>
      <c r="B13" s="72">
        <f>SUM(B14:B20)</f>
        <v>1468</v>
      </c>
      <c r="C13" s="24"/>
      <c r="D13" s="24">
        <f t="shared" si="0"/>
        <v>1468</v>
      </c>
    </row>
    <row r="14" ht="15" spans="1:4">
      <c r="A14" s="59" t="s">
        <v>33</v>
      </c>
      <c r="B14" s="27">
        <v>137</v>
      </c>
      <c r="C14" s="24"/>
      <c r="D14" s="24">
        <f t="shared" si="0"/>
        <v>137</v>
      </c>
    </row>
    <row r="15" ht="15" spans="1:4">
      <c r="A15" s="59" t="s">
        <v>34</v>
      </c>
      <c r="B15" s="27">
        <v>100</v>
      </c>
      <c r="C15" s="24"/>
      <c r="D15" s="24">
        <f t="shared" si="0"/>
        <v>100</v>
      </c>
    </row>
    <row r="16" ht="15" spans="1:4">
      <c r="A16" s="59" t="s">
        <v>35</v>
      </c>
      <c r="B16" s="27">
        <v>737</v>
      </c>
      <c r="C16" s="24"/>
      <c r="D16" s="24">
        <f t="shared" si="0"/>
        <v>737</v>
      </c>
    </row>
    <row r="17" ht="15" spans="1:4">
      <c r="A17" s="59" t="s">
        <v>36</v>
      </c>
      <c r="B17" s="27">
        <v>458</v>
      </c>
      <c r="C17" s="24"/>
      <c r="D17" s="24">
        <f t="shared" si="0"/>
        <v>458</v>
      </c>
    </row>
    <row r="18" ht="15" spans="1:4">
      <c r="A18" s="59" t="s">
        <v>91</v>
      </c>
      <c r="B18" s="27">
        <v>0</v>
      </c>
      <c r="C18" s="24"/>
      <c r="D18" s="24">
        <f t="shared" si="0"/>
        <v>0</v>
      </c>
    </row>
    <row r="19" ht="15" spans="1:4">
      <c r="A19" s="59" t="s">
        <v>92</v>
      </c>
      <c r="B19" s="27">
        <v>36</v>
      </c>
      <c r="C19" s="24"/>
      <c r="D19" s="24">
        <f t="shared" si="0"/>
        <v>36</v>
      </c>
    </row>
    <row r="20" ht="15" spans="1:4">
      <c r="A20" s="59" t="s">
        <v>93</v>
      </c>
      <c r="B20" s="27">
        <v>0</v>
      </c>
      <c r="C20" s="24"/>
      <c r="D20" s="24">
        <f t="shared" si="0"/>
        <v>0</v>
      </c>
    </row>
    <row r="21" ht="15" spans="1:4">
      <c r="A21" s="71" t="s">
        <v>37</v>
      </c>
      <c r="B21" s="72">
        <f>SUM(B22:B26)</f>
        <v>1250</v>
      </c>
      <c r="C21" s="24"/>
      <c r="D21" s="24">
        <f t="shared" si="0"/>
        <v>1250</v>
      </c>
    </row>
    <row r="22" ht="15" spans="1:4">
      <c r="A22" s="73" t="s">
        <v>81</v>
      </c>
      <c r="B22" s="27">
        <v>8</v>
      </c>
      <c r="C22" s="24"/>
      <c r="D22" s="24">
        <f t="shared" si="0"/>
        <v>8</v>
      </c>
    </row>
    <row r="23" ht="15" spans="1:4">
      <c r="A23" s="59" t="s">
        <v>38</v>
      </c>
      <c r="B23" s="27">
        <v>603</v>
      </c>
      <c r="C23" s="24"/>
      <c r="D23" s="24">
        <f t="shared" si="0"/>
        <v>603</v>
      </c>
    </row>
    <row r="24" ht="15" spans="1:4">
      <c r="A24" s="59" t="s">
        <v>39</v>
      </c>
      <c r="B24" s="27">
        <v>266</v>
      </c>
      <c r="C24" s="24"/>
      <c r="D24" s="24">
        <f t="shared" si="0"/>
        <v>266</v>
      </c>
    </row>
    <row r="25" ht="15" spans="1:4">
      <c r="A25" s="59" t="s">
        <v>82</v>
      </c>
      <c r="B25" s="27">
        <v>78</v>
      </c>
      <c r="C25" s="24"/>
      <c r="D25" s="24">
        <f t="shared" si="0"/>
        <v>78</v>
      </c>
    </row>
    <row r="26" ht="15" spans="1:4">
      <c r="A26" s="59" t="s">
        <v>83</v>
      </c>
      <c r="B26" s="27">
        <v>295</v>
      </c>
      <c r="C26" s="24"/>
      <c r="D26" s="24">
        <f t="shared" si="0"/>
        <v>295</v>
      </c>
    </row>
    <row r="27" ht="15" spans="1:4">
      <c r="A27" s="55" t="s">
        <v>84</v>
      </c>
      <c r="B27" s="24"/>
      <c r="C27" s="72">
        <v>40</v>
      </c>
      <c r="D27" s="24">
        <f t="shared" si="0"/>
        <v>40</v>
      </c>
    </row>
    <row r="28" ht="15" spans="1:4">
      <c r="A28" s="71" t="s">
        <v>40</v>
      </c>
      <c r="B28" s="72">
        <f>SUM(B29:B33)</f>
        <v>1459</v>
      </c>
      <c r="C28" s="24"/>
      <c r="D28" s="24">
        <f t="shared" si="0"/>
        <v>1459</v>
      </c>
    </row>
    <row r="29" ht="15" spans="1:4">
      <c r="A29" s="73" t="s">
        <v>118</v>
      </c>
      <c r="B29" s="27">
        <v>1</v>
      </c>
      <c r="C29" s="24"/>
      <c r="D29" s="24">
        <f t="shared" si="0"/>
        <v>1</v>
      </c>
    </row>
    <row r="30" ht="15" spans="1:4">
      <c r="A30" s="59" t="s">
        <v>41</v>
      </c>
      <c r="B30" s="27">
        <v>106</v>
      </c>
      <c r="C30" s="24"/>
      <c r="D30" s="24">
        <f t="shared" si="0"/>
        <v>106</v>
      </c>
    </row>
    <row r="31" ht="15" spans="1:4">
      <c r="A31" s="59" t="s">
        <v>42</v>
      </c>
      <c r="B31" s="27">
        <v>77</v>
      </c>
      <c r="C31" s="24"/>
      <c r="D31" s="24">
        <f t="shared" si="0"/>
        <v>77</v>
      </c>
    </row>
    <row r="32" ht="15" spans="1:4">
      <c r="A32" s="59" t="s">
        <v>43</v>
      </c>
      <c r="B32" s="27">
        <v>729</v>
      </c>
      <c r="C32" s="24"/>
      <c r="D32" s="24">
        <f t="shared" si="0"/>
        <v>729</v>
      </c>
    </row>
    <row r="33" ht="15" spans="1:4">
      <c r="A33" s="59" t="s">
        <v>44</v>
      </c>
      <c r="B33" s="27">
        <v>546</v>
      </c>
      <c r="C33" s="24"/>
      <c r="D33" s="24">
        <f t="shared" si="0"/>
        <v>546</v>
      </c>
    </row>
    <row r="34" ht="15" spans="1:4">
      <c r="A34" s="55" t="s">
        <v>119</v>
      </c>
      <c r="B34" s="24"/>
      <c r="C34" s="72">
        <v>23</v>
      </c>
      <c r="D34" s="24">
        <f t="shared" si="0"/>
        <v>23</v>
      </c>
    </row>
    <row r="35" ht="15" spans="1:4">
      <c r="A35" s="55" t="s">
        <v>120</v>
      </c>
      <c r="B35" s="24"/>
      <c r="C35" s="72">
        <v>19</v>
      </c>
      <c r="D35" s="24">
        <f t="shared" si="0"/>
        <v>19</v>
      </c>
    </row>
    <row r="36" ht="15" spans="1:4">
      <c r="A36" s="55" t="s">
        <v>121</v>
      </c>
      <c r="B36" s="24"/>
      <c r="C36" s="72">
        <v>332</v>
      </c>
      <c r="D36" s="24">
        <f t="shared" si="0"/>
        <v>332</v>
      </c>
    </row>
    <row r="37" ht="15" spans="1:4">
      <c r="A37" s="55" t="s">
        <v>122</v>
      </c>
      <c r="B37" s="24"/>
      <c r="C37" s="72">
        <v>17</v>
      </c>
      <c r="D37" s="24">
        <f t="shared" si="0"/>
        <v>17</v>
      </c>
    </row>
    <row r="38" ht="15" spans="1:4">
      <c r="A38" s="71" t="s">
        <v>46</v>
      </c>
      <c r="B38" s="27">
        <f>SUM(B39:B45)</f>
        <v>542</v>
      </c>
      <c r="C38" s="24"/>
      <c r="D38" s="24">
        <f t="shared" si="0"/>
        <v>542</v>
      </c>
    </row>
    <row r="39" ht="15" spans="1:4">
      <c r="A39" s="59" t="s">
        <v>47</v>
      </c>
      <c r="B39" s="27">
        <v>244</v>
      </c>
      <c r="C39" s="24"/>
      <c r="D39" s="24">
        <f t="shared" ref="D39:D70" si="1">B39+C39</f>
        <v>244</v>
      </c>
    </row>
    <row r="40" ht="15" spans="1:4">
      <c r="A40" s="59" t="s">
        <v>48</v>
      </c>
      <c r="B40" s="27">
        <v>19</v>
      </c>
      <c r="C40" s="24"/>
      <c r="D40" s="24">
        <f t="shared" si="1"/>
        <v>19</v>
      </c>
    </row>
    <row r="41" ht="15" spans="1:4">
      <c r="A41" s="59" t="s">
        <v>49</v>
      </c>
      <c r="B41" s="27">
        <v>21</v>
      </c>
      <c r="C41" s="24"/>
      <c r="D41" s="24">
        <f t="shared" si="1"/>
        <v>21</v>
      </c>
    </row>
    <row r="42" ht="15" spans="1:4">
      <c r="A42" s="59" t="s">
        <v>50</v>
      </c>
      <c r="B42" s="27">
        <v>46</v>
      </c>
      <c r="C42" s="24"/>
      <c r="D42" s="24">
        <f t="shared" si="1"/>
        <v>46</v>
      </c>
    </row>
    <row r="43" ht="15" spans="1:4">
      <c r="A43" s="59" t="s">
        <v>51</v>
      </c>
      <c r="B43" s="27">
        <v>114</v>
      </c>
      <c r="C43" s="24"/>
      <c r="D43" s="24">
        <f t="shared" si="1"/>
        <v>114</v>
      </c>
    </row>
    <row r="44" ht="15" spans="1:4">
      <c r="A44" s="59" t="s">
        <v>52</v>
      </c>
      <c r="B44" s="27">
        <v>98</v>
      </c>
      <c r="C44" s="24"/>
      <c r="D44" s="24">
        <f t="shared" si="1"/>
        <v>98</v>
      </c>
    </row>
    <row r="45" ht="15" spans="1:4">
      <c r="A45" s="58" t="s">
        <v>53</v>
      </c>
      <c r="B45" s="24"/>
      <c r="C45" s="72">
        <v>42</v>
      </c>
      <c r="D45" s="24">
        <f t="shared" si="1"/>
        <v>42</v>
      </c>
    </row>
    <row r="46" ht="15" spans="1:4">
      <c r="A46" s="71" t="s">
        <v>54</v>
      </c>
      <c r="B46" s="72">
        <f>SUM(B47:B52)</f>
        <v>182</v>
      </c>
      <c r="C46" s="24"/>
      <c r="D46" s="24">
        <f t="shared" si="1"/>
        <v>182</v>
      </c>
    </row>
    <row r="47" ht="15" spans="1:4">
      <c r="A47" s="59" t="s">
        <v>55</v>
      </c>
      <c r="B47" s="27">
        <v>0</v>
      </c>
      <c r="C47" s="24"/>
      <c r="D47" s="24">
        <f t="shared" si="1"/>
        <v>0</v>
      </c>
    </row>
    <row r="48" ht="15" spans="1:4">
      <c r="A48" s="59" t="s">
        <v>56</v>
      </c>
      <c r="B48" s="27">
        <v>21</v>
      </c>
      <c r="C48" s="24"/>
      <c r="D48" s="24">
        <f t="shared" si="1"/>
        <v>21</v>
      </c>
    </row>
    <row r="49" ht="15" spans="1:4">
      <c r="A49" s="59" t="s">
        <v>57</v>
      </c>
      <c r="B49" s="27">
        <v>24</v>
      </c>
      <c r="C49" s="24"/>
      <c r="D49" s="24">
        <f t="shared" si="1"/>
        <v>24</v>
      </c>
    </row>
    <row r="50" ht="15" spans="1:4">
      <c r="A50" s="59" t="s">
        <v>58</v>
      </c>
      <c r="B50" s="27">
        <v>91</v>
      </c>
      <c r="C50" s="24"/>
      <c r="D50" s="24">
        <f t="shared" si="1"/>
        <v>91</v>
      </c>
    </row>
    <row r="51" ht="15" spans="1:4">
      <c r="A51" s="59" t="s">
        <v>59</v>
      </c>
      <c r="B51" s="27">
        <v>40</v>
      </c>
      <c r="C51" s="24"/>
      <c r="D51" s="24">
        <f t="shared" si="1"/>
        <v>40</v>
      </c>
    </row>
    <row r="52" ht="15" spans="1:4">
      <c r="A52" s="59" t="s">
        <v>60</v>
      </c>
      <c r="B52" s="27">
        <v>6</v>
      </c>
      <c r="C52" s="24"/>
      <c r="D52" s="24">
        <f t="shared" si="1"/>
        <v>6</v>
      </c>
    </row>
    <row r="53" ht="15" spans="1:4">
      <c r="A53" s="58" t="s">
        <v>61</v>
      </c>
      <c r="B53" s="24"/>
      <c r="C53" s="72">
        <v>28</v>
      </c>
      <c r="D53" s="24">
        <f t="shared" si="1"/>
        <v>28</v>
      </c>
    </row>
    <row r="54" ht="15" spans="1:4">
      <c r="A54" s="58" t="s">
        <v>62</v>
      </c>
      <c r="B54" s="24"/>
      <c r="C54" s="72">
        <v>38</v>
      </c>
      <c r="D54" s="24">
        <f t="shared" si="1"/>
        <v>38</v>
      </c>
    </row>
    <row r="55" ht="15" spans="1:4">
      <c r="A55" s="58" t="s">
        <v>63</v>
      </c>
      <c r="B55" s="24"/>
      <c r="C55" s="72">
        <v>13</v>
      </c>
      <c r="D55" s="24">
        <f t="shared" si="1"/>
        <v>13</v>
      </c>
    </row>
    <row r="56" ht="15" spans="1:4">
      <c r="A56" s="58" t="s">
        <v>64</v>
      </c>
      <c r="B56" s="24"/>
      <c r="C56" s="72">
        <v>13</v>
      </c>
      <c r="D56" s="24">
        <f t="shared" si="1"/>
        <v>13</v>
      </c>
    </row>
    <row r="57" ht="15" spans="1:4">
      <c r="A57" s="71" t="s">
        <v>65</v>
      </c>
      <c r="B57" s="72">
        <f>SUM(B58:B60)</f>
        <v>136</v>
      </c>
      <c r="C57" s="24"/>
      <c r="D57" s="24">
        <f t="shared" si="1"/>
        <v>136</v>
      </c>
    </row>
    <row r="58" ht="15" spans="1:4">
      <c r="A58" s="59" t="s">
        <v>66</v>
      </c>
      <c r="B58" s="27">
        <v>17</v>
      </c>
      <c r="C58" s="24"/>
      <c r="D58" s="24">
        <f t="shared" si="1"/>
        <v>17</v>
      </c>
    </row>
    <row r="59" ht="15" spans="1:4">
      <c r="A59" s="59" t="s">
        <v>67</v>
      </c>
      <c r="B59" s="27">
        <v>71</v>
      </c>
      <c r="C59" s="24"/>
      <c r="D59" s="24">
        <f t="shared" si="1"/>
        <v>71</v>
      </c>
    </row>
    <row r="60" ht="15" spans="1:4">
      <c r="A60" s="59" t="s">
        <v>68</v>
      </c>
      <c r="B60" s="27">
        <v>48</v>
      </c>
      <c r="C60" s="24"/>
      <c r="D60" s="24">
        <f t="shared" si="1"/>
        <v>48</v>
      </c>
    </row>
    <row r="61" ht="15" spans="1:4">
      <c r="A61" s="58" t="s">
        <v>69</v>
      </c>
      <c r="B61" s="24"/>
      <c r="C61" s="72">
        <v>295</v>
      </c>
      <c r="D61" s="24">
        <f t="shared" si="1"/>
        <v>295</v>
      </c>
    </row>
    <row r="62" ht="15" spans="1:4">
      <c r="A62" s="58" t="s">
        <v>70</v>
      </c>
      <c r="B62" s="24"/>
      <c r="C62" s="72">
        <v>0</v>
      </c>
      <c r="D62" s="24">
        <f t="shared" si="1"/>
        <v>0</v>
      </c>
    </row>
    <row r="63" ht="15" spans="1:4">
      <c r="A63" s="58" t="s">
        <v>71</v>
      </c>
      <c r="B63" s="24"/>
      <c r="C63" s="72">
        <v>53</v>
      </c>
      <c r="D63" s="24">
        <f t="shared" si="1"/>
        <v>53</v>
      </c>
    </row>
    <row r="64" ht="15" spans="1:4">
      <c r="A64" s="71" t="s">
        <v>72</v>
      </c>
      <c r="B64" s="72">
        <f>SUM(B65:B68)</f>
        <v>306</v>
      </c>
      <c r="C64" s="24"/>
      <c r="D64" s="24">
        <f t="shared" si="1"/>
        <v>306</v>
      </c>
    </row>
    <row r="65" ht="15" spans="1:4">
      <c r="A65" s="59" t="s">
        <v>73</v>
      </c>
      <c r="B65" s="27">
        <v>73</v>
      </c>
      <c r="C65" s="24"/>
      <c r="D65" s="24">
        <f t="shared" si="1"/>
        <v>73</v>
      </c>
    </row>
    <row r="66" ht="15" spans="1:4">
      <c r="A66" s="59" t="s">
        <v>74</v>
      </c>
      <c r="B66" s="27">
        <v>63</v>
      </c>
      <c r="C66" s="24"/>
      <c r="D66" s="24">
        <f t="shared" si="1"/>
        <v>63</v>
      </c>
    </row>
    <row r="67" ht="15" spans="1:4">
      <c r="A67" s="59" t="s">
        <v>75</v>
      </c>
      <c r="B67" s="27">
        <v>37</v>
      </c>
      <c r="C67" s="24"/>
      <c r="D67" s="24">
        <f t="shared" si="1"/>
        <v>37</v>
      </c>
    </row>
    <row r="68" ht="15" spans="1:4">
      <c r="A68" s="59" t="s">
        <v>76</v>
      </c>
      <c r="B68" s="27">
        <v>133</v>
      </c>
      <c r="C68" s="24"/>
      <c r="D68" s="24">
        <f t="shared" si="1"/>
        <v>133</v>
      </c>
    </row>
    <row r="69" ht="15" spans="1:4">
      <c r="A69" s="58" t="s">
        <v>77</v>
      </c>
      <c r="B69" s="24"/>
      <c r="C69" s="72">
        <v>0</v>
      </c>
      <c r="D69" s="24">
        <f t="shared" si="1"/>
        <v>0</v>
      </c>
    </row>
    <row r="70" ht="15" spans="1:4">
      <c r="A70" s="58" t="s">
        <v>78</v>
      </c>
      <c r="B70" s="24"/>
      <c r="C70" s="72">
        <v>87</v>
      </c>
      <c r="D70" s="24">
        <f t="shared" si="1"/>
        <v>87</v>
      </c>
    </row>
    <row r="71" ht="15" spans="1:4">
      <c r="A71" s="58" t="s">
        <v>79</v>
      </c>
      <c r="B71" s="24"/>
      <c r="C71" s="72">
        <v>182</v>
      </c>
      <c r="D71" s="24">
        <f t="shared" ref="D71:D102" si="2">B71+C71</f>
        <v>182</v>
      </c>
    </row>
    <row r="72" ht="15" spans="1:4">
      <c r="A72" s="58" t="s">
        <v>80</v>
      </c>
      <c r="B72" s="24"/>
      <c r="C72" s="72">
        <v>0</v>
      </c>
      <c r="D72" s="24">
        <f t="shared" si="2"/>
        <v>0</v>
      </c>
    </row>
    <row r="73" ht="15" spans="1:4">
      <c r="A73" s="71" t="s">
        <v>85</v>
      </c>
      <c r="B73" s="72">
        <f>SUM(B74:B75)</f>
        <v>41</v>
      </c>
      <c r="C73" s="24"/>
      <c r="D73" s="24">
        <f t="shared" si="2"/>
        <v>41</v>
      </c>
    </row>
    <row r="74" ht="15" spans="1:4">
      <c r="A74" s="59" t="s">
        <v>86</v>
      </c>
      <c r="B74" s="27">
        <v>13</v>
      </c>
      <c r="C74" s="24"/>
      <c r="D74" s="24">
        <f t="shared" si="2"/>
        <v>13</v>
      </c>
    </row>
    <row r="75" ht="15" spans="1:4">
      <c r="A75" s="59" t="s">
        <v>87</v>
      </c>
      <c r="B75" s="27">
        <v>28</v>
      </c>
      <c r="C75" s="24"/>
      <c r="D75" s="24">
        <f t="shared" si="2"/>
        <v>28</v>
      </c>
    </row>
    <row r="76" ht="15" spans="1:4">
      <c r="A76" s="58" t="s">
        <v>88</v>
      </c>
      <c r="B76" s="24"/>
      <c r="C76" s="72">
        <v>208</v>
      </c>
      <c r="D76" s="24">
        <f t="shared" si="2"/>
        <v>208</v>
      </c>
    </row>
    <row r="77" ht="15" spans="1:4">
      <c r="A77" s="58" t="s">
        <v>89</v>
      </c>
      <c r="B77" s="24"/>
      <c r="C77" s="72">
        <v>41</v>
      </c>
      <c r="D77" s="24">
        <f t="shared" si="2"/>
        <v>41</v>
      </c>
    </row>
    <row r="78" ht="15" spans="1:4">
      <c r="A78" s="58" t="s">
        <v>90</v>
      </c>
      <c r="B78" s="24"/>
      <c r="C78" s="72">
        <v>384</v>
      </c>
      <c r="D78" s="24">
        <f t="shared" si="2"/>
        <v>384</v>
      </c>
    </row>
    <row r="79" ht="15" spans="1:4">
      <c r="A79" s="71" t="s">
        <v>94</v>
      </c>
      <c r="B79" s="72">
        <f>SUM(B80:B83)</f>
        <v>594</v>
      </c>
      <c r="C79" s="24"/>
      <c r="D79" s="24">
        <f t="shared" si="2"/>
        <v>594</v>
      </c>
    </row>
    <row r="80" ht="15" spans="1:4">
      <c r="A80" s="59" t="s">
        <v>95</v>
      </c>
      <c r="B80" s="27">
        <v>25</v>
      </c>
      <c r="C80" s="24"/>
      <c r="D80" s="24">
        <f t="shared" si="2"/>
        <v>25</v>
      </c>
    </row>
    <row r="81" ht="15" spans="1:4">
      <c r="A81" s="59" t="s">
        <v>96</v>
      </c>
      <c r="B81" s="27">
        <v>296</v>
      </c>
      <c r="C81" s="24"/>
      <c r="D81" s="24">
        <f t="shared" si="2"/>
        <v>296</v>
      </c>
    </row>
    <row r="82" ht="15" spans="1:4">
      <c r="A82" s="59" t="s">
        <v>97</v>
      </c>
      <c r="B82" s="27">
        <v>236</v>
      </c>
      <c r="C82" s="24"/>
      <c r="D82" s="24">
        <f t="shared" si="2"/>
        <v>236</v>
      </c>
    </row>
    <row r="83" ht="15" spans="1:4">
      <c r="A83" s="59" t="s">
        <v>98</v>
      </c>
      <c r="B83" s="27">
        <v>37</v>
      </c>
      <c r="C83" s="24"/>
      <c r="D83" s="24">
        <f t="shared" si="2"/>
        <v>37</v>
      </c>
    </row>
    <row r="84" ht="15" spans="1:4">
      <c r="A84" s="58" t="s">
        <v>99</v>
      </c>
      <c r="B84" s="24"/>
      <c r="C84" s="72">
        <v>124</v>
      </c>
      <c r="D84" s="24">
        <f t="shared" si="2"/>
        <v>124</v>
      </c>
    </row>
    <row r="85" ht="15" spans="1:4">
      <c r="A85" s="71" t="s">
        <v>100</v>
      </c>
      <c r="B85" s="72">
        <f>SUM(B86:B92)</f>
        <v>732</v>
      </c>
      <c r="C85" s="24"/>
      <c r="D85" s="24">
        <f t="shared" si="2"/>
        <v>732</v>
      </c>
    </row>
    <row r="86" ht="15" spans="1:4">
      <c r="A86" s="59" t="s">
        <v>101</v>
      </c>
      <c r="B86" s="27">
        <v>32</v>
      </c>
      <c r="C86" s="24"/>
      <c r="D86" s="24">
        <f t="shared" si="2"/>
        <v>32</v>
      </c>
    </row>
    <row r="87" ht="15" spans="1:4">
      <c r="A87" s="59" t="s">
        <v>102</v>
      </c>
      <c r="B87" s="27">
        <v>141</v>
      </c>
      <c r="C87" s="24"/>
      <c r="D87" s="24">
        <f t="shared" si="2"/>
        <v>141</v>
      </c>
    </row>
    <row r="88" ht="15" spans="1:4">
      <c r="A88" s="59" t="s">
        <v>103</v>
      </c>
      <c r="B88" s="27">
        <v>454</v>
      </c>
      <c r="C88" s="24"/>
      <c r="D88" s="24">
        <f t="shared" si="2"/>
        <v>454</v>
      </c>
    </row>
    <row r="89" ht="15" spans="1:4">
      <c r="A89" s="59" t="s">
        <v>104</v>
      </c>
      <c r="B89" s="27">
        <v>4</v>
      </c>
      <c r="C89" s="24"/>
      <c r="D89" s="24">
        <f t="shared" si="2"/>
        <v>4</v>
      </c>
    </row>
    <row r="90" ht="15" spans="1:4">
      <c r="A90" s="59" t="s">
        <v>105</v>
      </c>
      <c r="B90" s="27">
        <v>60</v>
      </c>
      <c r="C90" s="24"/>
      <c r="D90" s="24">
        <f t="shared" si="2"/>
        <v>60</v>
      </c>
    </row>
    <row r="91" ht="15" spans="1:4">
      <c r="A91" s="59" t="s">
        <v>106</v>
      </c>
      <c r="B91" s="27">
        <v>22</v>
      </c>
      <c r="C91" s="24"/>
      <c r="D91" s="24">
        <f t="shared" si="2"/>
        <v>22</v>
      </c>
    </row>
    <row r="92" ht="15" spans="1:4">
      <c r="A92" s="59" t="s">
        <v>107</v>
      </c>
      <c r="B92" s="27">
        <v>19</v>
      </c>
      <c r="C92" s="24"/>
      <c r="D92" s="24">
        <f t="shared" si="2"/>
        <v>19</v>
      </c>
    </row>
    <row r="93" ht="15" spans="1:4">
      <c r="A93" s="58" t="s">
        <v>108</v>
      </c>
      <c r="B93" s="24"/>
      <c r="C93" s="72">
        <v>0</v>
      </c>
      <c r="D93" s="24">
        <f t="shared" si="2"/>
        <v>0</v>
      </c>
    </row>
    <row r="94" ht="15" spans="1:4">
      <c r="A94" s="58" t="s">
        <v>109</v>
      </c>
      <c r="B94" s="24"/>
      <c r="C94" s="72">
        <v>621</v>
      </c>
      <c r="D94" s="24">
        <f t="shared" si="2"/>
        <v>621</v>
      </c>
    </row>
    <row r="95" ht="15" spans="1:4">
      <c r="A95" s="58" t="s">
        <v>110</v>
      </c>
      <c r="B95" s="24"/>
      <c r="C95" s="72">
        <v>0</v>
      </c>
      <c r="D95" s="24">
        <f t="shared" si="2"/>
        <v>0</v>
      </c>
    </row>
    <row r="96" ht="15" spans="1:4">
      <c r="A96" s="71" t="s">
        <v>111</v>
      </c>
      <c r="B96" s="72">
        <f>SUM(B97:B102)</f>
        <v>259</v>
      </c>
      <c r="C96" s="24"/>
      <c r="D96" s="24">
        <f t="shared" si="2"/>
        <v>259</v>
      </c>
    </row>
    <row r="97" ht="15" spans="1:4">
      <c r="A97" s="59" t="s">
        <v>112</v>
      </c>
      <c r="B97" s="27">
        <v>47</v>
      </c>
      <c r="C97" s="24"/>
      <c r="D97" s="24">
        <f t="shared" si="2"/>
        <v>47</v>
      </c>
    </row>
    <row r="98" ht="15" spans="1:4">
      <c r="A98" s="59" t="s">
        <v>113</v>
      </c>
      <c r="B98" s="27">
        <v>59</v>
      </c>
      <c r="C98" s="24"/>
      <c r="D98" s="24">
        <f t="shared" si="2"/>
        <v>59</v>
      </c>
    </row>
    <row r="99" ht="15" spans="1:4">
      <c r="A99" s="59" t="s">
        <v>114</v>
      </c>
      <c r="B99" s="27">
        <v>153</v>
      </c>
      <c r="C99" s="24"/>
      <c r="D99" s="24">
        <f t="shared" si="2"/>
        <v>153</v>
      </c>
    </row>
    <row r="100" ht="15" spans="1:4">
      <c r="A100" s="59" t="s">
        <v>115</v>
      </c>
      <c r="B100" s="27">
        <v>0</v>
      </c>
      <c r="C100" s="24"/>
      <c r="D100" s="24">
        <f t="shared" si="2"/>
        <v>0</v>
      </c>
    </row>
    <row r="101" ht="15" spans="1:4">
      <c r="A101" s="58" t="s">
        <v>116</v>
      </c>
      <c r="B101" s="24"/>
      <c r="C101" s="72">
        <v>0</v>
      </c>
      <c r="D101" s="24">
        <f t="shared" si="2"/>
        <v>0</v>
      </c>
    </row>
    <row r="102" ht="15" spans="1:4">
      <c r="A102" s="58" t="s">
        <v>117</v>
      </c>
      <c r="B102" s="24"/>
      <c r="C102" s="72">
        <v>0</v>
      </c>
      <c r="D102" s="24">
        <f t="shared" si="2"/>
        <v>0</v>
      </c>
    </row>
    <row r="103" ht="15" spans="1:4">
      <c r="A103" s="71" t="s">
        <v>123</v>
      </c>
      <c r="B103" s="72">
        <f>SUM(B104:B108)</f>
        <v>362</v>
      </c>
      <c r="C103" s="24"/>
      <c r="D103" s="24">
        <f t="shared" ref="D103:D130" si="3">B103+C103</f>
        <v>362</v>
      </c>
    </row>
    <row r="104" ht="15" spans="1:4">
      <c r="A104" s="59" t="s">
        <v>124</v>
      </c>
      <c r="B104" s="27">
        <v>167</v>
      </c>
      <c r="C104" s="24"/>
      <c r="D104" s="24">
        <f t="shared" si="3"/>
        <v>167</v>
      </c>
    </row>
    <row r="105" ht="15" spans="1:4">
      <c r="A105" s="59" t="s">
        <v>125</v>
      </c>
      <c r="B105" s="27">
        <v>63</v>
      </c>
      <c r="C105" s="24"/>
      <c r="D105" s="24">
        <f t="shared" si="3"/>
        <v>63</v>
      </c>
    </row>
    <row r="106" ht="15" spans="1:4">
      <c r="A106" s="59" t="s">
        <v>126</v>
      </c>
      <c r="B106" s="27">
        <v>34</v>
      </c>
      <c r="C106" s="24"/>
      <c r="D106" s="24">
        <f t="shared" si="3"/>
        <v>34</v>
      </c>
    </row>
    <row r="107" ht="15" spans="1:4">
      <c r="A107" s="59" t="s">
        <v>127</v>
      </c>
      <c r="B107" s="27">
        <v>58</v>
      </c>
      <c r="C107" s="24"/>
      <c r="D107" s="24">
        <f t="shared" si="3"/>
        <v>58</v>
      </c>
    </row>
    <row r="108" ht="15" spans="1:4">
      <c r="A108" s="59" t="s">
        <v>128</v>
      </c>
      <c r="B108" s="27">
        <v>40</v>
      </c>
      <c r="C108" s="24"/>
      <c r="D108" s="24">
        <f t="shared" si="3"/>
        <v>40</v>
      </c>
    </row>
    <row r="109" ht="15" spans="1:4">
      <c r="A109" s="58" t="s">
        <v>129</v>
      </c>
      <c r="B109" s="24"/>
      <c r="C109" s="72">
        <v>0</v>
      </c>
      <c r="D109" s="24">
        <f t="shared" si="3"/>
        <v>0</v>
      </c>
    </row>
    <row r="110" ht="15" spans="1:4">
      <c r="A110" s="58" t="s">
        <v>130</v>
      </c>
      <c r="B110" s="24"/>
      <c r="C110" s="72">
        <v>13</v>
      </c>
      <c r="D110" s="24">
        <f t="shared" si="3"/>
        <v>13</v>
      </c>
    </row>
    <row r="111" ht="15" spans="1:4">
      <c r="A111" s="58" t="s">
        <v>131</v>
      </c>
      <c r="B111" s="24"/>
      <c r="C111" s="72">
        <v>25</v>
      </c>
      <c r="D111" s="24">
        <f t="shared" si="3"/>
        <v>25</v>
      </c>
    </row>
    <row r="112" ht="15" spans="1:4">
      <c r="A112" s="71" t="s">
        <v>132</v>
      </c>
      <c r="B112" s="72">
        <f>SUM(B113:B115)</f>
        <v>58</v>
      </c>
      <c r="C112" s="24"/>
      <c r="D112" s="24">
        <f t="shared" si="3"/>
        <v>58</v>
      </c>
    </row>
    <row r="113" ht="15" spans="1:4">
      <c r="A113" s="59" t="s">
        <v>133</v>
      </c>
      <c r="B113" s="27">
        <v>4</v>
      </c>
      <c r="C113" s="24"/>
      <c r="D113" s="24">
        <f t="shared" si="3"/>
        <v>4</v>
      </c>
    </row>
    <row r="114" ht="15" spans="1:4">
      <c r="A114" s="59" t="s">
        <v>134</v>
      </c>
      <c r="B114" s="27">
        <v>54</v>
      </c>
      <c r="C114" s="24"/>
      <c r="D114" s="24">
        <f t="shared" si="3"/>
        <v>54</v>
      </c>
    </row>
    <row r="115" ht="15" spans="1:4">
      <c r="A115" s="59" t="s">
        <v>135</v>
      </c>
      <c r="B115" s="27">
        <v>0</v>
      </c>
      <c r="C115" s="24"/>
      <c r="D115" s="24">
        <f t="shared" si="3"/>
        <v>0</v>
      </c>
    </row>
    <row r="116" ht="15" spans="1:4">
      <c r="A116" s="58" t="s">
        <v>136</v>
      </c>
      <c r="B116" s="24"/>
      <c r="C116" s="72">
        <v>87</v>
      </c>
      <c r="D116" s="24">
        <f t="shared" si="3"/>
        <v>87</v>
      </c>
    </row>
    <row r="117" ht="15" spans="1:4">
      <c r="A117" s="71" t="s">
        <v>137</v>
      </c>
      <c r="B117" s="72">
        <f>SUM(B118:B120)</f>
        <v>98</v>
      </c>
      <c r="C117" s="24"/>
      <c r="D117" s="24">
        <f t="shared" si="3"/>
        <v>98</v>
      </c>
    </row>
    <row r="118" ht="15" spans="1:4">
      <c r="A118" s="59" t="s">
        <v>138</v>
      </c>
      <c r="B118" s="27">
        <v>83</v>
      </c>
      <c r="C118" s="24"/>
      <c r="D118" s="24">
        <f t="shared" si="3"/>
        <v>83</v>
      </c>
    </row>
    <row r="119" ht="15" spans="1:4">
      <c r="A119" s="59" t="s">
        <v>139</v>
      </c>
      <c r="B119" s="27">
        <v>15</v>
      </c>
      <c r="C119" s="24"/>
      <c r="D119" s="24">
        <f t="shared" si="3"/>
        <v>15</v>
      </c>
    </row>
    <row r="120" ht="15" spans="1:4">
      <c r="A120" s="59" t="s">
        <v>140</v>
      </c>
      <c r="B120" s="27">
        <v>0</v>
      </c>
      <c r="C120" s="24"/>
      <c r="D120" s="24">
        <f t="shared" si="3"/>
        <v>0</v>
      </c>
    </row>
    <row r="121" ht="15" spans="1:4">
      <c r="A121" s="58" t="s">
        <v>141</v>
      </c>
      <c r="B121" s="24"/>
      <c r="C121" s="72">
        <v>189</v>
      </c>
      <c r="D121" s="24">
        <f t="shared" si="3"/>
        <v>189</v>
      </c>
    </row>
    <row r="122" ht="15" spans="1:4">
      <c r="A122" s="58" t="s">
        <v>142</v>
      </c>
      <c r="B122" s="24"/>
      <c r="C122" s="72">
        <v>135</v>
      </c>
      <c r="D122" s="24">
        <f t="shared" si="3"/>
        <v>135</v>
      </c>
    </row>
    <row r="123" ht="15" spans="1:4">
      <c r="A123" s="58" t="s">
        <v>143</v>
      </c>
      <c r="B123" s="24"/>
      <c r="C123" s="72">
        <v>0</v>
      </c>
      <c r="D123" s="24">
        <f t="shared" si="3"/>
        <v>0</v>
      </c>
    </row>
    <row r="124" ht="15" spans="1:4">
      <c r="A124" s="71" t="s">
        <v>144</v>
      </c>
      <c r="B124" s="72">
        <f>SUM(B125:B128)</f>
        <v>100</v>
      </c>
      <c r="C124" s="24"/>
      <c r="D124" s="24">
        <f t="shared" si="3"/>
        <v>100</v>
      </c>
    </row>
    <row r="125" ht="15" spans="1:4">
      <c r="A125" s="73" t="s">
        <v>152</v>
      </c>
      <c r="B125" s="27">
        <v>4</v>
      </c>
      <c r="C125" s="24"/>
      <c r="D125" s="24">
        <f t="shared" si="3"/>
        <v>4</v>
      </c>
    </row>
    <row r="126" ht="15" spans="1:4">
      <c r="A126" s="59" t="s">
        <v>145</v>
      </c>
      <c r="B126" s="27">
        <v>20</v>
      </c>
      <c r="C126" s="24"/>
      <c r="D126" s="24">
        <f t="shared" si="3"/>
        <v>20</v>
      </c>
    </row>
    <row r="127" ht="15" spans="1:4">
      <c r="A127" s="59" t="s">
        <v>146</v>
      </c>
      <c r="B127" s="27">
        <v>49</v>
      </c>
      <c r="C127" s="24"/>
      <c r="D127" s="24">
        <f t="shared" si="3"/>
        <v>49</v>
      </c>
    </row>
    <row r="128" ht="15" spans="1:4">
      <c r="A128" s="59" t="s">
        <v>147</v>
      </c>
      <c r="B128" s="27">
        <v>27</v>
      </c>
      <c r="C128" s="24"/>
      <c r="D128" s="24">
        <f t="shared" si="3"/>
        <v>27</v>
      </c>
    </row>
    <row r="129" ht="15" spans="1:4">
      <c r="A129" s="58" t="s">
        <v>148</v>
      </c>
      <c r="B129" s="24"/>
      <c r="C129" s="72">
        <v>171</v>
      </c>
      <c r="D129" s="24">
        <f t="shared" si="3"/>
        <v>171</v>
      </c>
    </row>
    <row r="130" ht="15" spans="1:4">
      <c r="A130" s="58" t="s">
        <v>149</v>
      </c>
      <c r="B130" s="24"/>
      <c r="C130" s="72">
        <v>41</v>
      </c>
      <c r="D130" s="24">
        <f t="shared" si="3"/>
        <v>41</v>
      </c>
    </row>
    <row r="131" spans="1:1">
      <c r="A131" s="74"/>
    </row>
    <row r="132" spans="1:1">
      <c r="A132" s="74"/>
    </row>
    <row r="133" spans="1:1">
      <c r="A133" s="74"/>
    </row>
    <row r="134" spans="1:1">
      <c r="A134" s="74"/>
    </row>
    <row r="135" spans="1:1">
      <c r="A135" s="74"/>
    </row>
    <row r="136" spans="1:1">
      <c r="A136" s="74"/>
    </row>
    <row r="137" spans="1:1">
      <c r="A137" s="74"/>
    </row>
    <row r="138" spans="1:1">
      <c r="A138" s="74"/>
    </row>
    <row r="139" spans="1:1">
      <c r="A139" s="74"/>
    </row>
    <row r="140" spans="1:1">
      <c r="A140" s="75"/>
    </row>
    <row r="141" spans="1:1">
      <c r="A141" s="76"/>
    </row>
    <row r="142" spans="1:1">
      <c r="A142" s="74"/>
    </row>
    <row r="143" spans="1:1">
      <c r="A143" s="74"/>
    </row>
    <row r="144" spans="1:1">
      <c r="A144" s="74"/>
    </row>
    <row r="145" spans="1:1">
      <c r="A145" s="74"/>
    </row>
    <row r="146" spans="1:1">
      <c r="A146" s="74"/>
    </row>
    <row r="147" spans="1:1">
      <c r="A147" s="74"/>
    </row>
    <row r="148" spans="1:1">
      <c r="A148" s="74"/>
    </row>
    <row r="149" spans="1:1">
      <c r="A149" s="74"/>
    </row>
    <row r="150" spans="1:1">
      <c r="A150" s="74"/>
    </row>
    <row r="151" spans="1:1">
      <c r="A151" s="76"/>
    </row>
    <row r="152" spans="1:1">
      <c r="A152" s="74"/>
    </row>
    <row r="153" spans="1:1">
      <c r="A153" s="74"/>
    </row>
    <row r="154" spans="1:1">
      <c r="A154" s="74"/>
    </row>
    <row r="155" spans="1:1">
      <c r="A155" s="74"/>
    </row>
    <row r="156" spans="1:1">
      <c r="A156" s="75"/>
    </row>
    <row r="157" spans="1:1">
      <c r="A157" s="76"/>
    </row>
    <row r="158" spans="1:1">
      <c r="A158" s="74"/>
    </row>
    <row r="159" spans="1:1">
      <c r="A159" s="74"/>
    </row>
    <row r="160" spans="1:1">
      <c r="A160" s="74"/>
    </row>
    <row r="161" spans="1:1">
      <c r="A161" s="74"/>
    </row>
    <row r="162" spans="1:1">
      <c r="A162" s="74"/>
    </row>
    <row r="163" spans="1:1">
      <c r="A163" s="74"/>
    </row>
    <row r="164" spans="1:1">
      <c r="A164" s="75"/>
    </row>
    <row r="165" spans="1:1">
      <c r="A165" s="75"/>
    </row>
    <row r="166" spans="1:1">
      <c r="A166" s="75"/>
    </row>
    <row r="167" spans="1:1">
      <c r="A167" s="75"/>
    </row>
    <row r="168" spans="1:1">
      <c r="A168" s="75"/>
    </row>
    <row r="169" spans="1:1">
      <c r="A169" s="75"/>
    </row>
    <row r="170" spans="1:1">
      <c r="A170" s="76"/>
    </row>
    <row r="171" spans="1:1">
      <c r="A171" s="74"/>
    </row>
    <row r="172" spans="1:1">
      <c r="A172" s="74"/>
    </row>
    <row r="173" spans="1:1">
      <c r="A173" s="74"/>
    </row>
    <row r="174" spans="1:1">
      <c r="A174" s="74"/>
    </row>
    <row r="175" spans="1:1">
      <c r="A175" s="74"/>
    </row>
    <row r="176" spans="1:1">
      <c r="A176" s="74"/>
    </row>
  </sheetData>
  <mergeCells count="2">
    <mergeCell ref="A1:B1"/>
    <mergeCell ref="B4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9"/>
  <sheetViews>
    <sheetView workbookViewId="0">
      <selection activeCell="D14" sqref="D14"/>
    </sheetView>
  </sheetViews>
  <sheetFormatPr defaultColWidth="9" defaultRowHeight="15" outlineLevelCol="3"/>
  <cols>
    <col min="1" max="1" width="19" style="47" customWidth="1"/>
    <col min="2" max="2" width="21.7727272727273" style="47" customWidth="1"/>
    <col min="3" max="3" width="22.5545454545455" style="47" customWidth="1"/>
    <col min="4" max="4" width="22.1090909090909" style="47" customWidth="1"/>
    <col min="5" max="16384" width="9" style="49"/>
  </cols>
  <sheetData>
    <row r="1" ht="22.05" customHeight="1" spans="1:4">
      <c r="A1" s="50" t="s">
        <v>154</v>
      </c>
      <c r="B1" s="50"/>
      <c r="C1" s="50"/>
      <c r="D1" s="50"/>
    </row>
    <row r="2" ht="6" customHeight="1" spans="1:4">
      <c r="A2" s="50"/>
      <c r="B2" s="50"/>
      <c r="C2" s="50"/>
      <c r="D2" s="50"/>
    </row>
    <row r="3" ht="57" customHeight="1" spans="1:4">
      <c r="A3" s="52" t="s">
        <v>155</v>
      </c>
      <c r="B3" s="52"/>
      <c r="C3" s="52"/>
      <c r="D3" s="52"/>
    </row>
    <row r="4" ht="18" customHeight="1" spans="1:4">
      <c r="A4" s="52"/>
      <c r="B4" s="52"/>
      <c r="C4" s="52"/>
      <c r="D4" s="52"/>
    </row>
    <row r="5" s="46" customFormat="1" ht="21" customHeight="1" spans="1:4">
      <c r="A5" s="67" t="s">
        <v>156</v>
      </c>
      <c r="B5" s="67" t="s">
        <v>9</v>
      </c>
      <c r="C5" s="68" t="s">
        <v>157</v>
      </c>
      <c r="D5" s="68"/>
    </row>
    <row r="6" s="46" customFormat="1" ht="21" customHeight="1" spans="1:4">
      <c r="A6" s="67"/>
      <c r="B6" s="67"/>
      <c r="C6" s="67" t="s">
        <v>10</v>
      </c>
      <c r="D6" s="68" t="s">
        <v>11</v>
      </c>
    </row>
    <row r="7" s="46" customFormat="1" ht="18" customHeight="1" spans="1:4">
      <c r="A7" s="55"/>
      <c r="B7" s="56" t="s">
        <v>158</v>
      </c>
      <c r="C7" s="56" t="s">
        <v>158</v>
      </c>
      <c r="D7" s="56" t="s">
        <v>158</v>
      </c>
    </row>
    <row r="8" ht="16.05" customHeight="1" spans="1:4">
      <c r="A8" s="55" t="s">
        <v>20</v>
      </c>
      <c r="B8" s="55">
        <f t="shared" ref="B8:B71" si="0">SUM(C8:D8)</f>
        <v>275185</v>
      </c>
      <c r="C8" s="57">
        <f>SUM(C9+C32+C12)</f>
        <v>20185</v>
      </c>
      <c r="D8" s="57">
        <f>SUM(D9+D32+D12)</f>
        <v>255000</v>
      </c>
    </row>
    <row r="9" ht="16.05" customHeight="1" spans="1:4">
      <c r="A9" s="55" t="s">
        <v>21</v>
      </c>
      <c r="B9" s="55">
        <f t="shared" si="0"/>
        <v>302</v>
      </c>
      <c r="C9" s="58">
        <f>SUM(C10:C11)</f>
        <v>0</v>
      </c>
      <c r="D9" s="58">
        <f>SUM(D10:D11)</f>
        <v>302</v>
      </c>
    </row>
    <row r="10" ht="16.05" customHeight="1" spans="1:4">
      <c r="A10" s="59" t="s">
        <v>22</v>
      </c>
      <c r="B10" s="60">
        <f t="shared" si="0"/>
        <v>187</v>
      </c>
      <c r="C10" s="60">
        <v>0</v>
      </c>
      <c r="D10" s="61">
        <v>187</v>
      </c>
    </row>
    <row r="11" ht="16.05" customHeight="1" spans="1:4">
      <c r="A11" s="59" t="s">
        <v>23</v>
      </c>
      <c r="B11" s="60">
        <f t="shared" si="0"/>
        <v>115</v>
      </c>
      <c r="C11" s="60">
        <v>0</v>
      </c>
      <c r="D11" s="61">
        <v>115</v>
      </c>
    </row>
    <row r="12" ht="16.05" customHeight="1" spans="1:4">
      <c r="A12" s="58" t="s">
        <v>25</v>
      </c>
      <c r="B12" s="55">
        <f t="shared" si="0"/>
        <v>12111</v>
      </c>
      <c r="C12" s="55">
        <f>SUM(C13+C14+C15+C16+C17+C18+C19+C24+C27)</f>
        <v>12111</v>
      </c>
      <c r="D12" s="55">
        <f>SUM(D13+D14+D15+D16+D17+D18+D19+D24+D27)</f>
        <v>0</v>
      </c>
    </row>
    <row r="13" ht="16.05" customHeight="1" spans="1:4">
      <c r="A13" s="58" t="s">
        <v>26</v>
      </c>
      <c r="B13" s="60">
        <f t="shared" si="0"/>
        <v>7355</v>
      </c>
      <c r="C13" s="60">
        <f>SUM([1]测算表!S11)</f>
        <v>7355</v>
      </c>
      <c r="D13" s="61">
        <v>0</v>
      </c>
    </row>
    <row r="14" ht="16.05" customHeight="1" spans="1:4">
      <c r="A14" s="58" t="s">
        <v>27</v>
      </c>
      <c r="B14" s="60">
        <f t="shared" si="0"/>
        <v>391</v>
      </c>
      <c r="C14" s="60">
        <f>SUM([1]测算表!S12)</f>
        <v>391</v>
      </c>
      <c r="D14" s="61">
        <v>0</v>
      </c>
    </row>
    <row r="15" ht="16.05" customHeight="1" spans="1:4">
      <c r="A15" s="58" t="s">
        <v>28</v>
      </c>
      <c r="B15" s="60">
        <f t="shared" si="0"/>
        <v>725</v>
      </c>
      <c r="C15" s="60">
        <f>SUM([1]测算表!S13)</f>
        <v>725</v>
      </c>
      <c r="D15" s="61">
        <v>0</v>
      </c>
    </row>
    <row r="16" ht="16.05" customHeight="1" spans="1:4">
      <c r="A16" s="58" t="s">
        <v>29</v>
      </c>
      <c r="B16" s="60">
        <f t="shared" si="0"/>
        <v>713</v>
      </c>
      <c r="C16" s="60">
        <f>SUM([1]测算表!S14)</f>
        <v>713</v>
      </c>
      <c r="D16" s="61">
        <v>0</v>
      </c>
    </row>
    <row r="17" ht="16.05" customHeight="1" spans="1:4">
      <c r="A17" s="58" t="s">
        <v>30</v>
      </c>
      <c r="B17" s="60">
        <f t="shared" si="0"/>
        <v>465</v>
      </c>
      <c r="C17" s="60">
        <f>SUM([1]测算表!S15)</f>
        <v>465</v>
      </c>
      <c r="D17" s="61">
        <v>0</v>
      </c>
    </row>
    <row r="18" ht="16.05" customHeight="1" spans="1:4">
      <c r="A18" s="58" t="s">
        <v>31</v>
      </c>
      <c r="B18" s="60">
        <f t="shared" si="0"/>
        <v>307</v>
      </c>
      <c r="C18" s="60">
        <f>SUM([1]测算表!S16)</f>
        <v>307</v>
      </c>
      <c r="D18" s="61">
        <v>0</v>
      </c>
    </row>
    <row r="19" ht="16.05" customHeight="1" spans="1:4">
      <c r="A19" s="58" t="s">
        <v>32</v>
      </c>
      <c r="B19" s="55">
        <f t="shared" si="0"/>
        <v>637</v>
      </c>
      <c r="C19" s="55">
        <f>SUM(C20:C23)</f>
        <v>637</v>
      </c>
      <c r="D19" s="58">
        <v>0</v>
      </c>
    </row>
    <row r="20" ht="16.05" customHeight="1" spans="1:4">
      <c r="A20" s="59" t="s">
        <v>33</v>
      </c>
      <c r="B20" s="60">
        <f t="shared" si="0"/>
        <v>31</v>
      </c>
      <c r="C20" s="60">
        <f>SUM([1]测算表!S18)</f>
        <v>31</v>
      </c>
      <c r="D20" s="61">
        <v>0</v>
      </c>
    </row>
    <row r="21" ht="16.05" customHeight="1" spans="1:4">
      <c r="A21" s="59" t="s">
        <v>34</v>
      </c>
      <c r="B21" s="60">
        <f t="shared" si="0"/>
        <v>28</v>
      </c>
      <c r="C21" s="60">
        <f>SUM([1]测算表!S19)</f>
        <v>28</v>
      </c>
      <c r="D21" s="61">
        <v>0</v>
      </c>
    </row>
    <row r="22" ht="16.05" customHeight="1" spans="1:4">
      <c r="A22" s="59" t="s">
        <v>35</v>
      </c>
      <c r="B22" s="60">
        <f t="shared" si="0"/>
        <v>387</v>
      </c>
      <c r="C22" s="60">
        <f>SUM([1]测算表!S20)</f>
        <v>387</v>
      </c>
      <c r="D22" s="61">
        <v>0</v>
      </c>
    </row>
    <row r="23" ht="16.05" customHeight="1" spans="1:4">
      <c r="A23" s="59" t="s">
        <v>36</v>
      </c>
      <c r="B23" s="60">
        <f t="shared" si="0"/>
        <v>191</v>
      </c>
      <c r="C23" s="60">
        <f>SUM([1]测算表!S21)</f>
        <v>191</v>
      </c>
      <c r="D23" s="61">
        <v>0</v>
      </c>
    </row>
    <row r="24" ht="16.05" customHeight="1" spans="1:4">
      <c r="A24" s="58" t="s">
        <v>37</v>
      </c>
      <c r="B24" s="55">
        <f t="shared" si="0"/>
        <v>503</v>
      </c>
      <c r="C24" s="55">
        <f>SUM(C25:C26)</f>
        <v>503</v>
      </c>
      <c r="D24" s="58">
        <v>0</v>
      </c>
    </row>
    <row r="25" ht="16.05" customHeight="1" spans="1:4">
      <c r="A25" s="59" t="s">
        <v>38</v>
      </c>
      <c r="B25" s="60">
        <f t="shared" si="0"/>
        <v>330</v>
      </c>
      <c r="C25" s="60">
        <f>SUM([1]测算表!S23)</f>
        <v>330</v>
      </c>
      <c r="D25" s="61">
        <v>0</v>
      </c>
    </row>
    <row r="26" ht="16.05" customHeight="1" spans="1:4">
      <c r="A26" s="59" t="s">
        <v>39</v>
      </c>
      <c r="B26" s="60">
        <f t="shared" si="0"/>
        <v>173</v>
      </c>
      <c r="C26" s="60">
        <f>SUM([1]测算表!S24)</f>
        <v>173</v>
      </c>
      <c r="D26" s="61">
        <v>0</v>
      </c>
    </row>
    <row r="27" ht="16.05" customHeight="1" spans="1:4">
      <c r="A27" s="58" t="s">
        <v>40</v>
      </c>
      <c r="B27" s="55">
        <f t="shared" si="0"/>
        <v>1015</v>
      </c>
      <c r="C27" s="55">
        <f>SUM(C28:C31)</f>
        <v>1015</v>
      </c>
      <c r="D27" s="55">
        <f>SUM(D28:D31)</f>
        <v>0</v>
      </c>
    </row>
    <row r="28" ht="16.05" customHeight="1" spans="1:4">
      <c r="A28" s="59" t="s">
        <v>41</v>
      </c>
      <c r="B28" s="60">
        <f t="shared" si="0"/>
        <v>83</v>
      </c>
      <c r="C28" s="60">
        <f>SUM([1]测算表!S26)</f>
        <v>83</v>
      </c>
      <c r="D28" s="61">
        <v>0</v>
      </c>
    </row>
    <row r="29" ht="16.05" customHeight="1" spans="1:4">
      <c r="A29" s="59" t="s">
        <v>42</v>
      </c>
      <c r="B29" s="60">
        <f t="shared" si="0"/>
        <v>41</v>
      </c>
      <c r="C29" s="60">
        <f>SUM([1]测算表!S27)</f>
        <v>41</v>
      </c>
      <c r="D29" s="61">
        <v>0</v>
      </c>
    </row>
    <row r="30" ht="16.05" customHeight="1" spans="1:4">
      <c r="A30" s="59" t="s">
        <v>43</v>
      </c>
      <c r="B30" s="60">
        <f t="shared" si="0"/>
        <v>492</v>
      </c>
      <c r="C30" s="60">
        <f>SUM([1]测算表!S28)</f>
        <v>492</v>
      </c>
      <c r="D30" s="61">
        <v>0</v>
      </c>
    </row>
    <row r="31" ht="16.05" customHeight="1" spans="1:4">
      <c r="A31" s="59" t="s">
        <v>44</v>
      </c>
      <c r="B31" s="60">
        <f t="shared" si="0"/>
        <v>399</v>
      </c>
      <c r="C31" s="60">
        <f>SUM([1]测算表!S29)</f>
        <v>399</v>
      </c>
      <c r="D31" s="61">
        <v>0</v>
      </c>
    </row>
    <row r="32" ht="16.05" customHeight="1" spans="1:4">
      <c r="A32" s="58" t="s">
        <v>45</v>
      </c>
      <c r="B32" s="55">
        <f t="shared" si="0"/>
        <v>262772</v>
      </c>
      <c r="C32" s="55">
        <f>SUM(C33+C40+C41+C48+C49+C50+C51+C52+C56+C57+C58+C59+C64+C65+C66+C67+C68+C72+C73+C76+C77+C78+C79+C83+C88+C89+C97+C98+C99+C100+C105+C106+C107+C109+C110+C111+C112+C113+C119+C120+C121+C122+C126+C127+C131+C132+C133+C134+C138+C139)</f>
        <v>8074</v>
      </c>
      <c r="D32" s="55">
        <f>SUM(D33+D40+D41+D48+D49+D50+D51+D52+D56+D57+D58+D59+D64+D65+D66+D67+D68+D72+D73+D76+D77+D78+D79+D83+D88+D89+D97+D98+D99+D100+D105+D106+D107+D109+D110+D111+D112+D113+D119+D120+D121+D122+D126+D127+D131+D132+D133+D134+D138+D139)</f>
        <v>254698</v>
      </c>
    </row>
    <row r="33" ht="16.05" customHeight="1" spans="1:4">
      <c r="A33" s="58" t="s">
        <v>46</v>
      </c>
      <c r="B33" s="55">
        <f t="shared" si="0"/>
        <v>15199</v>
      </c>
      <c r="C33" s="57">
        <f>SUM(C34:C39)</f>
        <v>467</v>
      </c>
      <c r="D33" s="57">
        <f>SUM(D34:D39)</f>
        <v>14732</v>
      </c>
    </row>
    <row r="34" ht="16.05" customHeight="1" spans="1:4">
      <c r="A34" s="59" t="s">
        <v>47</v>
      </c>
      <c r="B34" s="60">
        <f t="shared" si="0"/>
        <v>1693</v>
      </c>
      <c r="C34" s="60">
        <f>SUM([1]测算表!S32)</f>
        <v>52</v>
      </c>
      <c r="D34" s="61">
        <f>SUM([1]测算表!T32)</f>
        <v>1641</v>
      </c>
    </row>
    <row r="35" ht="16.05" customHeight="1" spans="1:4">
      <c r="A35" s="59" t="s">
        <v>48</v>
      </c>
      <c r="B35" s="60">
        <f t="shared" si="0"/>
        <v>546</v>
      </c>
      <c r="C35" s="60">
        <f>SUM([1]测算表!S33)</f>
        <v>17</v>
      </c>
      <c r="D35" s="61">
        <f>SUM([1]测算表!T33)</f>
        <v>529</v>
      </c>
    </row>
    <row r="36" ht="16.05" customHeight="1" spans="1:4">
      <c r="A36" s="59" t="s">
        <v>49</v>
      </c>
      <c r="B36" s="60">
        <f t="shared" si="0"/>
        <v>557</v>
      </c>
      <c r="C36" s="60">
        <f>SUM([1]测算表!S34)</f>
        <v>17</v>
      </c>
      <c r="D36" s="61">
        <f>SUM([1]测算表!T34)</f>
        <v>540</v>
      </c>
    </row>
    <row r="37" ht="16.05" customHeight="1" spans="1:4">
      <c r="A37" s="59" t="s">
        <v>50</v>
      </c>
      <c r="B37" s="60">
        <f t="shared" si="0"/>
        <v>1812</v>
      </c>
      <c r="C37" s="60">
        <f>SUM([1]测算表!S35)</f>
        <v>56</v>
      </c>
      <c r="D37" s="61">
        <f>SUM([1]测算表!T35)</f>
        <v>1756</v>
      </c>
    </row>
    <row r="38" ht="16.05" customHeight="1" spans="1:4">
      <c r="A38" s="59" t="s">
        <v>51</v>
      </c>
      <c r="B38" s="60">
        <f t="shared" si="0"/>
        <v>5213</v>
      </c>
      <c r="C38" s="60">
        <f>SUM([1]测算表!S36)</f>
        <v>160</v>
      </c>
      <c r="D38" s="61">
        <f>SUM([1]测算表!T36)</f>
        <v>5053</v>
      </c>
    </row>
    <row r="39" ht="16.05" customHeight="1" spans="1:4">
      <c r="A39" s="59" t="s">
        <v>52</v>
      </c>
      <c r="B39" s="60">
        <f t="shared" si="0"/>
        <v>5378</v>
      </c>
      <c r="C39" s="60">
        <f>SUM([1]测算表!S37)</f>
        <v>165</v>
      </c>
      <c r="D39" s="61">
        <f>SUM([1]测算表!T37)</f>
        <v>5213</v>
      </c>
    </row>
    <row r="40" ht="16.05" customHeight="1" spans="1:4">
      <c r="A40" s="58" t="s">
        <v>53</v>
      </c>
      <c r="B40" s="60">
        <f t="shared" si="0"/>
        <v>272</v>
      </c>
      <c r="C40" s="60">
        <f>SUM([1]测算表!S38)</f>
        <v>8</v>
      </c>
      <c r="D40" s="61">
        <f>SUM([1]测算表!T38)</f>
        <v>264</v>
      </c>
    </row>
    <row r="41" ht="16.05" customHeight="1" spans="1:4">
      <c r="A41" s="58" t="s">
        <v>54</v>
      </c>
      <c r="B41" s="55">
        <f t="shared" si="0"/>
        <v>3523</v>
      </c>
      <c r="C41" s="57">
        <f>SUM(C42:C47)</f>
        <v>107</v>
      </c>
      <c r="D41" s="57">
        <f>SUM(D42:D47)</f>
        <v>3416</v>
      </c>
    </row>
    <row r="42" ht="16.05" customHeight="1" spans="1:4">
      <c r="A42" s="59" t="s">
        <v>55</v>
      </c>
      <c r="B42" s="60">
        <f t="shared" si="0"/>
        <v>1084</v>
      </c>
      <c r="C42" s="60">
        <f>SUM([1]测算表!S40)</f>
        <v>33</v>
      </c>
      <c r="D42" s="61">
        <f>SUM([1]测算表!T40)</f>
        <v>1051</v>
      </c>
    </row>
    <row r="43" ht="16.05" customHeight="1" spans="1:4">
      <c r="A43" s="59" t="s">
        <v>56</v>
      </c>
      <c r="B43" s="60">
        <f t="shared" si="0"/>
        <v>682</v>
      </c>
      <c r="C43" s="60">
        <f>SUM([1]测算表!S41)</f>
        <v>21</v>
      </c>
      <c r="D43" s="61">
        <f>SUM([1]测算表!T41)</f>
        <v>661</v>
      </c>
    </row>
    <row r="44" ht="16.05" customHeight="1" spans="1:4">
      <c r="A44" s="59" t="s">
        <v>57</v>
      </c>
      <c r="B44" s="60">
        <f t="shared" si="0"/>
        <v>825</v>
      </c>
      <c r="C44" s="60">
        <f>SUM([1]测算表!S42)</f>
        <v>25</v>
      </c>
      <c r="D44" s="61">
        <f>SUM([1]测算表!T42)</f>
        <v>800</v>
      </c>
    </row>
    <row r="45" ht="16.05" customHeight="1" spans="1:4">
      <c r="A45" s="59" t="s">
        <v>58</v>
      </c>
      <c r="B45" s="60">
        <f t="shared" si="0"/>
        <v>525</v>
      </c>
      <c r="C45" s="60">
        <f>SUM([1]测算表!S43)</f>
        <v>16</v>
      </c>
      <c r="D45" s="61">
        <f>SUM([1]测算表!T43)</f>
        <v>509</v>
      </c>
    </row>
    <row r="46" ht="16.05" customHeight="1" spans="1:4">
      <c r="A46" s="59" t="s">
        <v>59</v>
      </c>
      <c r="B46" s="60">
        <f t="shared" si="0"/>
        <v>200</v>
      </c>
      <c r="C46" s="60">
        <f>SUM([1]测算表!S44)</f>
        <v>6</v>
      </c>
      <c r="D46" s="61">
        <f>SUM([1]测算表!T44)</f>
        <v>194</v>
      </c>
    </row>
    <row r="47" ht="16.05" customHeight="1" spans="1:4">
      <c r="A47" s="59" t="s">
        <v>60</v>
      </c>
      <c r="B47" s="60">
        <f t="shared" si="0"/>
        <v>207</v>
      </c>
      <c r="C47" s="60">
        <f>SUM([1]测算表!S45)</f>
        <v>6</v>
      </c>
      <c r="D47" s="61">
        <f>SUM([1]测算表!T45)</f>
        <v>201</v>
      </c>
    </row>
    <row r="48" ht="16.05" customHeight="1" spans="1:4">
      <c r="A48" s="58" t="s">
        <v>61</v>
      </c>
      <c r="B48" s="60">
        <f t="shared" si="0"/>
        <v>1071</v>
      </c>
      <c r="C48" s="60">
        <f>SUM([1]测算表!S46)</f>
        <v>33</v>
      </c>
      <c r="D48" s="61">
        <f>SUM([1]测算表!T46)</f>
        <v>1038</v>
      </c>
    </row>
    <row r="49" ht="16.05" customHeight="1" spans="1:4">
      <c r="A49" s="58" t="s">
        <v>62</v>
      </c>
      <c r="B49" s="60">
        <f t="shared" si="0"/>
        <v>1753</v>
      </c>
      <c r="C49" s="60">
        <f>SUM([1]测算表!S47)</f>
        <v>54</v>
      </c>
      <c r="D49" s="61">
        <f>SUM([1]测算表!T47)</f>
        <v>1699</v>
      </c>
    </row>
    <row r="50" ht="16.05" customHeight="1" spans="1:4">
      <c r="A50" s="58" t="s">
        <v>63</v>
      </c>
      <c r="B50" s="60">
        <f t="shared" si="0"/>
        <v>555</v>
      </c>
      <c r="C50" s="60">
        <f>SUM([1]测算表!S48)</f>
        <v>17</v>
      </c>
      <c r="D50" s="61">
        <f>SUM([1]测算表!T48)</f>
        <v>538</v>
      </c>
    </row>
    <row r="51" ht="16.05" customHeight="1" spans="1:4">
      <c r="A51" s="58" t="s">
        <v>64</v>
      </c>
      <c r="B51" s="60">
        <f t="shared" si="0"/>
        <v>529</v>
      </c>
      <c r="C51" s="60">
        <f>SUM([1]测算表!S49)</f>
        <v>16</v>
      </c>
      <c r="D51" s="61">
        <f>SUM([1]测算表!T49)</f>
        <v>513</v>
      </c>
    </row>
    <row r="52" ht="16.05" customHeight="1" spans="1:4">
      <c r="A52" s="58" t="s">
        <v>65</v>
      </c>
      <c r="B52" s="55">
        <f t="shared" si="0"/>
        <v>5817</v>
      </c>
      <c r="C52" s="57">
        <f>SUM(C53:C55)</f>
        <v>179</v>
      </c>
      <c r="D52" s="57">
        <f>SUM(D53:D55)</f>
        <v>5638</v>
      </c>
    </row>
    <row r="53" ht="16.05" customHeight="1" spans="1:4">
      <c r="A53" s="59" t="s">
        <v>66</v>
      </c>
      <c r="B53" s="60">
        <f t="shared" si="0"/>
        <v>658</v>
      </c>
      <c r="C53" s="60">
        <f>SUM([1]测算表!S51)</f>
        <v>20</v>
      </c>
      <c r="D53" s="61">
        <f>SUM([1]测算表!T51)</f>
        <v>638</v>
      </c>
    </row>
    <row r="54" ht="16.05" customHeight="1" spans="1:4">
      <c r="A54" s="59" t="s">
        <v>67</v>
      </c>
      <c r="B54" s="60">
        <f t="shared" si="0"/>
        <v>2792</v>
      </c>
      <c r="C54" s="60">
        <f>SUM([1]测算表!S52)</f>
        <v>86</v>
      </c>
      <c r="D54" s="61">
        <f>SUM([1]测算表!T52)</f>
        <v>2706</v>
      </c>
    </row>
    <row r="55" ht="16.05" customHeight="1" spans="1:4">
      <c r="A55" s="59" t="s">
        <v>68</v>
      </c>
      <c r="B55" s="60">
        <f t="shared" si="0"/>
        <v>2367</v>
      </c>
      <c r="C55" s="60">
        <f>SUM([1]测算表!S53)</f>
        <v>73</v>
      </c>
      <c r="D55" s="61">
        <f>SUM([1]测算表!T53)</f>
        <v>2294</v>
      </c>
    </row>
    <row r="56" ht="16.05" customHeight="1" spans="1:4">
      <c r="A56" s="58" t="s">
        <v>69</v>
      </c>
      <c r="B56" s="60">
        <f t="shared" si="0"/>
        <v>1532</v>
      </c>
      <c r="C56" s="60">
        <f>SUM([1]测算表!S54)</f>
        <v>47</v>
      </c>
      <c r="D56" s="61">
        <f>SUM([1]测算表!T54)</f>
        <v>1485</v>
      </c>
    </row>
    <row r="57" ht="16.05" customHeight="1" spans="1:4">
      <c r="A57" s="58" t="s">
        <v>70</v>
      </c>
      <c r="B57" s="60">
        <f t="shared" si="0"/>
        <v>4786</v>
      </c>
      <c r="C57" s="60">
        <f>SUM([1]测算表!S55)</f>
        <v>147</v>
      </c>
      <c r="D57" s="61">
        <f>SUM([1]测算表!T55)</f>
        <v>4639</v>
      </c>
    </row>
    <row r="58" s="47" customFormat="1" ht="16.05" customHeight="1" spans="1:4">
      <c r="A58" s="58" t="s">
        <v>71</v>
      </c>
      <c r="B58" s="60">
        <f t="shared" si="0"/>
        <v>2462</v>
      </c>
      <c r="C58" s="60">
        <f>SUM([1]测算表!S56)</f>
        <v>76</v>
      </c>
      <c r="D58" s="61">
        <f>SUM([1]测算表!T56)</f>
        <v>2386</v>
      </c>
    </row>
    <row r="59" s="47" customFormat="1" ht="16.05" customHeight="1" spans="1:4">
      <c r="A59" s="58" t="s">
        <v>72</v>
      </c>
      <c r="B59" s="55">
        <f t="shared" si="0"/>
        <v>4415</v>
      </c>
      <c r="C59" s="57">
        <f>SUM(C60:C63)</f>
        <v>135</v>
      </c>
      <c r="D59" s="57">
        <f>SUM(D60:D63)</f>
        <v>4280</v>
      </c>
    </row>
    <row r="60" s="47" customFormat="1" ht="16.05" customHeight="1" spans="1:4">
      <c r="A60" s="59" t="s">
        <v>73</v>
      </c>
      <c r="B60" s="60">
        <f t="shared" si="0"/>
        <v>494</v>
      </c>
      <c r="C60" s="60">
        <f>SUM([1]测算表!S58)</f>
        <v>15</v>
      </c>
      <c r="D60" s="61">
        <f>SUM([1]测算表!T58)</f>
        <v>479</v>
      </c>
    </row>
    <row r="61" s="47" customFormat="1" ht="16.05" customHeight="1" spans="1:4">
      <c r="A61" s="59" t="s">
        <v>74</v>
      </c>
      <c r="B61" s="60">
        <f t="shared" si="0"/>
        <v>2161</v>
      </c>
      <c r="C61" s="60">
        <f>SUM([1]测算表!S59)</f>
        <v>66</v>
      </c>
      <c r="D61" s="61">
        <f>SUM([1]测算表!T59)</f>
        <v>2095</v>
      </c>
    </row>
    <row r="62" s="47" customFormat="1" ht="16.05" customHeight="1" spans="1:4">
      <c r="A62" s="59" t="s">
        <v>75</v>
      </c>
      <c r="B62" s="60">
        <f t="shared" si="0"/>
        <v>1229</v>
      </c>
      <c r="C62" s="60">
        <f>SUM([1]测算表!S60)</f>
        <v>38</v>
      </c>
      <c r="D62" s="61">
        <f>SUM([1]测算表!T60)</f>
        <v>1191</v>
      </c>
    </row>
    <row r="63" s="47" customFormat="1" ht="16.05" customHeight="1" spans="1:4">
      <c r="A63" s="59" t="s">
        <v>76</v>
      </c>
      <c r="B63" s="60">
        <f t="shared" si="0"/>
        <v>531</v>
      </c>
      <c r="C63" s="60">
        <f>SUM([1]测算表!S61)</f>
        <v>16</v>
      </c>
      <c r="D63" s="61">
        <f>SUM([1]测算表!T61)</f>
        <v>515</v>
      </c>
    </row>
    <row r="64" s="47" customFormat="1" ht="16.05" customHeight="1" spans="1:4">
      <c r="A64" s="58" t="s">
        <v>77</v>
      </c>
      <c r="B64" s="60">
        <f t="shared" si="0"/>
        <v>6206</v>
      </c>
      <c r="C64" s="60">
        <f>SUM([1]测算表!S62)</f>
        <v>191</v>
      </c>
      <c r="D64" s="61">
        <f>SUM([1]测算表!T62)</f>
        <v>6015</v>
      </c>
    </row>
    <row r="65" s="48" customFormat="1" ht="16.05" customHeight="1" spans="1:4">
      <c r="A65" s="58" t="s">
        <v>78</v>
      </c>
      <c r="B65" s="60">
        <f t="shared" si="0"/>
        <v>2844</v>
      </c>
      <c r="C65" s="60">
        <f>SUM([1]测算表!S63)</f>
        <v>87</v>
      </c>
      <c r="D65" s="61">
        <f>SUM([1]测算表!T63)</f>
        <v>2757</v>
      </c>
    </row>
    <row r="66" s="47" customFormat="1" ht="16.05" customHeight="1" spans="1:4">
      <c r="A66" s="58" t="s">
        <v>79</v>
      </c>
      <c r="B66" s="60">
        <f t="shared" si="0"/>
        <v>8547</v>
      </c>
      <c r="C66" s="60">
        <f>SUM([1]测算表!S64)</f>
        <v>263</v>
      </c>
      <c r="D66" s="61">
        <f>SUM([1]测算表!T64)</f>
        <v>8284</v>
      </c>
    </row>
    <row r="67" s="47" customFormat="1" ht="16.05" customHeight="1" spans="1:4">
      <c r="A67" s="58" t="s">
        <v>80</v>
      </c>
      <c r="B67" s="60">
        <f t="shared" si="0"/>
        <v>3140</v>
      </c>
      <c r="C67" s="60">
        <f>SUM([1]测算表!S65)</f>
        <v>96</v>
      </c>
      <c r="D67" s="61">
        <f>SUM([1]测算表!T65)</f>
        <v>3044</v>
      </c>
    </row>
    <row r="68" s="47" customFormat="1" ht="16.05" customHeight="1" spans="1:4">
      <c r="A68" s="58" t="s">
        <v>37</v>
      </c>
      <c r="B68" s="55">
        <f t="shared" si="0"/>
        <v>5105</v>
      </c>
      <c r="C68" s="57">
        <f>SUM(C69:C71)</f>
        <v>157</v>
      </c>
      <c r="D68" s="57">
        <f>SUM(D69:D71)</f>
        <v>4948</v>
      </c>
    </row>
    <row r="69" s="47" customFormat="1" ht="16.05" customHeight="1" spans="1:4">
      <c r="A69" s="59" t="s">
        <v>81</v>
      </c>
      <c r="B69" s="60">
        <f t="shared" si="0"/>
        <v>141</v>
      </c>
      <c r="C69" s="60">
        <f>SUM([1]测算表!S67)</f>
        <v>4</v>
      </c>
      <c r="D69" s="61">
        <f>SUM([1]测算表!T67)</f>
        <v>137</v>
      </c>
    </row>
    <row r="70" s="47" customFormat="1" ht="16.05" customHeight="1" spans="1:4">
      <c r="A70" s="59" t="s">
        <v>82</v>
      </c>
      <c r="B70" s="60">
        <f t="shared" si="0"/>
        <v>3482</v>
      </c>
      <c r="C70" s="60">
        <f>SUM([1]测算表!S68)</f>
        <v>107</v>
      </c>
      <c r="D70" s="61">
        <f>SUM([1]测算表!T68)</f>
        <v>3375</v>
      </c>
    </row>
    <row r="71" s="47" customFormat="1" ht="16.05" customHeight="1" spans="1:4">
      <c r="A71" s="59" t="s">
        <v>83</v>
      </c>
      <c r="B71" s="60">
        <f t="shared" si="0"/>
        <v>1482</v>
      </c>
      <c r="C71" s="60">
        <f>SUM([1]测算表!S69)</f>
        <v>46</v>
      </c>
      <c r="D71" s="61">
        <f>SUM([1]测算表!T69)</f>
        <v>1436</v>
      </c>
    </row>
    <row r="72" s="47" customFormat="1" ht="16.05" customHeight="1" spans="1:4">
      <c r="A72" s="58" t="s">
        <v>84</v>
      </c>
      <c r="B72" s="60">
        <f t="shared" ref="B72:B135" si="1">SUM(C72:D72)</f>
        <v>1757</v>
      </c>
      <c r="C72" s="60">
        <f>SUM([1]测算表!S70)</f>
        <v>54</v>
      </c>
      <c r="D72" s="61">
        <f>SUM([1]测算表!T70)</f>
        <v>1703</v>
      </c>
    </row>
    <row r="73" s="47" customFormat="1" ht="16.05" customHeight="1" spans="1:4">
      <c r="A73" s="58" t="s">
        <v>85</v>
      </c>
      <c r="B73" s="55">
        <f t="shared" si="1"/>
        <v>1797</v>
      </c>
      <c r="C73" s="57">
        <f>SUM(C74:C75)</f>
        <v>55</v>
      </c>
      <c r="D73" s="57">
        <f>SUM(D74:D75)</f>
        <v>1742</v>
      </c>
    </row>
    <row r="74" s="47" customFormat="1" ht="16.05" customHeight="1" spans="1:4">
      <c r="A74" s="59" t="s">
        <v>86</v>
      </c>
      <c r="B74" s="60">
        <f t="shared" si="1"/>
        <v>597</v>
      </c>
      <c r="C74" s="60">
        <f>SUM([1]测算表!S72)</f>
        <v>18</v>
      </c>
      <c r="D74" s="61">
        <f>SUM([1]测算表!T72)</f>
        <v>579</v>
      </c>
    </row>
    <row r="75" s="48" customFormat="1" ht="16.05" customHeight="1" spans="1:4">
      <c r="A75" s="59" t="s">
        <v>87</v>
      </c>
      <c r="B75" s="60">
        <f t="shared" si="1"/>
        <v>1200</v>
      </c>
      <c r="C75" s="60">
        <f>SUM([1]测算表!S73)</f>
        <v>37</v>
      </c>
      <c r="D75" s="61">
        <f>SUM([1]测算表!T73)</f>
        <v>1163</v>
      </c>
    </row>
    <row r="76" s="48" customFormat="1" ht="16.05" customHeight="1" spans="1:4">
      <c r="A76" s="58" t="s">
        <v>88</v>
      </c>
      <c r="B76" s="60">
        <f t="shared" si="1"/>
        <v>8862</v>
      </c>
      <c r="C76" s="60">
        <f>SUM([1]测算表!S74)</f>
        <v>272</v>
      </c>
      <c r="D76" s="61">
        <f>SUM([1]测算表!T74)</f>
        <v>8590</v>
      </c>
    </row>
    <row r="77" s="47" customFormat="1" ht="16.05" customHeight="1" spans="1:4">
      <c r="A77" s="58" t="s">
        <v>89</v>
      </c>
      <c r="B77" s="60">
        <f t="shared" si="1"/>
        <v>2004</v>
      </c>
      <c r="C77" s="60">
        <f>SUM([1]测算表!S75)</f>
        <v>62</v>
      </c>
      <c r="D77" s="61">
        <f>SUM([1]测算表!T75)</f>
        <v>1942</v>
      </c>
    </row>
    <row r="78" s="47" customFormat="1" ht="16.05" customHeight="1" spans="1:4">
      <c r="A78" s="58" t="s">
        <v>90</v>
      </c>
      <c r="B78" s="60">
        <f t="shared" si="1"/>
        <v>9698</v>
      </c>
      <c r="C78" s="60">
        <f>SUM([1]测算表!S76)</f>
        <v>298</v>
      </c>
      <c r="D78" s="61">
        <f>SUM([1]测算表!T76)</f>
        <v>9400</v>
      </c>
    </row>
    <row r="79" s="47" customFormat="1" ht="16.05" customHeight="1" spans="1:4">
      <c r="A79" s="58" t="s">
        <v>32</v>
      </c>
      <c r="B79" s="55">
        <f t="shared" si="1"/>
        <v>4963</v>
      </c>
      <c r="C79" s="57">
        <f>SUM(C80:C82)</f>
        <v>152</v>
      </c>
      <c r="D79" s="57">
        <f>SUM(D80:D82)</f>
        <v>4811</v>
      </c>
    </row>
    <row r="80" s="47" customFormat="1" ht="16.05" customHeight="1" spans="1:4">
      <c r="A80" s="59" t="s">
        <v>91</v>
      </c>
      <c r="B80" s="60">
        <f t="shared" si="1"/>
        <v>2530</v>
      </c>
      <c r="C80" s="60">
        <f>SUM([1]测算表!S78)</f>
        <v>78</v>
      </c>
      <c r="D80" s="61">
        <f>SUM([1]测算表!T78)</f>
        <v>2452</v>
      </c>
    </row>
    <row r="81" s="47" customFormat="1" ht="16.05" customHeight="1" spans="1:4">
      <c r="A81" s="59" t="s">
        <v>92</v>
      </c>
      <c r="B81" s="60">
        <f t="shared" si="1"/>
        <v>1084</v>
      </c>
      <c r="C81" s="60">
        <f>SUM([1]测算表!S79)</f>
        <v>33</v>
      </c>
      <c r="D81" s="61">
        <f>SUM([1]测算表!T79)</f>
        <v>1051</v>
      </c>
    </row>
    <row r="82" s="47" customFormat="1" ht="16.05" customHeight="1" spans="1:4">
      <c r="A82" s="59" t="s">
        <v>93</v>
      </c>
      <c r="B82" s="60">
        <f t="shared" si="1"/>
        <v>1349</v>
      </c>
      <c r="C82" s="60">
        <f>SUM([1]测算表!S80)</f>
        <v>41</v>
      </c>
      <c r="D82" s="61">
        <f>SUM([1]测算表!T80)</f>
        <v>1308</v>
      </c>
    </row>
    <row r="83" s="48" customFormat="1" ht="16.05" customHeight="1" spans="1:4">
      <c r="A83" s="58" t="s">
        <v>94</v>
      </c>
      <c r="B83" s="55">
        <f t="shared" si="1"/>
        <v>7366</v>
      </c>
      <c r="C83" s="57">
        <f>SUM(C84:C87)</f>
        <v>227</v>
      </c>
      <c r="D83" s="57">
        <f>SUM(D84:D87)</f>
        <v>7139</v>
      </c>
    </row>
    <row r="84" s="47" customFormat="1" ht="16.05" customHeight="1" spans="1:4">
      <c r="A84" s="59" t="s">
        <v>95</v>
      </c>
      <c r="B84" s="60">
        <f t="shared" si="1"/>
        <v>679</v>
      </c>
      <c r="C84" s="60">
        <f>SUM([1]测算表!S82)</f>
        <v>21</v>
      </c>
      <c r="D84" s="61">
        <f>SUM([1]测算表!T82)</f>
        <v>658</v>
      </c>
    </row>
    <row r="85" s="47" customFormat="1" ht="16.05" customHeight="1" spans="1:4">
      <c r="A85" s="59" t="s">
        <v>96</v>
      </c>
      <c r="B85" s="60">
        <f t="shared" si="1"/>
        <v>2571</v>
      </c>
      <c r="C85" s="60">
        <f>SUM([1]测算表!S83)</f>
        <v>79</v>
      </c>
      <c r="D85" s="61">
        <f>SUM([1]测算表!T83)</f>
        <v>2492</v>
      </c>
    </row>
    <row r="86" s="47" customFormat="1" ht="16.05" customHeight="1" spans="1:4">
      <c r="A86" s="59" t="s">
        <v>97</v>
      </c>
      <c r="B86" s="60">
        <f t="shared" si="1"/>
        <v>2010</v>
      </c>
      <c r="C86" s="60">
        <f>SUM([1]测算表!S84)</f>
        <v>62</v>
      </c>
      <c r="D86" s="61">
        <f>SUM([1]测算表!T84)</f>
        <v>1948</v>
      </c>
    </row>
    <row r="87" s="47" customFormat="1" ht="16.05" customHeight="1" spans="1:4">
      <c r="A87" s="59" t="s">
        <v>98</v>
      </c>
      <c r="B87" s="60">
        <f t="shared" si="1"/>
        <v>2106</v>
      </c>
      <c r="C87" s="60">
        <f>SUM([1]测算表!S85)</f>
        <v>65</v>
      </c>
      <c r="D87" s="61">
        <f>SUM([1]测算表!T85)</f>
        <v>2041</v>
      </c>
    </row>
    <row r="88" s="47" customFormat="1" ht="16.05" customHeight="1" spans="1:4">
      <c r="A88" s="58" t="s">
        <v>99</v>
      </c>
      <c r="B88" s="60">
        <f t="shared" si="1"/>
        <v>6338</v>
      </c>
      <c r="C88" s="60">
        <f>SUM([1]测算表!S86)</f>
        <v>195</v>
      </c>
      <c r="D88" s="61">
        <f>SUM([1]测算表!T86)</f>
        <v>6143</v>
      </c>
    </row>
    <row r="89" s="47" customFormat="1" ht="16.05" customHeight="1" spans="1:4">
      <c r="A89" s="58" t="s">
        <v>100</v>
      </c>
      <c r="B89" s="55">
        <f t="shared" si="1"/>
        <v>13207</v>
      </c>
      <c r="C89" s="57">
        <f>SUM(C90:C96)</f>
        <v>406</v>
      </c>
      <c r="D89" s="57">
        <f>SUM(D90:D96)</f>
        <v>12801</v>
      </c>
    </row>
    <row r="90" s="47" customFormat="1" ht="16.05" customHeight="1" spans="1:4">
      <c r="A90" s="59" t="s">
        <v>101</v>
      </c>
      <c r="B90" s="60">
        <f t="shared" si="1"/>
        <v>1628</v>
      </c>
      <c r="C90" s="60">
        <f>SUM([1]测算表!S88)</f>
        <v>50</v>
      </c>
      <c r="D90" s="61">
        <f>SUM([1]测算表!T88)</f>
        <v>1578</v>
      </c>
    </row>
    <row r="91" s="47" customFormat="1" ht="16.05" customHeight="1" spans="1:4">
      <c r="A91" s="59" t="s">
        <v>102</v>
      </c>
      <c r="B91" s="60">
        <f t="shared" si="1"/>
        <v>4424</v>
      </c>
      <c r="C91" s="60">
        <f>SUM([1]测算表!S89)</f>
        <v>136</v>
      </c>
      <c r="D91" s="61">
        <f>SUM([1]测算表!T89)</f>
        <v>4288</v>
      </c>
    </row>
    <row r="92" s="48" customFormat="1" ht="16.05" customHeight="1" spans="1:4">
      <c r="A92" s="59" t="s">
        <v>103</v>
      </c>
      <c r="B92" s="60">
        <f t="shared" si="1"/>
        <v>4968</v>
      </c>
      <c r="C92" s="60">
        <f>SUM([1]测算表!S90)</f>
        <v>153</v>
      </c>
      <c r="D92" s="61">
        <f>SUM([1]测算表!T90)</f>
        <v>4815</v>
      </c>
    </row>
    <row r="93" s="47" customFormat="1" ht="16.05" customHeight="1" spans="1:4">
      <c r="A93" s="59" t="s">
        <v>104</v>
      </c>
      <c r="B93" s="60">
        <f t="shared" si="1"/>
        <v>155</v>
      </c>
      <c r="C93" s="60">
        <f>SUM([1]测算表!S91)</f>
        <v>5</v>
      </c>
      <c r="D93" s="61">
        <f>SUM([1]测算表!T91)</f>
        <v>150</v>
      </c>
    </row>
    <row r="94" s="47" customFormat="1" ht="16.05" customHeight="1" spans="1:4">
      <c r="A94" s="59" t="s">
        <v>105</v>
      </c>
      <c r="B94" s="60">
        <f t="shared" si="1"/>
        <v>296</v>
      </c>
      <c r="C94" s="60">
        <f>SUM([1]测算表!S92)</f>
        <v>9</v>
      </c>
      <c r="D94" s="61">
        <f>SUM([1]测算表!T92)</f>
        <v>287</v>
      </c>
    </row>
    <row r="95" s="47" customFormat="1" ht="16.05" customHeight="1" spans="1:4">
      <c r="A95" s="59" t="s">
        <v>106</v>
      </c>
      <c r="B95" s="60">
        <f t="shared" si="1"/>
        <v>844</v>
      </c>
      <c r="C95" s="60">
        <f>SUM([1]测算表!S93)</f>
        <v>26</v>
      </c>
      <c r="D95" s="61">
        <f>SUM([1]测算表!T93)</f>
        <v>818</v>
      </c>
    </row>
    <row r="96" s="47" customFormat="1" ht="16.05" customHeight="1" spans="1:4">
      <c r="A96" s="59" t="s">
        <v>107</v>
      </c>
      <c r="B96" s="60">
        <f t="shared" si="1"/>
        <v>892</v>
      </c>
      <c r="C96" s="60">
        <f>SUM([1]测算表!S94)</f>
        <v>27</v>
      </c>
      <c r="D96" s="61">
        <f>SUM([1]测算表!T94)</f>
        <v>865</v>
      </c>
    </row>
    <row r="97" s="47" customFormat="1" ht="16.05" customHeight="1" spans="1:4">
      <c r="A97" s="58" t="s">
        <v>108</v>
      </c>
      <c r="B97" s="60">
        <f t="shared" si="1"/>
        <v>21788</v>
      </c>
      <c r="C97" s="60">
        <f>SUM([1]测算表!S95)</f>
        <v>669</v>
      </c>
      <c r="D97" s="61">
        <f>SUM([1]测算表!T95)</f>
        <v>21119</v>
      </c>
    </row>
    <row r="98" s="48" customFormat="1" ht="16.05" customHeight="1" spans="1:4">
      <c r="A98" s="58" t="s">
        <v>109</v>
      </c>
      <c r="B98" s="60">
        <f t="shared" si="1"/>
        <v>7804</v>
      </c>
      <c r="C98" s="60">
        <f>SUM([1]测算表!S96)</f>
        <v>240</v>
      </c>
      <c r="D98" s="61">
        <f>SUM([1]测算表!T96)</f>
        <v>7564</v>
      </c>
    </row>
    <row r="99" s="47" customFormat="1" ht="16.05" customHeight="1" spans="1:4">
      <c r="A99" s="58" t="s">
        <v>110</v>
      </c>
      <c r="B99" s="60">
        <f t="shared" si="1"/>
        <v>11598</v>
      </c>
      <c r="C99" s="60">
        <f>SUM([1]测算表!S97)</f>
        <v>356</v>
      </c>
      <c r="D99" s="61">
        <f>SUM([1]测算表!T97)</f>
        <v>11242</v>
      </c>
    </row>
    <row r="100" s="47" customFormat="1" ht="16.05" customHeight="1" spans="1:4">
      <c r="A100" s="58" t="s">
        <v>111</v>
      </c>
      <c r="B100" s="55">
        <f t="shared" si="1"/>
        <v>17026</v>
      </c>
      <c r="C100" s="57">
        <f>SUM(C101:C104)</f>
        <v>524</v>
      </c>
      <c r="D100" s="57">
        <f>SUM(D101:D104)</f>
        <v>16502</v>
      </c>
    </row>
    <row r="101" s="47" customFormat="1" ht="16.05" customHeight="1" spans="1:4">
      <c r="A101" s="59" t="s">
        <v>112</v>
      </c>
      <c r="B101" s="60">
        <f t="shared" si="1"/>
        <v>776</v>
      </c>
      <c r="C101" s="60">
        <f>SUM([1]测算表!S99)</f>
        <v>24</v>
      </c>
      <c r="D101" s="61">
        <f>SUM([1]测算表!T99)</f>
        <v>752</v>
      </c>
    </row>
    <row r="102" s="47" customFormat="1" ht="16.05" customHeight="1" spans="1:4">
      <c r="A102" s="59" t="s">
        <v>113</v>
      </c>
      <c r="B102" s="60">
        <f t="shared" si="1"/>
        <v>4250</v>
      </c>
      <c r="C102" s="60">
        <f>SUM([1]测算表!S100)</f>
        <v>131</v>
      </c>
      <c r="D102" s="61">
        <f>SUM([1]测算表!T100)</f>
        <v>4119</v>
      </c>
    </row>
    <row r="103" s="47" customFormat="1" ht="16.05" customHeight="1" spans="1:4">
      <c r="A103" s="59" t="s">
        <v>114</v>
      </c>
      <c r="B103" s="60">
        <f t="shared" si="1"/>
        <v>6077</v>
      </c>
      <c r="C103" s="60">
        <f>SUM([1]测算表!S101)</f>
        <v>187</v>
      </c>
      <c r="D103" s="61">
        <f>SUM([1]测算表!T101)</f>
        <v>5890</v>
      </c>
    </row>
    <row r="104" s="48" customFormat="1" ht="16.05" customHeight="1" spans="1:4">
      <c r="A104" s="59" t="s">
        <v>115</v>
      </c>
      <c r="B104" s="60">
        <f t="shared" si="1"/>
        <v>5923</v>
      </c>
      <c r="C104" s="60">
        <f>SUM([1]测算表!S102)</f>
        <v>182</v>
      </c>
      <c r="D104" s="61">
        <f>SUM([1]测算表!T102)</f>
        <v>5741</v>
      </c>
    </row>
    <row r="105" s="47" customFormat="1" ht="16.05" customHeight="1" spans="1:4">
      <c r="A105" s="58" t="s">
        <v>116</v>
      </c>
      <c r="B105" s="60">
        <f t="shared" si="1"/>
        <v>6166</v>
      </c>
      <c r="C105" s="60">
        <f>SUM([1]测算表!S103)</f>
        <v>189</v>
      </c>
      <c r="D105" s="61">
        <f>SUM([1]测算表!T103)</f>
        <v>5977</v>
      </c>
    </row>
    <row r="106" s="47" customFormat="1" ht="16.05" customHeight="1" spans="1:4">
      <c r="A106" s="58" t="s">
        <v>117</v>
      </c>
      <c r="B106" s="60">
        <f t="shared" si="1"/>
        <v>7100</v>
      </c>
      <c r="C106" s="60">
        <f>SUM([1]测算表!S104)</f>
        <v>218</v>
      </c>
      <c r="D106" s="61">
        <f>SUM([1]测算表!T104)</f>
        <v>6882</v>
      </c>
    </row>
    <row r="107" s="47" customFormat="1" ht="16.05" customHeight="1" spans="1:4">
      <c r="A107" s="58" t="s">
        <v>40</v>
      </c>
      <c r="B107" s="55">
        <f t="shared" si="1"/>
        <v>18</v>
      </c>
      <c r="C107" s="57">
        <f>SUM(C108)</f>
        <v>3</v>
      </c>
      <c r="D107" s="57">
        <f>SUM(D108)</f>
        <v>15</v>
      </c>
    </row>
    <row r="108" s="47" customFormat="1" ht="16.05" customHeight="1" spans="1:4">
      <c r="A108" s="59" t="s">
        <v>118</v>
      </c>
      <c r="B108" s="60">
        <f t="shared" si="1"/>
        <v>18</v>
      </c>
      <c r="C108" s="60">
        <f>SUM([1]测算表!S106)</f>
        <v>3</v>
      </c>
      <c r="D108" s="61">
        <f>SUM([1]测算表!T106)</f>
        <v>15</v>
      </c>
    </row>
    <row r="109" s="47" customFormat="1" ht="16.05" customHeight="1" spans="1:4">
      <c r="A109" s="58" t="s">
        <v>119</v>
      </c>
      <c r="B109" s="60">
        <f t="shared" si="1"/>
        <v>1093</v>
      </c>
      <c r="C109" s="60">
        <f>SUM([1]测算表!S107)</f>
        <v>34</v>
      </c>
      <c r="D109" s="61">
        <f>SUM([1]测算表!T107)</f>
        <v>1059</v>
      </c>
    </row>
    <row r="110" s="47" customFormat="1" ht="16.05" customHeight="1" spans="1:4">
      <c r="A110" s="58" t="s">
        <v>120</v>
      </c>
      <c r="B110" s="60">
        <f t="shared" si="1"/>
        <v>897</v>
      </c>
      <c r="C110" s="60">
        <f>SUM([1]测算表!S108)</f>
        <v>28</v>
      </c>
      <c r="D110" s="61">
        <f>SUM([1]测算表!T108)</f>
        <v>869</v>
      </c>
    </row>
    <row r="111" s="47" customFormat="1" ht="16.05" customHeight="1" spans="1:4">
      <c r="A111" s="58" t="s">
        <v>121</v>
      </c>
      <c r="B111" s="60">
        <f t="shared" si="1"/>
        <v>3204</v>
      </c>
      <c r="C111" s="60">
        <f>SUM([1]测算表!S109)</f>
        <v>98</v>
      </c>
      <c r="D111" s="61">
        <f>SUM([1]测算表!T109)</f>
        <v>3106</v>
      </c>
    </row>
    <row r="112" s="47" customFormat="1" ht="16.05" customHeight="1" spans="1:4">
      <c r="A112" s="58" t="s">
        <v>122</v>
      </c>
      <c r="B112" s="60">
        <f t="shared" si="1"/>
        <v>945</v>
      </c>
      <c r="C112" s="60">
        <f>SUM([1]测算表!S110)</f>
        <v>29</v>
      </c>
      <c r="D112" s="61">
        <f>SUM([1]测算表!T110)</f>
        <v>916</v>
      </c>
    </row>
    <row r="113" s="47" customFormat="1" ht="16.05" customHeight="1" spans="1:4">
      <c r="A113" s="58" t="s">
        <v>123</v>
      </c>
      <c r="B113" s="55">
        <f t="shared" si="1"/>
        <v>9324</v>
      </c>
      <c r="C113" s="57">
        <f>SUM(C114:C118)</f>
        <v>286</v>
      </c>
      <c r="D113" s="57">
        <f>SUM(D114:D118)</f>
        <v>9038</v>
      </c>
    </row>
    <row r="114" s="47" customFormat="1" ht="16.05" customHeight="1" spans="1:4">
      <c r="A114" s="59" t="s">
        <v>124</v>
      </c>
      <c r="B114" s="60">
        <f t="shared" si="1"/>
        <v>1220</v>
      </c>
      <c r="C114" s="60">
        <f>SUM([1]测算表!S112)</f>
        <v>37</v>
      </c>
      <c r="D114" s="61">
        <f>SUM([1]测算表!T112)</f>
        <v>1183</v>
      </c>
    </row>
    <row r="115" s="48" customFormat="1" ht="16.05" customHeight="1" spans="1:4">
      <c r="A115" s="59" t="s">
        <v>125</v>
      </c>
      <c r="B115" s="60">
        <f t="shared" si="1"/>
        <v>2796</v>
      </c>
      <c r="C115" s="60">
        <f>SUM([1]测算表!S113)</f>
        <v>86</v>
      </c>
      <c r="D115" s="61">
        <f>SUM([1]测算表!T113)</f>
        <v>2710</v>
      </c>
    </row>
    <row r="116" s="47" customFormat="1" ht="16.05" customHeight="1" spans="1:4">
      <c r="A116" s="59" t="s">
        <v>126</v>
      </c>
      <c r="B116" s="60">
        <f t="shared" si="1"/>
        <v>1467</v>
      </c>
      <c r="C116" s="60">
        <f>SUM([1]测算表!S114)</f>
        <v>45</v>
      </c>
      <c r="D116" s="61">
        <f>SUM([1]测算表!T114)</f>
        <v>1422</v>
      </c>
    </row>
    <row r="117" s="47" customFormat="1" ht="16.05" customHeight="1" spans="1:4">
      <c r="A117" s="59" t="s">
        <v>127</v>
      </c>
      <c r="B117" s="60">
        <f t="shared" si="1"/>
        <v>2324</v>
      </c>
      <c r="C117" s="60">
        <f>SUM([1]测算表!S115)</f>
        <v>71</v>
      </c>
      <c r="D117" s="61">
        <f>SUM([1]测算表!T115)</f>
        <v>2253</v>
      </c>
    </row>
    <row r="118" s="47" customFormat="1" ht="16.05" customHeight="1" spans="1:4">
      <c r="A118" s="59" t="s">
        <v>128</v>
      </c>
      <c r="B118" s="60">
        <f t="shared" si="1"/>
        <v>1517</v>
      </c>
      <c r="C118" s="60">
        <f>SUM([1]测算表!S116)</f>
        <v>47</v>
      </c>
      <c r="D118" s="61">
        <f>SUM([1]测算表!T116)</f>
        <v>1470</v>
      </c>
    </row>
    <row r="119" s="47" customFormat="1" ht="16.05" customHeight="1" spans="1:4">
      <c r="A119" s="58" t="s">
        <v>129</v>
      </c>
      <c r="B119" s="60">
        <f t="shared" si="1"/>
        <v>6183</v>
      </c>
      <c r="C119" s="60">
        <f>SUM([1]测算表!S117)</f>
        <v>190</v>
      </c>
      <c r="D119" s="61">
        <f>SUM([1]测算表!T117)</f>
        <v>5993</v>
      </c>
    </row>
    <row r="120" s="47" customFormat="1" ht="16.05" customHeight="1" spans="1:4">
      <c r="A120" s="58" t="s">
        <v>130</v>
      </c>
      <c r="B120" s="60">
        <f t="shared" si="1"/>
        <v>426</v>
      </c>
      <c r="C120" s="60">
        <f>SUM([1]测算表!S118)</f>
        <v>13</v>
      </c>
      <c r="D120" s="61">
        <f>SUM([1]测算表!T118)</f>
        <v>413</v>
      </c>
    </row>
    <row r="121" s="47" customFormat="1" ht="16.05" customHeight="1" spans="1:4">
      <c r="A121" s="58" t="s">
        <v>131</v>
      </c>
      <c r="B121" s="60">
        <f t="shared" si="1"/>
        <v>565</v>
      </c>
      <c r="C121" s="60">
        <f>SUM([1]测算表!S119)</f>
        <v>17</v>
      </c>
      <c r="D121" s="61">
        <f>SUM([1]测算表!T119)</f>
        <v>548</v>
      </c>
    </row>
    <row r="122" s="48" customFormat="1" ht="16.05" customHeight="1" spans="1:4">
      <c r="A122" s="58" t="s">
        <v>132</v>
      </c>
      <c r="B122" s="55">
        <f t="shared" si="1"/>
        <v>3588</v>
      </c>
      <c r="C122" s="57">
        <f>SUM(C123:C125)</f>
        <v>109</v>
      </c>
      <c r="D122" s="57">
        <f>SUM(D123:D125)</f>
        <v>3479</v>
      </c>
    </row>
    <row r="123" s="47" customFormat="1" ht="16.05" customHeight="1" spans="1:4">
      <c r="A123" s="59" t="s">
        <v>133</v>
      </c>
      <c r="B123" s="60">
        <f t="shared" si="1"/>
        <v>207</v>
      </c>
      <c r="C123" s="60">
        <f>SUM([1]测算表!S121)</f>
        <v>6</v>
      </c>
      <c r="D123" s="61">
        <f>SUM([1]测算表!T121)</f>
        <v>201</v>
      </c>
    </row>
    <row r="124" s="47" customFormat="1" ht="16.05" customHeight="1" spans="1:4">
      <c r="A124" s="59" t="s">
        <v>134</v>
      </c>
      <c r="B124" s="60">
        <f t="shared" si="1"/>
        <v>2944</v>
      </c>
      <c r="C124" s="60">
        <f>SUM([1]测算表!S122)</f>
        <v>90</v>
      </c>
      <c r="D124" s="61">
        <f>SUM([1]测算表!T122)</f>
        <v>2854</v>
      </c>
    </row>
    <row r="125" s="47" customFormat="1" ht="16.05" customHeight="1" spans="1:4">
      <c r="A125" s="59" t="s">
        <v>135</v>
      </c>
      <c r="B125" s="60">
        <f t="shared" si="1"/>
        <v>437</v>
      </c>
      <c r="C125" s="60">
        <f>SUM([1]测算表!S123)</f>
        <v>13</v>
      </c>
      <c r="D125" s="61">
        <f>SUM([1]测算表!T123)</f>
        <v>424</v>
      </c>
    </row>
    <row r="126" s="47" customFormat="1" ht="16.05" customHeight="1" spans="1:4">
      <c r="A126" s="58" t="s">
        <v>136</v>
      </c>
      <c r="B126" s="60">
        <f t="shared" si="1"/>
        <v>3664</v>
      </c>
      <c r="C126" s="60">
        <f>SUM([1]测算表!S124)</f>
        <v>113</v>
      </c>
      <c r="D126" s="61">
        <f>SUM([1]测算表!T124)</f>
        <v>3551</v>
      </c>
    </row>
    <row r="127" s="47" customFormat="1" ht="16.05" customHeight="1" spans="1:4">
      <c r="A127" s="58" t="s">
        <v>137</v>
      </c>
      <c r="B127" s="55">
        <f t="shared" si="1"/>
        <v>6570</v>
      </c>
      <c r="C127" s="57">
        <f>SUM(C128:C130)</f>
        <v>202</v>
      </c>
      <c r="D127" s="57">
        <f>SUM(D128:D130)</f>
        <v>6368</v>
      </c>
    </row>
    <row r="128" s="47" customFormat="1" ht="16.05" customHeight="1" spans="1:4">
      <c r="A128" s="59" t="s">
        <v>138</v>
      </c>
      <c r="B128" s="60">
        <f t="shared" si="1"/>
        <v>3847</v>
      </c>
      <c r="C128" s="60">
        <f>SUM([1]测算表!S126)</f>
        <v>118</v>
      </c>
      <c r="D128" s="61">
        <f>SUM([1]测算表!T126)</f>
        <v>3729</v>
      </c>
    </row>
    <row r="129" s="47" customFormat="1" ht="16.05" customHeight="1" spans="1:4">
      <c r="A129" s="59" t="s">
        <v>139</v>
      </c>
      <c r="B129" s="60">
        <f t="shared" si="1"/>
        <v>523</v>
      </c>
      <c r="C129" s="60">
        <f>SUM([1]测算表!S127)</f>
        <v>16</v>
      </c>
      <c r="D129" s="61">
        <f>SUM([1]测算表!T127)</f>
        <v>507</v>
      </c>
    </row>
    <row r="130" s="47" customFormat="1" ht="16.05" customHeight="1" spans="1:4">
      <c r="A130" s="59" t="s">
        <v>140</v>
      </c>
      <c r="B130" s="60">
        <f t="shared" si="1"/>
        <v>2200</v>
      </c>
      <c r="C130" s="60">
        <f>SUM([1]测算表!S128)</f>
        <v>68</v>
      </c>
      <c r="D130" s="61">
        <f>SUM([1]测算表!T128)</f>
        <v>2132</v>
      </c>
    </row>
    <row r="131" s="48" customFormat="1" ht="16.05" customHeight="1" spans="1:4">
      <c r="A131" s="58" t="s">
        <v>141</v>
      </c>
      <c r="B131" s="60">
        <f t="shared" si="1"/>
        <v>8429</v>
      </c>
      <c r="C131" s="60">
        <f>SUM([1]测算表!S129)</f>
        <v>259</v>
      </c>
      <c r="D131" s="61">
        <f>SUM([1]测算表!T129)</f>
        <v>8170</v>
      </c>
    </row>
    <row r="132" s="47" customFormat="1" ht="16.05" customHeight="1" spans="1:4">
      <c r="A132" s="58" t="s">
        <v>142</v>
      </c>
      <c r="B132" s="60">
        <f t="shared" si="1"/>
        <v>6095</v>
      </c>
      <c r="C132" s="60">
        <f>SUM([1]测算表!S130)</f>
        <v>187</v>
      </c>
      <c r="D132" s="61">
        <f>SUM([1]测算表!T130)</f>
        <v>5908</v>
      </c>
    </row>
    <row r="133" s="47" customFormat="1" ht="16.05" customHeight="1" spans="1:4">
      <c r="A133" s="58" t="s">
        <v>143</v>
      </c>
      <c r="B133" s="60">
        <f t="shared" si="1"/>
        <v>3933</v>
      </c>
      <c r="C133" s="60">
        <f>SUM([1]测算表!S131)</f>
        <v>121</v>
      </c>
      <c r="D133" s="61">
        <f>SUM([1]测算表!T131)</f>
        <v>3812</v>
      </c>
    </row>
    <row r="134" s="47" customFormat="1" ht="16.05" customHeight="1" spans="1:4">
      <c r="A134" s="58" t="s">
        <v>144</v>
      </c>
      <c r="B134" s="55">
        <f t="shared" si="1"/>
        <v>4372</v>
      </c>
      <c r="C134" s="57">
        <f>SUM(C135:C137)</f>
        <v>135</v>
      </c>
      <c r="D134" s="57">
        <f>SUM(D135:D137)</f>
        <v>4237</v>
      </c>
    </row>
    <row r="135" s="48" customFormat="1" ht="16.05" customHeight="1" spans="1:4">
      <c r="A135" s="59" t="s">
        <v>145</v>
      </c>
      <c r="B135" s="60">
        <f t="shared" si="1"/>
        <v>835</v>
      </c>
      <c r="C135" s="60">
        <f>SUM([1]测算表!S133)</f>
        <v>26</v>
      </c>
      <c r="D135" s="61">
        <f>SUM([1]测算表!T133)</f>
        <v>809</v>
      </c>
    </row>
    <row r="136" s="47" customFormat="1" ht="16.05" customHeight="1" spans="1:4">
      <c r="A136" s="59" t="s">
        <v>146</v>
      </c>
      <c r="B136" s="60">
        <f t="shared" ref="B136:B139" si="2">SUM(C136:D136)</f>
        <v>2038</v>
      </c>
      <c r="C136" s="60">
        <f>SUM([1]测算表!S134)</f>
        <v>63</v>
      </c>
      <c r="D136" s="61">
        <f>SUM([1]测算表!T134)</f>
        <v>1975</v>
      </c>
    </row>
    <row r="137" s="47" customFormat="1" ht="16.05" customHeight="1" spans="1:4">
      <c r="A137" s="59" t="s">
        <v>147</v>
      </c>
      <c r="B137" s="60">
        <f t="shared" si="2"/>
        <v>1499</v>
      </c>
      <c r="C137" s="60">
        <f>SUM([1]测算表!S135)</f>
        <v>46</v>
      </c>
      <c r="D137" s="61">
        <f>SUM([1]测算表!T135)</f>
        <v>1453</v>
      </c>
    </row>
    <row r="138" s="47" customFormat="1" ht="16.05" customHeight="1" spans="1:4">
      <c r="A138" s="58" t="s">
        <v>148</v>
      </c>
      <c r="B138" s="60">
        <f t="shared" si="2"/>
        <v>6432</v>
      </c>
      <c r="C138" s="60">
        <f>SUM([1]测算表!S136)</f>
        <v>198</v>
      </c>
      <c r="D138" s="61">
        <f>SUM([1]测算表!T136)</f>
        <v>6234</v>
      </c>
    </row>
    <row r="139" s="47" customFormat="1" ht="16.05" customHeight="1" spans="1:4">
      <c r="A139" s="58" t="s">
        <v>149</v>
      </c>
      <c r="B139" s="60">
        <f t="shared" si="2"/>
        <v>1804</v>
      </c>
      <c r="C139" s="60">
        <f>SUM([1]测算表!S137)</f>
        <v>55</v>
      </c>
      <c r="D139" s="61">
        <f>SUM([1]测算表!T137)</f>
        <v>1749</v>
      </c>
    </row>
  </sheetData>
  <mergeCells count="4">
    <mergeCell ref="A3:D3"/>
    <mergeCell ref="C5:D5"/>
    <mergeCell ref="A5:A6"/>
    <mergeCell ref="B5:B6"/>
  </mergeCells>
  <printOptions horizontalCentered="1"/>
  <pageMargins left="0.629166666666667" right="0.275" top="0.979166666666667" bottom="0.979166666666667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6"/>
  <sheetViews>
    <sheetView topLeftCell="A3" workbookViewId="0">
      <selection activeCell="D14" sqref="D14"/>
    </sheetView>
  </sheetViews>
  <sheetFormatPr defaultColWidth="9" defaultRowHeight="15" outlineLevelCol="3"/>
  <cols>
    <col min="1" max="1" width="19" style="47" customWidth="1"/>
    <col min="2" max="2" width="21.7727272727273" style="47" customWidth="1"/>
    <col min="3" max="3" width="22.5545454545455" style="47" customWidth="1"/>
    <col min="4" max="4" width="22.1090909090909" style="47" customWidth="1"/>
    <col min="5" max="16384" width="9" style="49"/>
  </cols>
  <sheetData>
    <row r="1" ht="22.05" customHeight="1" spans="1:4">
      <c r="A1" s="50" t="s">
        <v>154</v>
      </c>
      <c r="B1" s="50"/>
      <c r="C1" s="50"/>
      <c r="D1" s="50"/>
    </row>
    <row r="2" ht="6" customHeight="1" spans="1:4">
      <c r="A2" s="50"/>
      <c r="B2" s="50"/>
      <c r="C2" s="50"/>
      <c r="D2" s="50"/>
    </row>
    <row r="3" ht="57" customHeight="1" spans="1:4">
      <c r="A3" s="52" t="s">
        <v>159</v>
      </c>
      <c r="B3" s="52"/>
      <c r="C3" s="52"/>
      <c r="D3" s="52"/>
    </row>
    <row r="4" ht="18" customHeight="1" spans="1:4">
      <c r="A4" s="52"/>
      <c r="B4" s="52"/>
      <c r="C4" s="52"/>
      <c r="D4" s="52"/>
    </row>
    <row r="5" s="64" customFormat="1" ht="21" customHeight="1" spans="1:4">
      <c r="A5" s="65" t="s">
        <v>156</v>
      </c>
      <c r="B5" s="65" t="s">
        <v>9</v>
      </c>
      <c r="C5" s="66" t="s">
        <v>157</v>
      </c>
      <c r="D5" s="66"/>
    </row>
    <row r="6" s="64" customFormat="1" ht="40.05" customHeight="1" spans="1:4">
      <c r="A6" s="65"/>
      <c r="B6" s="65"/>
      <c r="C6" s="65" t="s">
        <v>18</v>
      </c>
      <c r="D6" s="66" t="s">
        <v>19</v>
      </c>
    </row>
    <row r="7" s="46" customFormat="1" ht="18" customHeight="1" spans="1:4">
      <c r="A7" s="55"/>
      <c r="B7" s="56" t="s">
        <v>158</v>
      </c>
      <c r="C7" s="56" t="s">
        <v>158</v>
      </c>
      <c r="D7" s="56" t="s">
        <v>158</v>
      </c>
    </row>
    <row r="8" ht="16.05" customHeight="1" spans="1:4">
      <c r="A8" s="55" t="s">
        <v>20</v>
      </c>
      <c r="B8" s="55">
        <f t="shared" ref="B8:B71" si="0">SUM(C8:D8)</f>
        <v>3055</v>
      </c>
      <c r="C8" s="57">
        <f>SUM(C29+C9)</f>
        <v>2786</v>
      </c>
      <c r="D8" s="57">
        <f>SUM(D29+D9)</f>
        <v>269</v>
      </c>
    </row>
    <row r="9" ht="16.05" customHeight="1" spans="1:4">
      <c r="A9" s="58" t="s">
        <v>25</v>
      </c>
      <c r="B9" s="55">
        <f t="shared" si="0"/>
        <v>1833</v>
      </c>
      <c r="C9" s="55">
        <f>SUM(C10+C11+C12+C13+C14+C15+C16+C21+C24)</f>
        <v>1564</v>
      </c>
      <c r="D9" s="55">
        <f>SUM(D10+D11+D12+D13+D14+D15+D16+D21+D24)</f>
        <v>269</v>
      </c>
    </row>
    <row r="10" ht="16.05" customHeight="1" spans="1:4">
      <c r="A10" s="58" t="s">
        <v>26</v>
      </c>
      <c r="B10" s="60">
        <f t="shared" si="0"/>
        <v>1113</v>
      </c>
      <c r="C10" s="60">
        <v>844</v>
      </c>
      <c r="D10" s="61">
        <v>269</v>
      </c>
    </row>
    <row r="11" ht="16.05" customHeight="1" spans="1:4">
      <c r="A11" s="58" t="s">
        <v>27</v>
      </c>
      <c r="B11" s="60">
        <f t="shared" si="0"/>
        <v>59</v>
      </c>
      <c r="C11" s="60">
        <f>SUM([2]测算表!S12)</f>
        <v>59</v>
      </c>
      <c r="D11" s="61">
        <v>0</v>
      </c>
    </row>
    <row r="12" ht="16.05" customHeight="1" spans="1:4">
      <c r="A12" s="58" t="s">
        <v>28</v>
      </c>
      <c r="B12" s="60">
        <f t="shared" si="0"/>
        <v>110</v>
      </c>
      <c r="C12" s="60">
        <f>SUM([2]测算表!S13)</f>
        <v>110</v>
      </c>
      <c r="D12" s="61">
        <v>0</v>
      </c>
    </row>
    <row r="13" ht="16.05" customHeight="1" spans="1:4">
      <c r="A13" s="58" t="s">
        <v>29</v>
      </c>
      <c r="B13" s="60">
        <f t="shared" si="0"/>
        <v>108</v>
      </c>
      <c r="C13" s="60">
        <f>SUM([2]测算表!S14)</f>
        <v>108</v>
      </c>
      <c r="D13" s="61">
        <v>0</v>
      </c>
    </row>
    <row r="14" ht="16.05" customHeight="1" spans="1:4">
      <c r="A14" s="58" t="s">
        <v>30</v>
      </c>
      <c r="B14" s="60">
        <f t="shared" si="0"/>
        <v>70</v>
      </c>
      <c r="C14" s="60">
        <f>SUM([2]测算表!S15)</f>
        <v>70</v>
      </c>
      <c r="D14" s="61">
        <v>0</v>
      </c>
    </row>
    <row r="15" ht="16.05" customHeight="1" spans="1:4">
      <c r="A15" s="58" t="s">
        <v>31</v>
      </c>
      <c r="B15" s="60">
        <f t="shared" si="0"/>
        <v>46</v>
      </c>
      <c r="C15" s="60">
        <f>SUM([2]测算表!S16)</f>
        <v>46</v>
      </c>
      <c r="D15" s="61">
        <v>0</v>
      </c>
    </row>
    <row r="16" ht="16.05" customHeight="1" spans="1:4">
      <c r="A16" s="58" t="s">
        <v>32</v>
      </c>
      <c r="B16" s="55">
        <f t="shared" si="0"/>
        <v>97</v>
      </c>
      <c r="C16" s="55">
        <f>SUM(C17:C20)</f>
        <v>97</v>
      </c>
      <c r="D16" s="58">
        <v>0</v>
      </c>
    </row>
    <row r="17" ht="16.05" customHeight="1" spans="1:4">
      <c r="A17" s="59" t="s">
        <v>33</v>
      </c>
      <c r="B17" s="60">
        <f t="shared" si="0"/>
        <v>5</v>
      </c>
      <c r="C17" s="60">
        <f>SUM([2]测算表!S18)</f>
        <v>5</v>
      </c>
      <c r="D17" s="61">
        <v>0</v>
      </c>
    </row>
    <row r="18" ht="16.05" customHeight="1" spans="1:4">
      <c r="A18" s="59" t="s">
        <v>34</v>
      </c>
      <c r="B18" s="60">
        <f t="shared" si="0"/>
        <v>4</v>
      </c>
      <c r="C18" s="60">
        <f>SUM([2]测算表!S19)</f>
        <v>4</v>
      </c>
      <c r="D18" s="61">
        <v>0</v>
      </c>
    </row>
    <row r="19" ht="16.05" customHeight="1" spans="1:4">
      <c r="A19" s="59" t="s">
        <v>35</v>
      </c>
      <c r="B19" s="60">
        <f t="shared" si="0"/>
        <v>59</v>
      </c>
      <c r="C19" s="60">
        <f>SUM([2]测算表!S20)</f>
        <v>59</v>
      </c>
      <c r="D19" s="61">
        <v>0</v>
      </c>
    </row>
    <row r="20" ht="16.05" customHeight="1" spans="1:4">
      <c r="A20" s="59" t="s">
        <v>36</v>
      </c>
      <c r="B20" s="60">
        <f t="shared" si="0"/>
        <v>29</v>
      </c>
      <c r="C20" s="60">
        <f>SUM([2]测算表!S21)</f>
        <v>29</v>
      </c>
      <c r="D20" s="61">
        <v>0</v>
      </c>
    </row>
    <row r="21" ht="16.05" customHeight="1" spans="1:4">
      <c r="A21" s="58" t="s">
        <v>37</v>
      </c>
      <c r="B21" s="55">
        <f t="shared" si="0"/>
        <v>76</v>
      </c>
      <c r="C21" s="55">
        <f>SUM(C22:C23)</f>
        <v>76</v>
      </c>
      <c r="D21" s="58">
        <v>0</v>
      </c>
    </row>
    <row r="22" ht="16.05" customHeight="1" spans="1:4">
      <c r="A22" s="59" t="s">
        <v>38</v>
      </c>
      <c r="B22" s="60">
        <f t="shared" si="0"/>
        <v>50</v>
      </c>
      <c r="C22" s="60">
        <f>SUM([2]测算表!S23)</f>
        <v>50</v>
      </c>
      <c r="D22" s="61">
        <v>0</v>
      </c>
    </row>
    <row r="23" ht="16.05" customHeight="1" spans="1:4">
      <c r="A23" s="59" t="s">
        <v>39</v>
      </c>
      <c r="B23" s="60">
        <f t="shared" si="0"/>
        <v>26</v>
      </c>
      <c r="C23" s="60">
        <f>SUM([2]测算表!S24)</f>
        <v>26</v>
      </c>
      <c r="D23" s="61">
        <v>0</v>
      </c>
    </row>
    <row r="24" ht="16.05" customHeight="1" spans="1:4">
      <c r="A24" s="58" t="s">
        <v>40</v>
      </c>
      <c r="B24" s="55">
        <f t="shared" si="0"/>
        <v>154</v>
      </c>
      <c r="C24" s="55">
        <f>SUM(C25:C28)</f>
        <v>154</v>
      </c>
      <c r="D24" s="55">
        <f>SUM(D25:D28)</f>
        <v>0</v>
      </c>
    </row>
    <row r="25" ht="16.05" customHeight="1" spans="1:4">
      <c r="A25" s="59" t="s">
        <v>41</v>
      </c>
      <c r="B25" s="60">
        <f t="shared" si="0"/>
        <v>13</v>
      </c>
      <c r="C25" s="60">
        <f>SUM([2]测算表!S26)</f>
        <v>13</v>
      </c>
      <c r="D25" s="61">
        <v>0</v>
      </c>
    </row>
    <row r="26" ht="16.05" customHeight="1" spans="1:4">
      <c r="A26" s="59" t="s">
        <v>42</v>
      </c>
      <c r="B26" s="60">
        <f t="shared" si="0"/>
        <v>6</v>
      </c>
      <c r="C26" s="60">
        <f>SUM([2]测算表!S27)</f>
        <v>6</v>
      </c>
      <c r="D26" s="61">
        <v>0</v>
      </c>
    </row>
    <row r="27" ht="16.05" customHeight="1" spans="1:4">
      <c r="A27" s="59" t="s">
        <v>43</v>
      </c>
      <c r="B27" s="60">
        <f t="shared" si="0"/>
        <v>75</v>
      </c>
      <c r="C27" s="60">
        <f>SUM([2]测算表!S28)</f>
        <v>75</v>
      </c>
      <c r="D27" s="61">
        <v>0</v>
      </c>
    </row>
    <row r="28" ht="16.05" customHeight="1" spans="1:4">
      <c r="A28" s="59" t="s">
        <v>44</v>
      </c>
      <c r="B28" s="60">
        <f t="shared" si="0"/>
        <v>60</v>
      </c>
      <c r="C28" s="60">
        <f>SUM([2]测算表!S29)</f>
        <v>60</v>
      </c>
      <c r="D28" s="61">
        <v>0</v>
      </c>
    </row>
    <row r="29" ht="16.05" customHeight="1" spans="1:4">
      <c r="A29" s="58" t="s">
        <v>45</v>
      </c>
      <c r="B29" s="55">
        <f t="shared" si="0"/>
        <v>1222</v>
      </c>
      <c r="C29" s="55">
        <f>SUM(C30+C37+C38+C45+C46+C47+C48+C49+C53+C54+C55+C56+C61+C62+C63+C64+C65+C69+C70+C73+C74+C75+C76+C80+C85+C86+C94+C95+C96+C97+C102+C103+C104+C106+C107+C108+C109+C110+C116+C117+C118+C119+C123+C124+C128+C129+C130+C131+C135+C136)</f>
        <v>1222</v>
      </c>
      <c r="D29" s="55">
        <f>SUM(D30+D37+D38+D45+D46+D47+D48+D49+D53+D54+D55+D56+D61+D62+D63+D64+D65+D69+D70+D73+D74+D75+D76+D80+D85+D86+D94+D95+D96+D97+D102+D103+D104+D106+D107+D108+D109+D110+D116+D117+D118+D119+D123+D124+D128+D129+D130+D131+D135+D136)</f>
        <v>0</v>
      </c>
    </row>
    <row r="30" ht="16.05" customHeight="1" spans="1:4">
      <c r="A30" s="58" t="s">
        <v>46</v>
      </c>
      <c r="B30" s="55">
        <f t="shared" si="0"/>
        <v>71</v>
      </c>
      <c r="C30" s="57">
        <f>SUM(C31:C36)</f>
        <v>71</v>
      </c>
      <c r="D30" s="57">
        <f>SUM(D31:D36)</f>
        <v>0</v>
      </c>
    </row>
    <row r="31" ht="16.05" customHeight="1" spans="1:4">
      <c r="A31" s="59" t="s">
        <v>47</v>
      </c>
      <c r="B31" s="60">
        <f t="shared" si="0"/>
        <v>8</v>
      </c>
      <c r="C31" s="60">
        <f>SUM([2]测算表!S32)</f>
        <v>8</v>
      </c>
      <c r="D31" s="61">
        <f>SUM([2]测算表!T32)</f>
        <v>0</v>
      </c>
    </row>
    <row r="32" ht="16.05" customHeight="1" spans="1:4">
      <c r="A32" s="59" t="s">
        <v>48</v>
      </c>
      <c r="B32" s="60">
        <f t="shared" si="0"/>
        <v>3</v>
      </c>
      <c r="C32" s="60">
        <f>SUM([2]测算表!S33)</f>
        <v>3</v>
      </c>
      <c r="D32" s="61">
        <f>SUM([2]测算表!T33)</f>
        <v>0</v>
      </c>
    </row>
    <row r="33" ht="16.05" customHeight="1" spans="1:4">
      <c r="A33" s="59" t="s">
        <v>49</v>
      </c>
      <c r="B33" s="60">
        <f t="shared" si="0"/>
        <v>3</v>
      </c>
      <c r="C33" s="60">
        <f>SUM([2]测算表!S34)</f>
        <v>3</v>
      </c>
      <c r="D33" s="61">
        <f>SUM([2]测算表!T34)</f>
        <v>0</v>
      </c>
    </row>
    <row r="34" ht="16.05" customHeight="1" spans="1:4">
      <c r="A34" s="59" t="s">
        <v>50</v>
      </c>
      <c r="B34" s="60">
        <f t="shared" si="0"/>
        <v>8</v>
      </c>
      <c r="C34" s="60">
        <f>SUM([2]测算表!S35)</f>
        <v>8</v>
      </c>
      <c r="D34" s="61">
        <f>SUM([2]测算表!T35)</f>
        <v>0</v>
      </c>
    </row>
    <row r="35" ht="16.05" customHeight="1" spans="1:4">
      <c r="A35" s="59" t="s">
        <v>51</v>
      </c>
      <c r="B35" s="60">
        <f t="shared" si="0"/>
        <v>24</v>
      </c>
      <c r="C35" s="60">
        <f>SUM([2]测算表!S36)</f>
        <v>24</v>
      </c>
      <c r="D35" s="61">
        <f>SUM([2]测算表!T36)</f>
        <v>0</v>
      </c>
    </row>
    <row r="36" ht="16.05" customHeight="1" spans="1:4">
      <c r="A36" s="59" t="s">
        <v>52</v>
      </c>
      <c r="B36" s="60">
        <f t="shared" si="0"/>
        <v>25</v>
      </c>
      <c r="C36" s="60">
        <f>SUM([2]测算表!S37)</f>
        <v>25</v>
      </c>
      <c r="D36" s="61">
        <f>SUM([2]测算表!T37)</f>
        <v>0</v>
      </c>
    </row>
    <row r="37" ht="16.05" customHeight="1" spans="1:4">
      <c r="A37" s="58" t="s">
        <v>53</v>
      </c>
      <c r="B37" s="55">
        <f t="shared" si="0"/>
        <v>1</v>
      </c>
      <c r="C37" s="55">
        <f>SUM([2]测算表!S38)</f>
        <v>1</v>
      </c>
      <c r="D37" s="58">
        <f>SUM([2]测算表!T38)</f>
        <v>0</v>
      </c>
    </row>
    <row r="38" ht="16.05" customHeight="1" spans="1:4">
      <c r="A38" s="58" t="s">
        <v>54</v>
      </c>
      <c r="B38" s="55">
        <f t="shared" si="0"/>
        <v>16</v>
      </c>
      <c r="C38" s="57">
        <f>SUM(C39:C44)</f>
        <v>16</v>
      </c>
      <c r="D38" s="57">
        <f>SUM(D39:D44)</f>
        <v>0</v>
      </c>
    </row>
    <row r="39" ht="16.05" customHeight="1" spans="1:4">
      <c r="A39" s="59" t="s">
        <v>55</v>
      </c>
      <c r="B39" s="60">
        <f t="shared" si="0"/>
        <v>5</v>
      </c>
      <c r="C39" s="60">
        <f>SUM([2]测算表!S40)</f>
        <v>5</v>
      </c>
      <c r="D39" s="61">
        <f>SUM([2]测算表!T40)</f>
        <v>0</v>
      </c>
    </row>
    <row r="40" ht="16.05" customHeight="1" spans="1:4">
      <c r="A40" s="59" t="s">
        <v>56</v>
      </c>
      <c r="B40" s="60">
        <f t="shared" si="0"/>
        <v>3</v>
      </c>
      <c r="C40" s="60">
        <f>SUM([2]测算表!S41)</f>
        <v>3</v>
      </c>
      <c r="D40" s="61">
        <f>SUM([2]测算表!T41)</f>
        <v>0</v>
      </c>
    </row>
    <row r="41" ht="16.05" customHeight="1" spans="1:4">
      <c r="A41" s="59" t="s">
        <v>57</v>
      </c>
      <c r="B41" s="60">
        <f t="shared" si="0"/>
        <v>4</v>
      </c>
      <c r="C41" s="60">
        <f>SUM([2]测算表!S42)</f>
        <v>4</v>
      </c>
      <c r="D41" s="61">
        <f>SUM([2]测算表!T42)</f>
        <v>0</v>
      </c>
    </row>
    <row r="42" ht="16.05" customHeight="1" spans="1:4">
      <c r="A42" s="59" t="s">
        <v>58</v>
      </c>
      <c r="B42" s="60">
        <f t="shared" si="0"/>
        <v>2</v>
      </c>
      <c r="C42" s="60">
        <f>SUM([2]测算表!S43)</f>
        <v>2</v>
      </c>
      <c r="D42" s="61">
        <f>SUM([2]测算表!T43)</f>
        <v>0</v>
      </c>
    </row>
    <row r="43" ht="16.05" customHeight="1" spans="1:4">
      <c r="A43" s="59" t="s">
        <v>59</v>
      </c>
      <c r="B43" s="60">
        <f t="shared" si="0"/>
        <v>1</v>
      </c>
      <c r="C43" s="60">
        <f>SUM([2]测算表!S44)</f>
        <v>1</v>
      </c>
      <c r="D43" s="61">
        <f>SUM([2]测算表!T44)</f>
        <v>0</v>
      </c>
    </row>
    <row r="44" ht="16.05" customHeight="1" spans="1:4">
      <c r="A44" s="59" t="s">
        <v>60</v>
      </c>
      <c r="B44" s="60">
        <f t="shared" si="0"/>
        <v>1</v>
      </c>
      <c r="C44" s="60">
        <f>SUM([2]测算表!S45)</f>
        <v>1</v>
      </c>
      <c r="D44" s="61">
        <f>SUM([2]测算表!T45)</f>
        <v>0</v>
      </c>
    </row>
    <row r="45" ht="16.05" customHeight="1" spans="1:4">
      <c r="A45" s="58" t="s">
        <v>61</v>
      </c>
      <c r="B45" s="55">
        <f t="shared" si="0"/>
        <v>5</v>
      </c>
      <c r="C45" s="55">
        <f>SUM([2]测算表!S46)</f>
        <v>5</v>
      </c>
      <c r="D45" s="58">
        <f>SUM([2]测算表!T46)</f>
        <v>0</v>
      </c>
    </row>
    <row r="46" ht="16.05" customHeight="1" spans="1:4">
      <c r="A46" s="58" t="s">
        <v>62</v>
      </c>
      <c r="B46" s="55">
        <f t="shared" si="0"/>
        <v>8</v>
      </c>
      <c r="C46" s="55">
        <f>SUM([2]测算表!S47)</f>
        <v>8</v>
      </c>
      <c r="D46" s="58">
        <f>SUM([2]测算表!T47)</f>
        <v>0</v>
      </c>
    </row>
    <row r="47" ht="16.05" customHeight="1" spans="1:4">
      <c r="A47" s="58" t="s">
        <v>63</v>
      </c>
      <c r="B47" s="55">
        <f t="shared" si="0"/>
        <v>3</v>
      </c>
      <c r="C47" s="55">
        <f>SUM([2]测算表!S48)</f>
        <v>3</v>
      </c>
      <c r="D47" s="58">
        <f>SUM([2]测算表!T48)</f>
        <v>0</v>
      </c>
    </row>
    <row r="48" ht="16.05" customHeight="1" spans="1:4">
      <c r="A48" s="58" t="s">
        <v>64</v>
      </c>
      <c r="B48" s="55">
        <f t="shared" si="0"/>
        <v>2</v>
      </c>
      <c r="C48" s="55">
        <f>SUM([2]测算表!S49)</f>
        <v>2</v>
      </c>
      <c r="D48" s="58">
        <f>SUM([2]测算表!T49)</f>
        <v>0</v>
      </c>
    </row>
    <row r="49" ht="16.05" customHeight="1" spans="1:4">
      <c r="A49" s="58" t="s">
        <v>65</v>
      </c>
      <c r="B49" s="55">
        <f t="shared" si="0"/>
        <v>27</v>
      </c>
      <c r="C49" s="57">
        <f>SUM(C50:C52)</f>
        <v>27</v>
      </c>
      <c r="D49" s="57">
        <f>SUM(D50:D52)</f>
        <v>0</v>
      </c>
    </row>
    <row r="50" ht="16.05" customHeight="1" spans="1:4">
      <c r="A50" s="59" t="s">
        <v>66</v>
      </c>
      <c r="B50" s="60">
        <f t="shared" si="0"/>
        <v>3</v>
      </c>
      <c r="C50" s="60">
        <f>SUM([2]测算表!S51)</f>
        <v>3</v>
      </c>
      <c r="D50" s="61">
        <f>SUM([2]测算表!T51)</f>
        <v>0</v>
      </c>
    </row>
    <row r="51" ht="16.05" customHeight="1" spans="1:4">
      <c r="A51" s="59" t="s">
        <v>67</v>
      </c>
      <c r="B51" s="60">
        <f t="shared" si="0"/>
        <v>13</v>
      </c>
      <c r="C51" s="60">
        <f>SUM([2]测算表!S52)</f>
        <v>13</v>
      </c>
      <c r="D51" s="61">
        <f>SUM([2]测算表!T52)</f>
        <v>0</v>
      </c>
    </row>
    <row r="52" ht="16.05" customHeight="1" spans="1:4">
      <c r="A52" s="59" t="s">
        <v>68</v>
      </c>
      <c r="B52" s="60">
        <f t="shared" si="0"/>
        <v>11</v>
      </c>
      <c r="C52" s="60">
        <f>SUM([2]测算表!S53)</f>
        <v>11</v>
      </c>
      <c r="D52" s="61">
        <f>SUM([2]测算表!T53)</f>
        <v>0</v>
      </c>
    </row>
    <row r="53" ht="16.05" customHeight="1" spans="1:4">
      <c r="A53" s="58" t="s">
        <v>69</v>
      </c>
      <c r="B53" s="55">
        <f t="shared" si="0"/>
        <v>7</v>
      </c>
      <c r="C53" s="55">
        <f>SUM([2]测算表!S54)</f>
        <v>7</v>
      </c>
      <c r="D53" s="58">
        <f>SUM([2]测算表!T54)</f>
        <v>0</v>
      </c>
    </row>
    <row r="54" ht="16.05" customHeight="1" spans="1:4">
      <c r="A54" s="58" t="s">
        <v>70</v>
      </c>
      <c r="B54" s="55">
        <f t="shared" si="0"/>
        <v>22</v>
      </c>
      <c r="C54" s="55">
        <f>SUM([2]测算表!S55)</f>
        <v>22</v>
      </c>
      <c r="D54" s="58">
        <f>SUM([2]测算表!T55)</f>
        <v>0</v>
      </c>
    </row>
    <row r="55" s="47" customFormat="1" ht="16.05" customHeight="1" spans="1:4">
      <c r="A55" s="58" t="s">
        <v>71</v>
      </c>
      <c r="B55" s="55">
        <f t="shared" si="0"/>
        <v>11</v>
      </c>
      <c r="C55" s="55">
        <f>SUM([2]测算表!S56)</f>
        <v>11</v>
      </c>
      <c r="D55" s="58">
        <f>SUM([2]测算表!T56)</f>
        <v>0</v>
      </c>
    </row>
    <row r="56" s="47" customFormat="1" ht="16.05" customHeight="1" spans="1:4">
      <c r="A56" s="58" t="s">
        <v>72</v>
      </c>
      <c r="B56" s="55">
        <f t="shared" si="0"/>
        <v>20</v>
      </c>
      <c r="C56" s="57">
        <f>SUM(C57:C60)</f>
        <v>20</v>
      </c>
      <c r="D56" s="57">
        <f>SUM(D57:D60)</f>
        <v>0</v>
      </c>
    </row>
    <row r="57" s="47" customFormat="1" ht="16.05" customHeight="1" spans="1:4">
      <c r="A57" s="59" t="s">
        <v>73</v>
      </c>
      <c r="B57" s="60">
        <f t="shared" si="0"/>
        <v>2</v>
      </c>
      <c r="C57" s="60">
        <f>SUM([2]测算表!S58)</f>
        <v>2</v>
      </c>
      <c r="D57" s="61">
        <f>SUM([2]测算表!T58)</f>
        <v>0</v>
      </c>
    </row>
    <row r="58" s="47" customFormat="1" ht="16.05" customHeight="1" spans="1:4">
      <c r="A58" s="59" t="s">
        <v>74</v>
      </c>
      <c r="B58" s="60">
        <f t="shared" si="0"/>
        <v>10</v>
      </c>
      <c r="C58" s="60">
        <f>SUM([2]测算表!S59)</f>
        <v>10</v>
      </c>
      <c r="D58" s="61">
        <f>SUM([2]测算表!T59)</f>
        <v>0</v>
      </c>
    </row>
    <row r="59" s="47" customFormat="1" ht="16.05" customHeight="1" spans="1:4">
      <c r="A59" s="59" t="s">
        <v>75</v>
      </c>
      <c r="B59" s="60">
        <f t="shared" si="0"/>
        <v>6</v>
      </c>
      <c r="C59" s="60">
        <f>SUM([2]测算表!S60)</f>
        <v>6</v>
      </c>
      <c r="D59" s="61">
        <f>SUM([2]测算表!T60)</f>
        <v>0</v>
      </c>
    </row>
    <row r="60" s="47" customFormat="1" ht="16.05" customHeight="1" spans="1:4">
      <c r="A60" s="59" t="s">
        <v>76</v>
      </c>
      <c r="B60" s="60">
        <f t="shared" si="0"/>
        <v>2</v>
      </c>
      <c r="C60" s="60">
        <f>SUM([2]测算表!S61)</f>
        <v>2</v>
      </c>
      <c r="D60" s="61">
        <f>SUM([2]测算表!T61)</f>
        <v>0</v>
      </c>
    </row>
    <row r="61" s="47" customFormat="1" ht="16.05" customHeight="1" spans="1:4">
      <c r="A61" s="58" t="s">
        <v>77</v>
      </c>
      <c r="B61" s="60">
        <f t="shared" si="0"/>
        <v>29</v>
      </c>
      <c r="C61" s="60">
        <f>SUM([2]测算表!S62)</f>
        <v>29</v>
      </c>
      <c r="D61" s="61">
        <f>SUM([2]测算表!T62)</f>
        <v>0</v>
      </c>
    </row>
    <row r="62" s="48" customFormat="1" ht="16.05" customHeight="1" spans="1:4">
      <c r="A62" s="58" t="s">
        <v>78</v>
      </c>
      <c r="B62" s="60">
        <f t="shared" si="0"/>
        <v>13</v>
      </c>
      <c r="C62" s="60">
        <f>SUM([2]测算表!S63)</f>
        <v>13</v>
      </c>
      <c r="D62" s="61">
        <f>SUM([2]测算表!T63)</f>
        <v>0</v>
      </c>
    </row>
    <row r="63" s="47" customFormat="1" ht="16.05" customHeight="1" spans="1:4">
      <c r="A63" s="58" t="s">
        <v>79</v>
      </c>
      <c r="B63" s="60">
        <f t="shared" si="0"/>
        <v>40</v>
      </c>
      <c r="C63" s="60">
        <f>SUM([2]测算表!S64)</f>
        <v>40</v>
      </c>
      <c r="D63" s="61">
        <f>SUM([2]测算表!T64)</f>
        <v>0</v>
      </c>
    </row>
    <row r="64" s="47" customFormat="1" ht="16.05" customHeight="1" spans="1:4">
      <c r="A64" s="58" t="s">
        <v>80</v>
      </c>
      <c r="B64" s="60">
        <f t="shared" si="0"/>
        <v>15</v>
      </c>
      <c r="C64" s="60">
        <f>SUM([2]测算表!S65)</f>
        <v>15</v>
      </c>
      <c r="D64" s="61">
        <f>SUM([2]测算表!T65)</f>
        <v>0</v>
      </c>
    </row>
    <row r="65" s="47" customFormat="1" ht="16.05" customHeight="1" spans="1:4">
      <c r="A65" s="58" t="s">
        <v>37</v>
      </c>
      <c r="B65" s="55">
        <f t="shared" si="0"/>
        <v>24</v>
      </c>
      <c r="C65" s="57">
        <f>SUM(C66:C68)</f>
        <v>24</v>
      </c>
      <c r="D65" s="57">
        <f>SUM(D66:D68)</f>
        <v>0</v>
      </c>
    </row>
    <row r="66" s="47" customFormat="1" ht="16.05" customHeight="1" spans="1:4">
      <c r="A66" s="59" t="s">
        <v>81</v>
      </c>
      <c r="B66" s="60">
        <f t="shared" si="0"/>
        <v>1</v>
      </c>
      <c r="C66" s="60">
        <f>SUM([2]测算表!S67)</f>
        <v>1</v>
      </c>
      <c r="D66" s="61">
        <f>SUM([2]测算表!T67)</f>
        <v>0</v>
      </c>
    </row>
    <row r="67" s="47" customFormat="1" ht="16.05" customHeight="1" spans="1:4">
      <c r="A67" s="59" t="s">
        <v>82</v>
      </c>
      <c r="B67" s="60">
        <f t="shared" si="0"/>
        <v>16</v>
      </c>
      <c r="C67" s="60">
        <f>SUM([2]测算表!S68)</f>
        <v>16</v>
      </c>
      <c r="D67" s="61">
        <f>SUM([2]测算表!T68)</f>
        <v>0</v>
      </c>
    </row>
    <row r="68" s="47" customFormat="1" ht="16.05" customHeight="1" spans="1:4">
      <c r="A68" s="59" t="s">
        <v>83</v>
      </c>
      <c r="B68" s="60">
        <f t="shared" si="0"/>
        <v>7</v>
      </c>
      <c r="C68" s="60">
        <f>SUM([2]测算表!S69)</f>
        <v>7</v>
      </c>
      <c r="D68" s="61">
        <f>SUM([2]测算表!T69)</f>
        <v>0</v>
      </c>
    </row>
    <row r="69" s="47" customFormat="1" ht="16.05" customHeight="1" spans="1:4">
      <c r="A69" s="58" t="s">
        <v>84</v>
      </c>
      <c r="B69" s="60">
        <f t="shared" si="0"/>
        <v>8</v>
      </c>
      <c r="C69" s="60">
        <f>SUM([2]测算表!S70)</f>
        <v>8</v>
      </c>
      <c r="D69" s="61">
        <f>SUM([2]测算表!T70)</f>
        <v>0</v>
      </c>
    </row>
    <row r="70" s="47" customFormat="1" ht="16.05" customHeight="1" spans="1:4">
      <c r="A70" s="58" t="s">
        <v>85</v>
      </c>
      <c r="B70" s="55">
        <f t="shared" si="0"/>
        <v>9</v>
      </c>
      <c r="C70" s="57">
        <f>SUM(C71:C72)</f>
        <v>9</v>
      </c>
      <c r="D70" s="57">
        <f>SUM(D71:D72)</f>
        <v>0</v>
      </c>
    </row>
    <row r="71" s="47" customFormat="1" ht="16.05" customHeight="1" spans="1:4">
      <c r="A71" s="59" t="s">
        <v>86</v>
      </c>
      <c r="B71" s="60">
        <f t="shared" si="0"/>
        <v>3</v>
      </c>
      <c r="C71" s="60">
        <f>SUM([2]测算表!S72)</f>
        <v>3</v>
      </c>
      <c r="D71" s="61">
        <f>SUM([2]测算表!T72)</f>
        <v>0</v>
      </c>
    </row>
    <row r="72" s="48" customFormat="1" ht="16.05" customHeight="1" spans="1:4">
      <c r="A72" s="59" t="s">
        <v>87</v>
      </c>
      <c r="B72" s="60">
        <f t="shared" ref="B72:B135" si="1">SUM(C72:D72)</f>
        <v>6</v>
      </c>
      <c r="C72" s="60">
        <f>SUM([2]测算表!S73)</f>
        <v>6</v>
      </c>
      <c r="D72" s="61">
        <f>SUM([2]测算表!T73)</f>
        <v>0</v>
      </c>
    </row>
    <row r="73" s="48" customFormat="1" ht="16.05" customHeight="1" spans="1:4">
      <c r="A73" s="58" t="s">
        <v>88</v>
      </c>
      <c r="B73" s="60">
        <f t="shared" si="1"/>
        <v>41</v>
      </c>
      <c r="C73" s="60">
        <f>SUM([2]测算表!S74)</f>
        <v>41</v>
      </c>
      <c r="D73" s="61">
        <f>SUM([2]测算表!T74)</f>
        <v>0</v>
      </c>
    </row>
    <row r="74" s="47" customFormat="1" ht="16.05" customHeight="1" spans="1:4">
      <c r="A74" s="58" t="s">
        <v>89</v>
      </c>
      <c r="B74" s="60">
        <f t="shared" si="1"/>
        <v>9</v>
      </c>
      <c r="C74" s="60">
        <f>SUM([2]测算表!S75)</f>
        <v>9</v>
      </c>
      <c r="D74" s="61">
        <f>SUM([2]测算表!T75)</f>
        <v>0</v>
      </c>
    </row>
    <row r="75" s="47" customFormat="1" ht="16.05" customHeight="1" spans="1:4">
      <c r="A75" s="58" t="s">
        <v>90</v>
      </c>
      <c r="B75" s="60">
        <f t="shared" si="1"/>
        <v>45</v>
      </c>
      <c r="C75" s="60">
        <f>SUM([2]测算表!S76)</f>
        <v>45</v>
      </c>
      <c r="D75" s="61">
        <f>SUM([2]测算表!T76)</f>
        <v>0</v>
      </c>
    </row>
    <row r="76" s="47" customFormat="1" ht="16.05" customHeight="1" spans="1:4">
      <c r="A76" s="58" t="s">
        <v>32</v>
      </c>
      <c r="B76" s="55">
        <f t="shared" si="1"/>
        <v>23</v>
      </c>
      <c r="C76" s="57">
        <f>SUM(C77:C79)</f>
        <v>23</v>
      </c>
      <c r="D76" s="57">
        <f>SUM(D77:D79)</f>
        <v>0</v>
      </c>
    </row>
    <row r="77" s="47" customFormat="1" ht="16.05" customHeight="1" spans="1:4">
      <c r="A77" s="59" t="s">
        <v>91</v>
      </c>
      <c r="B77" s="60">
        <f t="shared" si="1"/>
        <v>12</v>
      </c>
      <c r="C77" s="60">
        <f>SUM([2]测算表!S78)</f>
        <v>12</v>
      </c>
      <c r="D77" s="61">
        <f>SUM([2]测算表!T78)</f>
        <v>0</v>
      </c>
    </row>
    <row r="78" s="47" customFormat="1" ht="16.05" customHeight="1" spans="1:4">
      <c r="A78" s="59" t="s">
        <v>92</v>
      </c>
      <c r="B78" s="60">
        <f t="shared" si="1"/>
        <v>5</v>
      </c>
      <c r="C78" s="60">
        <f>SUM([2]测算表!S79)</f>
        <v>5</v>
      </c>
      <c r="D78" s="61">
        <f>SUM([2]测算表!T79)</f>
        <v>0</v>
      </c>
    </row>
    <row r="79" s="47" customFormat="1" ht="16.05" customHeight="1" spans="1:4">
      <c r="A79" s="59" t="s">
        <v>93</v>
      </c>
      <c r="B79" s="60">
        <f t="shared" si="1"/>
        <v>6</v>
      </c>
      <c r="C79" s="60">
        <f>SUM([2]测算表!S80)</f>
        <v>6</v>
      </c>
      <c r="D79" s="61">
        <f>SUM([2]测算表!T80)</f>
        <v>0</v>
      </c>
    </row>
    <row r="80" s="48" customFormat="1" ht="16.05" customHeight="1" spans="1:4">
      <c r="A80" s="58" t="s">
        <v>94</v>
      </c>
      <c r="B80" s="55">
        <f t="shared" si="1"/>
        <v>34</v>
      </c>
      <c r="C80" s="57">
        <f>SUM(C81:C84)</f>
        <v>34</v>
      </c>
      <c r="D80" s="57">
        <f>SUM(D81:D84)</f>
        <v>0</v>
      </c>
    </row>
    <row r="81" s="47" customFormat="1" ht="16.05" customHeight="1" spans="1:4">
      <c r="A81" s="59" t="s">
        <v>95</v>
      </c>
      <c r="B81" s="60">
        <f t="shared" si="1"/>
        <v>3</v>
      </c>
      <c r="C81" s="60">
        <f>SUM([2]测算表!S82)</f>
        <v>3</v>
      </c>
      <c r="D81" s="61">
        <f>SUM([2]测算表!T82)</f>
        <v>0</v>
      </c>
    </row>
    <row r="82" s="47" customFormat="1" ht="16.05" customHeight="1" spans="1:4">
      <c r="A82" s="59" t="s">
        <v>96</v>
      </c>
      <c r="B82" s="60">
        <f t="shared" si="1"/>
        <v>12</v>
      </c>
      <c r="C82" s="60">
        <f>SUM([2]测算表!S83)</f>
        <v>12</v>
      </c>
      <c r="D82" s="61">
        <f>SUM([2]测算表!T83)</f>
        <v>0</v>
      </c>
    </row>
    <row r="83" s="47" customFormat="1" ht="16.05" customHeight="1" spans="1:4">
      <c r="A83" s="59" t="s">
        <v>97</v>
      </c>
      <c r="B83" s="60">
        <f t="shared" si="1"/>
        <v>9</v>
      </c>
      <c r="C83" s="60">
        <f>SUM([2]测算表!S84)</f>
        <v>9</v>
      </c>
      <c r="D83" s="61">
        <f>SUM([2]测算表!T84)</f>
        <v>0</v>
      </c>
    </row>
    <row r="84" s="47" customFormat="1" ht="16.05" customHeight="1" spans="1:4">
      <c r="A84" s="59" t="s">
        <v>98</v>
      </c>
      <c r="B84" s="60">
        <f t="shared" si="1"/>
        <v>10</v>
      </c>
      <c r="C84" s="60">
        <f>SUM([2]测算表!S85)</f>
        <v>10</v>
      </c>
      <c r="D84" s="61">
        <f>SUM([2]测算表!T85)</f>
        <v>0</v>
      </c>
    </row>
    <row r="85" s="47" customFormat="1" ht="16.05" customHeight="1" spans="1:4">
      <c r="A85" s="58" t="s">
        <v>99</v>
      </c>
      <c r="B85" s="60">
        <f t="shared" si="1"/>
        <v>30</v>
      </c>
      <c r="C85" s="60">
        <f>SUM([2]测算表!S86)</f>
        <v>30</v>
      </c>
      <c r="D85" s="61">
        <f>SUM([2]测算表!T86)</f>
        <v>0</v>
      </c>
    </row>
    <row r="86" s="47" customFormat="1" ht="16.05" customHeight="1" spans="1:4">
      <c r="A86" s="58" t="s">
        <v>100</v>
      </c>
      <c r="B86" s="55">
        <f t="shared" si="1"/>
        <v>62</v>
      </c>
      <c r="C86" s="57">
        <f>SUM(C87:C93)</f>
        <v>62</v>
      </c>
      <c r="D86" s="57">
        <f>SUM(D87:D93)</f>
        <v>0</v>
      </c>
    </row>
    <row r="87" s="47" customFormat="1" ht="16.05" customHeight="1" spans="1:4">
      <c r="A87" s="59" t="s">
        <v>101</v>
      </c>
      <c r="B87" s="60">
        <f t="shared" si="1"/>
        <v>8</v>
      </c>
      <c r="C87" s="60">
        <f>SUM([2]测算表!S88)</f>
        <v>8</v>
      </c>
      <c r="D87" s="61">
        <f>SUM([2]测算表!T88)</f>
        <v>0</v>
      </c>
    </row>
    <row r="88" s="47" customFormat="1" ht="16.05" customHeight="1" spans="1:4">
      <c r="A88" s="59" t="s">
        <v>102</v>
      </c>
      <c r="B88" s="60">
        <f t="shared" si="1"/>
        <v>21</v>
      </c>
      <c r="C88" s="60">
        <f>SUM([2]测算表!S89)</f>
        <v>21</v>
      </c>
      <c r="D88" s="61">
        <f>SUM([2]测算表!T89)</f>
        <v>0</v>
      </c>
    </row>
    <row r="89" s="48" customFormat="1" ht="16.05" customHeight="1" spans="1:4">
      <c r="A89" s="59" t="s">
        <v>103</v>
      </c>
      <c r="B89" s="60">
        <f t="shared" si="1"/>
        <v>23</v>
      </c>
      <c r="C89" s="60">
        <f>SUM([2]测算表!S90)</f>
        <v>23</v>
      </c>
      <c r="D89" s="61">
        <f>SUM([2]测算表!T90)</f>
        <v>0</v>
      </c>
    </row>
    <row r="90" s="47" customFormat="1" ht="16.05" customHeight="1" spans="1:4">
      <c r="A90" s="59" t="s">
        <v>104</v>
      </c>
      <c r="B90" s="60">
        <f t="shared" si="1"/>
        <v>1</v>
      </c>
      <c r="C90" s="60">
        <f>SUM([2]测算表!S91)</f>
        <v>1</v>
      </c>
      <c r="D90" s="61">
        <f>SUM([2]测算表!T91)</f>
        <v>0</v>
      </c>
    </row>
    <row r="91" s="47" customFormat="1" ht="16.05" customHeight="1" spans="1:4">
      <c r="A91" s="59" t="s">
        <v>105</v>
      </c>
      <c r="B91" s="60">
        <f t="shared" si="1"/>
        <v>1</v>
      </c>
      <c r="C91" s="60">
        <f>SUM([2]测算表!S92)</f>
        <v>1</v>
      </c>
      <c r="D91" s="61">
        <f>SUM([2]测算表!T92)</f>
        <v>0</v>
      </c>
    </row>
    <row r="92" s="47" customFormat="1" ht="16.05" customHeight="1" spans="1:4">
      <c r="A92" s="59" t="s">
        <v>106</v>
      </c>
      <c r="B92" s="60">
        <f t="shared" si="1"/>
        <v>4</v>
      </c>
      <c r="C92" s="60">
        <f>SUM([2]测算表!S93)</f>
        <v>4</v>
      </c>
      <c r="D92" s="61">
        <f>SUM([2]测算表!T93)</f>
        <v>0</v>
      </c>
    </row>
    <row r="93" s="47" customFormat="1" ht="16.05" customHeight="1" spans="1:4">
      <c r="A93" s="59" t="s">
        <v>107</v>
      </c>
      <c r="B93" s="60">
        <f t="shared" si="1"/>
        <v>4</v>
      </c>
      <c r="C93" s="60">
        <f>SUM([2]测算表!S94)</f>
        <v>4</v>
      </c>
      <c r="D93" s="61">
        <f>SUM([2]测算表!T94)</f>
        <v>0</v>
      </c>
    </row>
    <row r="94" s="47" customFormat="1" ht="16.05" customHeight="1" spans="1:4">
      <c r="A94" s="58" t="s">
        <v>108</v>
      </c>
      <c r="B94" s="60">
        <f t="shared" si="1"/>
        <v>101</v>
      </c>
      <c r="C94" s="60">
        <f>SUM([2]测算表!S95)</f>
        <v>101</v>
      </c>
      <c r="D94" s="61">
        <f>SUM([2]测算表!T95)</f>
        <v>0</v>
      </c>
    </row>
    <row r="95" s="48" customFormat="1" ht="16.05" customHeight="1" spans="1:4">
      <c r="A95" s="58" t="s">
        <v>109</v>
      </c>
      <c r="B95" s="60">
        <f t="shared" si="1"/>
        <v>36</v>
      </c>
      <c r="C95" s="60">
        <f>SUM([2]测算表!S96)</f>
        <v>36</v>
      </c>
      <c r="D95" s="61">
        <f>SUM([2]测算表!T96)</f>
        <v>0</v>
      </c>
    </row>
    <row r="96" s="47" customFormat="1" ht="16.05" customHeight="1" spans="1:4">
      <c r="A96" s="58" t="s">
        <v>110</v>
      </c>
      <c r="B96" s="60">
        <f t="shared" si="1"/>
        <v>54</v>
      </c>
      <c r="C96" s="60">
        <f>SUM([2]测算表!S97)</f>
        <v>54</v>
      </c>
      <c r="D96" s="61">
        <f>SUM([2]测算表!T97)</f>
        <v>0</v>
      </c>
    </row>
    <row r="97" s="47" customFormat="1" ht="16.05" customHeight="1" spans="1:4">
      <c r="A97" s="58" t="s">
        <v>111</v>
      </c>
      <c r="B97" s="55">
        <f t="shared" si="1"/>
        <v>80</v>
      </c>
      <c r="C97" s="57">
        <f>SUM(C98:C101)</f>
        <v>80</v>
      </c>
      <c r="D97" s="57">
        <f>SUM(D98:D101)</f>
        <v>0</v>
      </c>
    </row>
    <row r="98" s="47" customFormat="1" ht="16.05" customHeight="1" spans="1:4">
      <c r="A98" s="59" t="s">
        <v>112</v>
      </c>
      <c r="B98" s="60">
        <f t="shared" si="1"/>
        <v>4</v>
      </c>
      <c r="C98" s="60">
        <f>SUM([2]测算表!S99)</f>
        <v>4</v>
      </c>
      <c r="D98" s="61">
        <f>SUM([2]测算表!T99)</f>
        <v>0</v>
      </c>
    </row>
    <row r="99" s="47" customFormat="1" ht="16.05" customHeight="1" spans="1:4">
      <c r="A99" s="59" t="s">
        <v>113</v>
      </c>
      <c r="B99" s="60">
        <f t="shared" si="1"/>
        <v>20</v>
      </c>
      <c r="C99" s="60">
        <f>SUM([2]测算表!S100)</f>
        <v>20</v>
      </c>
      <c r="D99" s="61">
        <f>SUM([2]测算表!T100)</f>
        <v>0</v>
      </c>
    </row>
    <row r="100" s="47" customFormat="1" ht="16.05" customHeight="1" spans="1:4">
      <c r="A100" s="59" t="s">
        <v>114</v>
      </c>
      <c r="B100" s="60">
        <f t="shared" si="1"/>
        <v>28</v>
      </c>
      <c r="C100" s="60">
        <f>SUM([2]测算表!S101)</f>
        <v>28</v>
      </c>
      <c r="D100" s="61">
        <f>SUM([2]测算表!T101)</f>
        <v>0</v>
      </c>
    </row>
    <row r="101" s="48" customFormat="1" ht="16.05" customHeight="1" spans="1:4">
      <c r="A101" s="59" t="s">
        <v>115</v>
      </c>
      <c r="B101" s="60">
        <f t="shared" si="1"/>
        <v>28</v>
      </c>
      <c r="C101" s="60">
        <f>SUM([2]测算表!S102)</f>
        <v>28</v>
      </c>
      <c r="D101" s="61">
        <f>SUM([2]测算表!T102)</f>
        <v>0</v>
      </c>
    </row>
    <row r="102" s="47" customFormat="1" ht="16.05" customHeight="1" spans="1:4">
      <c r="A102" s="58" t="s">
        <v>116</v>
      </c>
      <c r="B102" s="60">
        <f t="shared" si="1"/>
        <v>29</v>
      </c>
      <c r="C102" s="60">
        <f>SUM([2]测算表!S103)</f>
        <v>29</v>
      </c>
      <c r="D102" s="61">
        <f>SUM([2]测算表!T103)</f>
        <v>0</v>
      </c>
    </row>
    <row r="103" s="47" customFormat="1" ht="16.05" customHeight="1" spans="1:4">
      <c r="A103" s="58" t="s">
        <v>117</v>
      </c>
      <c r="B103" s="60">
        <f t="shared" si="1"/>
        <v>33</v>
      </c>
      <c r="C103" s="60">
        <f>SUM([2]测算表!S104)</f>
        <v>33</v>
      </c>
      <c r="D103" s="61">
        <f>SUM([2]测算表!T104)</f>
        <v>0</v>
      </c>
    </row>
    <row r="104" s="47" customFormat="1" ht="16.05" customHeight="1" spans="1:4">
      <c r="A104" s="58" t="s">
        <v>40</v>
      </c>
      <c r="B104" s="55">
        <f t="shared" si="1"/>
        <v>0</v>
      </c>
      <c r="C104" s="57">
        <f>SUM(C105)</f>
        <v>0</v>
      </c>
      <c r="D104" s="57">
        <f>SUM(D105)</f>
        <v>0</v>
      </c>
    </row>
    <row r="105" s="47" customFormat="1" ht="16.05" customHeight="1" spans="1:4">
      <c r="A105" s="59" t="s">
        <v>118</v>
      </c>
      <c r="B105" s="60">
        <f t="shared" si="1"/>
        <v>0</v>
      </c>
      <c r="C105" s="60">
        <f>SUM([2]测算表!S106)</f>
        <v>0</v>
      </c>
      <c r="D105" s="61">
        <f>SUM([2]测算表!T106)</f>
        <v>0</v>
      </c>
    </row>
    <row r="106" s="47" customFormat="1" ht="16.05" customHeight="1" spans="1:4">
      <c r="A106" s="58" t="s">
        <v>119</v>
      </c>
      <c r="B106" s="60">
        <f t="shared" si="1"/>
        <v>5</v>
      </c>
      <c r="C106" s="60">
        <f>SUM([2]测算表!S107)</f>
        <v>5</v>
      </c>
      <c r="D106" s="61">
        <f>SUM([2]测算表!T107)</f>
        <v>0</v>
      </c>
    </row>
    <row r="107" s="47" customFormat="1" ht="16.05" customHeight="1" spans="1:4">
      <c r="A107" s="58" t="s">
        <v>120</v>
      </c>
      <c r="B107" s="60">
        <f t="shared" si="1"/>
        <v>4</v>
      </c>
      <c r="C107" s="60">
        <f>SUM([2]测算表!S108)</f>
        <v>4</v>
      </c>
      <c r="D107" s="61">
        <f>SUM([2]测算表!T108)</f>
        <v>0</v>
      </c>
    </row>
    <row r="108" s="47" customFormat="1" ht="16.05" customHeight="1" spans="1:4">
      <c r="A108" s="58" t="s">
        <v>121</v>
      </c>
      <c r="B108" s="60">
        <f t="shared" si="1"/>
        <v>15</v>
      </c>
      <c r="C108" s="60">
        <f>SUM([2]测算表!S109)</f>
        <v>15</v>
      </c>
      <c r="D108" s="61">
        <f>SUM([2]测算表!T109)</f>
        <v>0</v>
      </c>
    </row>
    <row r="109" s="47" customFormat="1" ht="16.05" customHeight="1" spans="1:4">
      <c r="A109" s="58" t="s">
        <v>122</v>
      </c>
      <c r="B109" s="60">
        <f t="shared" si="1"/>
        <v>4</v>
      </c>
      <c r="C109" s="60">
        <f>SUM([2]测算表!S110)</f>
        <v>4</v>
      </c>
      <c r="D109" s="61">
        <f>SUM([2]测算表!T110)</f>
        <v>0</v>
      </c>
    </row>
    <row r="110" s="47" customFormat="1" ht="16.05" customHeight="1" spans="1:4">
      <c r="A110" s="58" t="s">
        <v>123</v>
      </c>
      <c r="B110" s="55">
        <f t="shared" si="1"/>
        <v>44</v>
      </c>
      <c r="C110" s="57">
        <f>SUM(C111:C115)</f>
        <v>44</v>
      </c>
      <c r="D110" s="57">
        <f>SUM(D111:D115)</f>
        <v>0</v>
      </c>
    </row>
    <row r="111" s="47" customFormat="1" ht="16.05" customHeight="1" spans="1:4">
      <c r="A111" s="59" t="s">
        <v>124</v>
      </c>
      <c r="B111" s="60">
        <f t="shared" si="1"/>
        <v>6</v>
      </c>
      <c r="C111" s="60">
        <f>SUM([2]测算表!S112)</f>
        <v>6</v>
      </c>
      <c r="D111" s="61">
        <f>SUM([2]测算表!T112)</f>
        <v>0</v>
      </c>
    </row>
    <row r="112" s="48" customFormat="1" ht="16.05" customHeight="1" spans="1:4">
      <c r="A112" s="59" t="s">
        <v>125</v>
      </c>
      <c r="B112" s="60">
        <f t="shared" si="1"/>
        <v>13</v>
      </c>
      <c r="C112" s="60">
        <f>SUM([2]测算表!S113)</f>
        <v>13</v>
      </c>
      <c r="D112" s="61">
        <f>SUM([2]测算表!T113)</f>
        <v>0</v>
      </c>
    </row>
    <row r="113" s="47" customFormat="1" ht="16.05" customHeight="1" spans="1:4">
      <c r="A113" s="59" t="s">
        <v>126</v>
      </c>
      <c r="B113" s="60">
        <f t="shared" si="1"/>
        <v>7</v>
      </c>
      <c r="C113" s="60">
        <f>SUM([2]测算表!S114)</f>
        <v>7</v>
      </c>
      <c r="D113" s="61">
        <f>SUM([2]测算表!T114)</f>
        <v>0</v>
      </c>
    </row>
    <row r="114" s="47" customFormat="1" ht="16.05" customHeight="1" spans="1:4">
      <c r="A114" s="59" t="s">
        <v>127</v>
      </c>
      <c r="B114" s="60">
        <f t="shared" si="1"/>
        <v>11</v>
      </c>
      <c r="C114" s="60">
        <f>SUM([2]测算表!S115)</f>
        <v>11</v>
      </c>
      <c r="D114" s="61">
        <f>SUM([2]测算表!T115)</f>
        <v>0</v>
      </c>
    </row>
    <row r="115" s="47" customFormat="1" ht="16.05" customHeight="1" spans="1:4">
      <c r="A115" s="59" t="s">
        <v>128</v>
      </c>
      <c r="B115" s="60">
        <f t="shared" si="1"/>
        <v>7</v>
      </c>
      <c r="C115" s="60">
        <f>SUM([2]测算表!S116)</f>
        <v>7</v>
      </c>
      <c r="D115" s="61">
        <f>SUM([2]测算表!T116)</f>
        <v>0</v>
      </c>
    </row>
    <row r="116" s="47" customFormat="1" ht="16.05" customHeight="1" spans="1:4">
      <c r="A116" s="58" t="s">
        <v>129</v>
      </c>
      <c r="B116" s="60">
        <f t="shared" si="1"/>
        <v>29</v>
      </c>
      <c r="C116" s="60">
        <f>SUM([2]测算表!S117)</f>
        <v>29</v>
      </c>
      <c r="D116" s="61">
        <f>SUM([2]测算表!T117)</f>
        <v>0</v>
      </c>
    </row>
    <row r="117" s="47" customFormat="1" ht="16.05" customHeight="1" spans="1:4">
      <c r="A117" s="58" t="s">
        <v>130</v>
      </c>
      <c r="B117" s="60">
        <f t="shared" si="1"/>
        <v>2</v>
      </c>
      <c r="C117" s="60">
        <f>SUM([2]测算表!S118)</f>
        <v>2</v>
      </c>
      <c r="D117" s="61">
        <f>SUM([2]测算表!T118)</f>
        <v>0</v>
      </c>
    </row>
    <row r="118" s="47" customFormat="1" ht="16.05" customHeight="1" spans="1:4">
      <c r="A118" s="58" t="s">
        <v>131</v>
      </c>
      <c r="B118" s="60">
        <f t="shared" si="1"/>
        <v>3</v>
      </c>
      <c r="C118" s="60">
        <f>SUM([2]测算表!S119)</f>
        <v>3</v>
      </c>
      <c r="D118" s="61">
        <f>SUM([2]测算表!T119)</f>
        <v>0</v>
      </c>
    </row>
    <row r="119" s="48" customFormat="1" ht="16.05" customHeight="1" spans="1:4">
      <c r="A119" s="58" t="s">
        <v>132</v>
      </c>
      <c r="B119" s="55">
        <f t="shared" si="1"/>
        <v>17</v>
      </c>
      <c r="C119" s="57">
        <f>SUM(C120:C122)</f>
        <v>17</v>
      </c>
      <c r="D119" s="57">
        <f>SUM(D120:D122)</f>
        <v>0</v>
      </c>
    </row>
    <row r="120" s="47" customFormat="1" ht="16.05" customHeight="1" spans="1:4">
      <c r="A120" s="59" t="s">
        <v>133</v>
      </c>
      <c r="B120" s="60">
        <f t="shared" si="1"/>
        <v>1</v>
      </c>
      <c r="C120" s="60">
        <f>SUM([2]测算表!S121)</f>
        <v>1</v>
      </c>
      <c r="D120" s="61">
        <f>SUM([2]测算表!T121)</f>
        <v>0</v>
      </c>
    </row>
    <row r="121" s="47" customFormat="1" ht="16.05" customHeight="1" spans="1:4">
      <c r="A121" s="59" t="s">
        <v>134</v>
      </c>
      <c r="B121" s="60">
        <f t="shared" si="1"/>
        <v>14</v>
      </c>
      <c r="C121" s="60">
        <f>SUM([2]测算表!S122)</f>
        <v>14</v>
      </c>
      <c r="D121" s="61">
        <f>SUM([2]测算表!T122)</f>
        <v>0</v>
      </c>
    </row>
    <row r="122" s="47" customFormat="1" ht="16.05" customHeight="1" spans="1:4">
      <c r="A122" s="59" t="s">
        <v>135</v>
      </c>
      <c r="B122" s="60">
        <f t="shared" si="1"/>
        <v>2</v>
      </c>
      <c r="C122" s="60">
        <f>SUM([2]测算表!S123)</f>
        <v>2</v>
      </c>
      <c r="D122" s="61">
        <f>SUM([2]测算表!T123)</f>
        <v>0</v>
      </c>
    </row>
    <row r="123" s="47" customFormat="1" ht="16.05" customHeight="1" spans="1:4">
      <c r="A123" s="58" t="s">
        <v>136</v>
      </c>
      <c r="B123" s="60">
        <f t="shared" si="1"/>
        <v>17</v>
      </c>
      <c r="C123" s="60">
        <f>SUM([2]测算表!S124)</f>
        <v>17</v>
      </c>
      <c r="D123" s="61">
        <f>SUM([2]测算表!T124)</f>
        <v>0</v>
      </c>
    </row>
    <row r="124" s="47" customFormat="1" ht="16.05" customHeight="1" spans="1:4">
      <c r="A124" s="58" t="s">
        <v>137</v>
      </c>
      <c r="B124" s="55">
        <f t="shared" si="1"/>
        <v>30</v>
      </c>
      <c r="C124" s="57">
        <f>SUM(C125:C127)</f>
        <v>30</v>
      </c>
      <c r="D124" s="57">
        <f>SUM(D125:D127)</f>
        <v>0</v>
      </c>
    </row>
    <row r="125" s="47" customFormat="1" ht="16.05" customHeight="1" spans="1:4">
      <c r="A125" s="59" t="s">
        <v>138</v>
      </c>
      <c r="B125" s="60">
        <f t="shared" si="1"/>
        <v>18</v>
      </c>
      <c r="C125" s="60">
        <f>SUM([2]测算表!S126)</f>
        <v>18</v>
      </c>
      <c r="D125" s="61">
        <f>SUM([2]测算表!T126)</f>
        <v>0</v>
      </c>
    </row>
    <row r="126" s="47" customFormat="1" ht="16.05" customHeight="1" spans="1:4">
      <c r="A126" s="59" t="s">
        <v>139</v>
      </c>
      <c r="B126" s="60">
        <f t="shared" si="1"/>
        <v>2</v>
      </c>
      <c r="C126" s="60">
        <f>SUM([2]测算表!S127)</f>
        <v>2</v>
      </c>
      <c r="D126" s="61">
        <f>SUM([2]测算表!T127)</f>
        <v>0</v>
      </c>
    </row>
    <row r="127" s="47" customFormat="1" ht="16.05" customHeight="1" spans="1:4">
      <c r="A127" s="59" t="s">
        <v>140</v>
      </c>
      <c r="B127" s="60">
        <f t="shared" si="1"/>
        <v>10</v>
      </c>
      <c r="C127" s="60">
        <f>SUM([2]测算表!S128)</f>
        <v>10</v>
      </c>
      <c r="D127" s="61">
        <f>SUM([2]测算表!T128)</f>
        <v>0</v>
      </c>
    </row>
    <row r="128" s="48" customFormat="1" ht="16.05" customHeight="1" spans="1:4">
      <c r="A128" s="58" t="s">
        <v>141</v>
      </c>
      <c r="B128" s="60">
        <f t="shared" si="1"/>
        <v>39</v>
      </c>
      <c r="C128" s="60">
        <f>SUM([2]测算表!S129)</f>
        <v>39</v>
      </c>
      <c r="D128" s="61">
        <f>SUM([2]测算表!T129)</f>
        <v>0</v>
      </c>
    </row>
    <row r="129" s="47" customFormat="1" ht="16.05" customHeight="1" spans="1:4">
      <c r="A129" s="58" t="s">
        <v>142</v>
      </c>
      <c r="B129" s="60">
        <f t="shared" si="1"/>
        <v>28</v>
      </c>
      <c r="C129" s="60">
        <f>SUM([2]测算表!S130)</f>
        <v>28</v>
      </c>
      <c r="D129" s="61">
        <f>SUM([2]测算表!T130)</f>
        <v>0</v>
      </c>
    </row>
    <row r="130" s="47" customFormat="1" ht="16.05" customHeight="1" spans="1:4">
      <c r="A130" s="58" t="s">
        <v>143</v>
      </c>
      <c r="B130" s="60">
        <f t="shared" si="1"/>
        <v>18</v>
      </c>
      <c r="C130" s="60">
        <f>SUM([2]测算表!S131)</f>
        <v>18</v>
      </c>
      <c r="D130" s="61">
        <f>SUM([2]测算表!T131)</f>
        <v>0</v>
      </c>
    </row>
    <row r="131" s="47" customFormat="1" ht="16.05" customHeight="1" spans="1:4">
      <c r="A131" s="58" t="s">
        <v>144</v>
      </c>
      <c r="B131" s="55">
        <f t="shared" si="1"/>
        <v>21</v>
      </c>
      <c r="C131" s="57">
        <f>SUM(C132:C134)</f>
        <v>21</v>
      </c>
      <c r="D131" s="57">
        <f>SUM(D132:D134)</f>
        <v>0</v>
      </c>
    </row>
    <row r="132" s="48" customFormat="1" ht="16.05" customHeight="1" spans="1:4">
      <c r="A132" s="59" t="s">
        <v>145</v>
      </c>
      <c r="B132" s="60">
        <f t="shared" si="1"/>
        <v>4</v>
      </c>
      <c r="C132" s="60">
        <f>SUM([2]测算表!S133)</f>
        <v>4</v>
      </c>
      <c r="D132" s="61">
        <f>SUM([2]测算表!T133)</f>
        <v>0</v>
      </c>
    </row>
    <row r="133" s="47" customFormat="1" ht="16.05" customHeight="1" spans="1:4">
      <c r="A133" s="59" t="s">
        <v>146</v>
      </c>
      <c r="B133" s="60">
        <f t="shared" si="1"/>
        <v>10</v>
      </c>
      <c r="C133" s="60">
        <f>SUM([2]测算表!S134)</f>
        <v>10</v>
      </c>
      <c r="D133" s="61">
        <f>SUM([2]测算表!T134)</f>
        <v>0</v>
      </c>
    </row>
    <row r="134" s="47" customFormat="1" ht="16.05" customHeight="1" spans="1:4">
      <c r="A134" s="59" t="s">
        <v>147</v>
      </c>
      <c r="B134" s="60">
        <f t="shared" si="1"/>
        <v>7</v>
      </c>
      <c r="C134" s="60">
        <f>SUM([2]测算表!S135)</f>
        <v>7</v>
      </c>
      <c r="D134" s="61">
        <f>SUM([2]测算表!T135)</f>
        <v>0</v>
      </c>
    </row>
    <row r="135" s="47" customFormat="1" ht="16.05" customHeight="1" spans="1:4">
      <c r="A135" s="58" t="s">
        <v>148</v>
      </c>
      <c r="B135" s="60">
        <f t="shared" si="1"/>
        <v>30</v>
      </c>
      <c r="C135" s="60">
        <f>SUM([2]测算表!S136)</f>
        <v>30</v>
      </c>
      <c r="D135" s="61">
        <f>SUM([2]测算表!T136)</f>
        <v>0</v>
      </c>
    </row>
    <row r="136" s="47" customFormat="1" ht="16.05" customHeight="1" spans="1:4">
      <c r="A136" s="58" t="s">
        <v>149</v>
      </c>
      <c r="B136" s="60">
        <f>SUM(C136:D136)</f>
        <v>8</v>
      </c>
      <c r="C136" s="60">
        <f>SUM([2]测算表!S137)</f>
        <v>8</v>
      </c>
      <c r="D136" s="61">
        <f>SUM([2]测算表!T137)</f>
        <v>0</v>
      </c>
    </row>
  </sheetData>
  <mergeCells count="4">
    <mergeCell ref="A3:D3"/>
    <mergeCell ref="C5:D5"/>
    <mergeCell ref="A5:A6"/>
    <mergeCell ref="B5:B6"/>
  </mergeCells>
  <printOptions horizontalCentered="1"/>
  <pageMargins left="0.629166666666667" right="0.275" top="0.979166666666667" bottom="0.979166666666667" header="0.511805555555556" footer="0.511805555555556"/>
  <pageSetup paperSize="9" orientation="portrait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0"/>
  <sheetViews>
    <sheetView topLeftCell="A83" workbookViewId="0">
      <selection activeCell="D14" sqref="D14"/>
    </sheetView>
  </sheetViews>
  <sheetFormatPr defaultColWidth="9" defaultRowHeight="15" outlineLevelCol="3"/>
  <cols>
    <col min="1" max="1" width="21.1090909090909" style="47" customWidth="1"/>
    <col min="2" max="2" width="18.7727272727273" style="47" customWidth="1"/>
    <col min="3" max="3" width="21.8909090909091" style="47" customWidth="1"/>
    <col min="4" max="4" width="25.5545454545455" style="47" customWidth="1"/>
    <col min="5" max="16384" width="9" style="49"/>
  </cols>
  <sheetData>
    <row r="1" ht="22.05" customHeight="1" spans="1:4">
      <c r="A1" s="50" t="s">
        <v>154</v>
      </c>
      <c r="B1" s="50"/>
      <c r="C1" s="50"/>
      <c r="D1" s="50"/>
    </row>
    <row r="2" ht="6" customHeight="1" spans="1:4">
      <c r="A2" s="50"/>
      <c r="B2" s="50"/>
      <c r="C2" s="50"/>
      <c r="D2" s="50"/>
    </row>
    <row r="3" ht="57" customHeight="1" spans="1:4">
      <c r="A3" s="51" t="s">
        <v>160</v>
      </c>
      <c r="B3" s="51"/>
      <c r="C3" s="51"/>
      <c r="D3" s="51"/>
    </row>
    <row r="4" ht="18" customHeight="1" spans="1:4">
      <c r="A4" s="52"/>
      <c r="B4" s="52"/>
      <c r="C4" s="52"/>
      <c r="D4" s="52"/>
    </row>
    <row r="5" s="46" customFormat="1" ht="21" customHeight="1" spans="1:4">
      <c r="A5" s="53" t="s">
        <v>156</v>
      </c>
      <c r="B5" s="53" t="s">
        <v>9</v>
      </c>
      <c r="C5" s="54" t="s">
        <v>157</v>
      </c>
      <c r="D5" s="54"/>
    </row>
    <row r="6" s="46" customFormat="1" ht="21" customHeight="1" spans="1:4">
      <c r="A6" s="53"/>
      <c r="B6" s="53"/>
      <c r="C6" s="53" t="s">
        <v>10</v>
      </c>
      <c r="D6" s="54" t="s">
        <v>11</v>
      </c>
    </row>
    <row r="7" s="46" customFormat="1" ht="18" customHeight="1" spans="1:4">
      <c r="A7" s="55"/>
      <c r="B7" s="56" t="s">
        <v>158</v>
      </c>
      <c r="C7" s="56" t="s">
        <v>158</v>
      </c>
      <c r="D7" s="56" t="s">
        <v>158</v>
      </c>
    </row>
    <row r="8" ht="16.05" customHeight="1" spans="1:4">
      <c r="A8" s="55" t="s">
        <v>20</v>
      </c>
      <c r="B8" s="55">
        <f t="shared" ref="B8:B74" si="0">SUM(C8:D8)</f>
        <v>304416</v>
      </c>
      <c r="C8" s="57">
        <f>SUM(C9+C33+C13)</f>
        <v>20916</v>
      </c>
      <c r="D8" s="57">
        <f>SUM(D9+D33+D13)</f>
        <v>283500</v>
      </c>
    </row>
    <row r="9" ht="16.05" customHeight="1" spans="1:4">
      <c r="A9" s="55" t="s">
        <v>21</v>
      </c>
      <c r="B9" s="55">
        <f t="shared" si="0"/>
        <v>302</v>
      </c>
      <c r="C9" s="58">
        <f>SUM(C10:C11)</f>
        <v>0</v>
      </c>
      <c r="D9" s="58">
        <f>SUM(D10:D12)</f>
        <v>302</v>
      </c>
    </row>
    <row r="10" ht="16.05" customHeight="1" spans="1:4">
      <c r="A10" s="59" t="s">
        <v>22</v>
      </c>
      <c r="B10" s="60">
        <v>72</v>
      </c>
      <c r="C10" s="60">
        <v>0</v>
      </c>
      <c r="D10" s="61">
        <v>72</v>
      </c>
    </row>
    <row r="11" ht="16.05" customHeight="1" spans="1:4">
      <c r="A11" s="59" t="s">
        <v>23</v>
      </c>
      <c r="B11" s="60">
        <v>100</v>
      </c>
      <c r="C11" s="60">
        <v>0</v>
      </c>
      <c r="D11" s="61">
        <v>100</v>
      </c>
    </row>
    <row r="12" ht="16.05" customHeight="1" spans="1:4">
      <c r="A12" s="59" t="s">
        <v>24</v>
      </c>
      <c r="B12" s="60">
        <v>130</v>
      </c>
      <c r="C12" s="60">
        <v>0</v>
      </c>
      <c r="D12" s="61">
        <v>130</v>
      </c>
    </row>
    <row r="13" ht="16.05" customHeight="1" spans="1:4">
      <c r="A13" s="58" t="s">
        <v>25</v>
      </c>
      <c r="B13" s="55">
        <f t="shared" si="0"/>
        <v>12550</v>
      </c>
      <c r="C13" s="55">
        <f>SUM(C14+C15+C16+C17+C18+C19+C20+C25+C28)</f>
        <v>12550</v>
      </c>
      <c r="D13" s="55">
        <f>SUM(D14+D15+D16+D17+D18+D19+D20+D25+D28)</f>
        <v>0</v>
      </c>
    </row>
    <row r="14" ht="16.05" customHeight="1" spans="1:4">
      <c r="A14" s="58" t="s">
        <v>26</v>
      </c>
      <c r="B14" s="62">
        <f t="shared" si="0"/>
        <v>8441.14681179087</v>
      </c>
      <c r="C14" s="62">
        <f>SUM([3]测算表!S11)</f>
        <v>8441.14681179087</v>
      </c>
      <c r="D14" s="61">
        <v>0</v>
      </c>
    </row>
    <row r="15" ht="16.05" customHeight="1" spans="1:4">
      <c r="A15" s="58" t="s">
        <v>27</v>
      </c>
      <c r="B15" s="62">
        <f t="shared" si="0"/>
        <v>609.273652826632</v>
      </c>
      <c r="C15" s="62">
        <f>SUM([3]测算表!S12)</f>
        <v>609.273652826632</v>
      </c>
      <c r="D15" s="61">
        <v>0</v>
      </c>
    </row>
    <row r="16" ht="16.05" customHeight="1" spans="1:4">
      <c r="A16" s="58" t="s">
        <v>28</v>
      </c>
      <c r="B16" s="62">
        <f t="shared" si="0"/>
        <v>402.554835107851</v>
      </c>
      <c r="C16" s="62">
        <f>SUM([3]测算表!S13)</f>
        <v>402.554835107851</v>
      </c>
      <c r="D16" s="61">
        <v>0</v>
      </c>
    </row>
    <row r="17" ht="16.05" customHeight="1" spans="1:4">
      <c r="A17" s="58" t="s">
        <v>29</v>
      </c>
      <c r="B17" s="62">
        <f t="shared" si="0"/>
        <v>602.762561952282</v>
      </c>
      <c r="C17" s="62">
        <f>SUM([3]测算表!S14)</f>
        <v>602.762561952282</v>
      </c>
      <c r="D17" s="61">
        <v>0</v>
      </c>
    </row>
    <row r="18" ht="16.05" customHeight="1" spans="1:4">
      <c r="A18" s="58" t="s">
        <v>30</v>
      </c>
      <c r="B18" s="62">
        <f t="shared" si="0"/>
        <v>267.745053874698</v>
      </c>
      <c r="C18" s="62">
        <f>SUM([3]测算表!S15)</f>
        <v>267.745053874698</v>
      </c>
      <c r="D18" s="61">
        <v>0</v>
      </c>
    </row>
    <row r="19" ht="16.05" customHeight="1" spans="1:4">
      <c r="A19" s="58" t="s">
        <v>31</v>
      </c>
      <c r="B19" s="62">
        <f t="shared" si="0"/>
        <v>272.464071913265</v>
      </c>
      <c r="C19" s="62">
        <f>SUM([3]测算表!S16)</f>
        <v>272.464071913265</v>
      </c>
      <c r="D19" s="61">
        <v>0</v>
      </c>
    </row>
    <row r="20" ht="16.05" customHeight="1" spans="1:4">
      <c r="A20" s="58" t="s">
        <v>32</v>
      </c>
      <c r="B20" s="57">
        <f t="shared" si="0"/>
        <v>514.943175887957</v>
      </c>
      <c r="C20" s="57">
        <f>SUM(C21:C24)</f>
        <v>514.943175887957</v>
      </c>
      <c r="D20" s="58">
        <v>0</v>
      </c>
    </row>
    <row r="21" ht="16.05" customHeight="1" spans="1:4">
      <c r="A21" s="59" t="s">
        <v>33</v>
      </c>
      <c r="B21" s="62">
        <f t="shared" si="0"/>
        <v>32.9500284699752</v>
      </c>
      <c r="C21" s="62">
        <f>SUM([3]测算表!S18)</f>
        <v>32.9500284699752</v>
      </c>
      <c r="D21" s="61">
        <v>0</v>
      </c>
    </row>
    <row r="22" ht="16.05" customHeight="1" spans="1:4">
      <c r="A22" s="59" t="s">
        <v>34</v>
      </c>
      <c r="B22" s="62">
        <f t="shared" si="0"/>
        <v>21.0836763876421</v>
      </c>
      <c r="C22" s="62">
        <f>SUM([3]测算表!S19)</f>
        <v>21.0836763876421</v>
      </c>
      <c r="D22" s="61">
        <v>0</v>
      </c>
    </row>
    <row r="23" ht="16.05" customHeight="1" spans="1:4">
      <c r="A23" s="59" t="s">
        <v>35</v>
      </c>
      <c r="B23" s="62">
        <f t="shared" si="0"/>
        <v>293.998074513238</v>
      </c>
      <c r="C23" s="62">
        <f>SUM([3]测算表!S20)</f>
        <v>293.998074513238</v>
      </c>
      <c r="D23" s="61">
        <v>0</v>
      </c>
    </row>
    <row r="24" ht="16.05" customHeight="1" spans="1:4">
      <c r="A24" s="59" t="s">
        <v>36</v>
      </c>
      <c r="B24" s="62">
        <f t="shared" si="0"/>
        <v>166.911396517102</v>
      </c>
      <c r="C24" s="62">
        <f>SUM([3]测算表!S21)</f>
        <v>166.911396517102</v>
      </c>
      <c r="D24" s="61">
        <v>0</v>
      </c>
    </row>
    <row r="25" ht="16.05" customHeight="1" spans="1:4">
      <c r="A25" s="58" t="s">
        <v>37</v>
      </c>
      <c r="B25" s="57">
        <f t="shared" si="0"/>
        <v>406.044186840732</v>
      </c>
      <c r="C25" s="57">
        <f>SUM(C26:C27)</f>
        <v>406.044186840732</v>
      </c>
      <c r="D25" s="58">
        <v>0</v>
      </c>
    </row>
    <row r="26" ht="16.05" customHeight="1" spans="1:4">
      <c r="A26" s="59" t="s">
        <v>38</v>
      </c>
      <c r="B26" s="62">
        <f t="shared" si="0"/>
        <v>266.01877543978</v>
      </c>
      <c r="C26" s="62">
        <f>SUM([3]测算表!S23)</f>
        <v>266.01877543978</v>
      </c>
      <c r="D26" s="61">
        <v>0</v>
      </c>
    </row>
    <row r="27" ht="16.05" customHeight="1" spans="1:4">
      <c r="A27" s="59" t="s">
        <v>39</v>
      </c>
      <c r="B27" s="62">
        <f t="shared" si="0"/>
        <v>140.025411400952</v>
      </c>
      <c r="C27" s="62">
        <f>SUM([3]测算表!S24)</f>
        <v>140.025411400952</v>
      </c>
      <c r="D27" s="61">
        <v>0</v>
      </c>
    </row>
    <row r="28" ht="16.05" customHeight="1" spans="1:4">
      <c r="A28" s="58" t="s">
        <v>40</v>
      </c>
      <c r="B28" s="57">
        <f t="shared" si="0"/>
        <v>1033.06564980571</v>
      </c>
      <c r="C28" s="57">
        <f>SUM(C29:C32)</f>
        <v>1033.06564980571</v>
      </c>
      <c r="D28" s="55">
        <f>SUM(D29:D32)</f>
        <v>0</v>
      </c>
    </row>
    <row r="29" ht="16.05" customHeight="1" spans="1:4">
      <c r="A29" s="59" t="s">
        <v>41</v>
      </c>
      <c r="B29" s="62">
        <f t="shared" si="0"/>
        <v>60.3680123013684</v>
      </c>
      <c r="C29" s="62">
        <f>SUM([3]测算表!S26)</f>
        <v>60.3680123013684</v>
      </c>
      <c r="D29" s="61">
        <v>0</v>
      </c>
    </row>
    <row r="30" ht="16.05" customHeight="1" spans="1:4">
      <c r="A30" s="59" t="s">
        <v>42</v>
      </c>
      <c r="B30" s="62">
        <f t="shared" si="0"/>
        <v>53.6518565039631</v>
      </c>
      <c r="C30" s="62">
        <f>SUM([3]测算表!S27)</f>
        <v>53.6518565039631</v>
      </c>
      <c r="D30" s="61">
        <v>0</v>
      </c>
    </row>
    <row r="31" ht="16.05" customHeight="1" spans="1:4">
      <c r="A31" s="59" t="s">
        <v>43</v>
      </c>
      <c r="B31" s="62">
        <f t="shared" si="0"/>
        <v>488.854424465294</v>
      </c>
      <c r="C31" s="62">
        <f>SUM([3]测算表!S28)</f>
        <v>488.854424465294</v>
      </c>
      <c r="D31" s="61">
        <v>0</v>
      </c>
    </row>
    <row r="32" ht="16.05" customHeight="1" spans="1:4">
      <c r="A32" s="59" t="s">
        <v>44</v>
      </c>
      <c r="B32" s="62">
        <f t="shared" si="0"/>
        <v>430.191356535088</v>
      </c>
      <c r="C32" s="62">
        <f>SUM([3]测算表!S29)</f>
        <v>430.191356535088</v>
      </c>
      <c r="D32" s="61">
        <v>0</v>
      </c>
    </row>
    <row r="33" ht="16.05" customHeight="1" spans="1:4">
      <c r="A33" s="58" t="s">
        <v>45</v>
      </c>
      <c r="B33" s="55">
        <f t="shared" si="0"/>
        <v>291564</v>
      </c>
      <c r="C33" s="55">
        <f>SUM(C34+C41+C42+C49+C50+C51+C52+C53+C57+C58+C59+C60+C65+C66+C67+C68+C69+C73+C74+C77+C78+C79+C80+C84+C89+C90+C98+C99+C100+C101+C106+C107+C108+C110+C111+C112+C113+C114+C120+C121+C122+C123+C127+C128+C132+C133+C134+C135+C139+C140)</f>
        <v>8365.99999999999</v>
      </c>
      <c r="D33" s="55">
        <f>SUM(D34+D41+D42+D49+D50+D51+D52+D53+D57+D58+D59+D60+D65+D66+D67+D68+D69+D73+D74+D77+D78+D79+D80+D84+D89+D90+D98+D99+D100+D101+D106+D107+D108+D110+D111+D112+D113+D114+D120+D121+D122+D123+D127+D128+D132+D133+D134+D135+D139+D140)</f>
        <v>283198</v>
      </c>
    </row>
    <row r="34" ht="16.05" customHeight="1" spans="1:4">
      <c r="A34" s="58" t="s">
        <v>46</v>
      </c>
      <c r="B34" s="57">
        <f t="shared" si="0"/>
        <v>13417.3730641305</v>
      </c>
      <c r="C34" s="57">
        <f>SUM(C35:C40)</f>
        <v>384.991779007408</v>
      </c>
      <c r="D34" s="57">
        <f>SUM(D35:D40)</f>
        <v>13032.3812851231</v>
      </c>
    </row>
    <row r="35" ht="16.05" customHeight="1" spans="1:4">
      <c r="A35" s="59" t="s">
        <v>47</v>
      </c>
      <c r="B35" s="62">
        <f t="shared" si="0"/>
        <v>1401.06694292358</v>
      </c>
      <c r="C35" s="62">
        <f>SUM([3]测算表!S32)</f>
        <v>40.2015545283324</v>
      </c>
      <c r="D35" s="63">
        <f>SUM([3]测算表!T32)</f>
        <v>1360.86538839525</v>
      </c>
    </row>
    <row r="36" ht="16.05" customHeight="1" spans="1:4">
      <c r="A36" s="59" t="s">
        <v>48</v>
      </c>
      <c r="B36" s="62">
        <f t="shared" si="0"/>
        <v>515.346997084545</v>
      </c>
      <c r="C36" s="62">
        <f>SUM([3]测算表!S33)</f>
        <v>14.7871238479693</v>
      </c>
      <c r="D36" s="63">
        <f>SUM([3]测算表!T33)</f>
        <v>500.559873236576</v>
      </c>
    </row>
    <row r="37" ht="16.05" customHeight="1" spans="1:4">
      <c r="A37" s="59" t="s">
        <v>49</v>
      </c>
      <c r="B37" s="62">
        <f t="shared" si="0"/>
        <v>651.667632213799</v>
      </c>
      <c r="C37" s="62">
        <f>SUM([3]测算表!S34)</f>
        <v>18.6986439035705</v>
      </c>
      <c r="D37" s="63">
        <f>SUM([3]测算表!T34)</f>
        <v>632.968988310228</v>
      </c>
    </row>
    <row r="38" ht="16.05" customHeight="1" spans="1:4">
      <c r="A38" s="59" t="s">
        <v>50</v>
      </c>
      <c r="B38" s="62">
        <f t="shared" si="0"/>
        <v>1639.2562446876</v>
      </c>
      <c r="C38" s="62">
        <f>SUM([3]测算表!S35)</f>
        <v>47.0360460929898</v>
      </c>
      <c r="D38" s="63">
        <f>SUM([3]测算表!T35)</f>
        <v>1592.22019859461</v>
      </c>
    </row>
    <row r="39" ht="16.05" customHeight="1" spans="1:4">
      <c r="A39" s="59" t="s">
        <v>51</v>
      </c>
      <c r="B39" s="62">
        <f t="shared" si="0"/>
        <v>5337.95371813943</v>
      </c>
      <c r="C39" s="62">
        <f>SUM([3]测算表!S36)</f>
        <v>153.164728176162</v>
      </c>
      <c r="D39" s="63">
        <f>SUM([3]测算表!T36)</f>
        <v>5184.78898996327</v>
      </c>
    </row>
    <row r="40" ht="16.05" customHeight="1" spans="1:4">
      <c r="A40" s="59" t="s">
        <v>52</v>
      </c>
      <c r="B40" s="62">
        <f t="shared" si="0"/>
        <v>3872.08152908154</v>
      </c>
      <c r="C40" s="62">
        <f>SUM([3]测算表!S37)</f>
        <v>111.103682458384</v>
      </c>
      <c r="D40" s="63">
        <f>SUM([3]测算表!T37)</f>
        <v>3760.97784662316</v>
      </c>
    </row>
    <row r="41" ht="16.05" customHeight="1" spans="1:4">
      <c r="A41" s="58" t="s">
        <v>53</v>
      </c>
      <c r="B41" s="62">
        <f t="shared" si="0"/>
        <v>268.073279593204</v>
      </c>
      <c r="C41" s="62">
        <f>SUM([3]测算表!S38)</f>
        <v>7.69196833997595</v>
      </c>
      <c r="D41" s="63">
        <f>SUM([3]测算表!T38)</f>
        <v>260.381311253228</v>
      </c>
    </row>
    <row r="42" ht="16.05" customHeight="1" spans="1:4">
      <c r="A42" s="58" t="s">
        <v>54</v>
      </c>
      <c r="B42" s="57">
        <f t="shared" si="0"/>
        <v>3807.06223455456</v>
      </c>
      <c r="C42" s="57">
        <f>SUM(C43:C48)</f>
        <v>109.238049465241</v>
      </c>
      <c r="D42" s="57">
        <f>SUM(D43:D48)</f>
        <v>3697.82418508932</v>
      </c>
    </row>
    <row r="43" ht="16.05" customHeight="1" spans="1:4">
      <c r="A43" s="59" t="s">
        <v>55</v>
      </c>
      <c r="B43" s="62">
        <f t="shared" si="0"/>
        <v>1330.49135035439</v>
      </c>
      <c r="C43" s="62">
        <f>SUM([3]测算表!S40)</f>
        <v>38.1764917378852</v>
      </c>
      <c r="D43" s="63">
        <f>SUM([3]测算表!T40)</f>
        <v>1292.3148586165</v>
      </c>
    </row>
    <row r="44" ht="16.05" customHeight="1" spans="1:4">
      <c r="A44" s="59" t="s">
        <v>56</v>
      </c>
      <c r="B44" s="62">
        <f t="shared" si="0"/>
        <v>565.54366277961</v>
      </c>
      <c r="C44" s="62">
        <f>SUM([3]测算表!S41)</f>
        <v>16.2274433154101</v>
      </c>
      <c r="D44" s="63">
        <f>SUM([3]测算表!T41)</f>
        <v>549.3162194642</v>
      </c>
    </row>
    <row r="45" ht="16.05" customHeight="1" spans="1:4">
      <c r="A45" s="59" t="s">
        <v>57</v>
      </c>
      <c r="B45" s="62">
        <f t="shared" si="0"/>
        <v>944.717281224928</v>
      </c>
      <c r="C45" s="62">
        <f>SUM([3]测算表!S42)</f>
        <v>27.1072724160999</v>
      </c>
      <c r="D45" s="63">
        <f>SUM([3]测算表!T42)</f>
        <v>917.610008808828</v>
      </c>
    </row>
    <row r="46" ht="16.05" customHeight="1" spans="1:4">
      <c r="A46" s="59" t="s">
        <v>58</v>
      </c>
      <c r="B46" s="62">
        <f t="shared" si="0"/>
        <v>535.850853622185</v>
      </c>
      <c r="C46" s="62">
        <f>SUM([3]测算表!S43)</f>
        <v>15.37545184386</v>
      </c>
      <c r="D46" s="63">
        <f>SUM([3]测算表!T43)</f>
        <v>520.475401778325</v>
      </c>
    </row>
    <row r="47" ht="16.05" customHeight="1" spans="1:4">
      <c r="A47" s="59" t="s">
        <v>59</v>
      </c>
      <c r="B47" s="62">
        <f t="shared" si="0"/>
        <v>212.942313680919</v>
      </c>
      <c r="C47" s="62">
        <f>SUM([3]测算表!S44)</f>
        <v>6.11006638766982</v>
      </c>
      <c r="D47" s="63">
        <f>SUM([3]测算表!T44)</f>
        <v>206.832247293249</v>
      </c>
    </row>
    <row r="48" ht="16.05" customHeight="1" spans="1:4">
      <c r="A48" s="59" t="s">
        <v>60</v>
      </c>
      <c r="B48" s="62">
        <f t="shared" si="0"/>
        <v>217.516772892529</v>
      </c>
      <c r="C48" s="62">
        <f>SUM([3]测算表!S45)</f>
        <v>6.24132376431552</v>
      </c>
      <c r="D48" s="63">
        <f>SUM([3]测算表!T45)</f>
        <v>211.275449128213</v>
      </c>
    </row>
    <row r="49" ht="16.05" customHeight="1" spans="1:4">
      <c r="A49" s="58" t="s">
        <v>61</v>
      </c>
      <c r="B49" s="62">
        <f t="shared" si="0"/>
        <v>1162.99447563202</v>
      </c>
      <c r="C49" s="62">
        <f>SUM([3]测算表!S46)</f>
        <v>33.3704153569628</v>
      </c>
      <c r="D49" s="63">
        <f>SUM([3]测算表!T46)</f>
        <v>1129.62406027506</v>
      </c>
    </row>
    <row r="50" ht="16.05" customHeight="1" spans="1:4">
      <c r="A50" s="58" t="s">
        <v>62</v>
      </c>
      <c r="B50" s="62">
        <f t="shared" si="0"/>
        <v>1769.32086582518</v>
      </c>
      <c r="C50" s="62">
        <f>SUM([3]测算表!S47)</f>
        <v>50.7680590316139</v>
      </c>
      <c r="D50" s="63">
        <f>SUM([3]测算表!T47)</f>
        <v>1718.55280679357</v>
      </c>
    </row>
    <row r="51" ht="16.05" customHeight="1" spans="1:4">
      <c r="A51" s="58" t="s">
        <v>63</v>
      </c>
      <c r="B51" s="62">
        <f t="shared" si="0"/>
        <v>584.75223965084</v>
      </c>
      <c r="C51" s="62">
        <f>SUM([3]测算表!S48)</f>
        <v>16.7786051670265</v>
      </c>
      <c r="D51" s="63">
        <f>SUM([3]测算表!T48)</f>
        <v>567.973634483813</v>
      </c>
    </row>
    <row r="52" ht="16.05" customHeight="1" spans="1:4">
      <c r="A52" s="58" t="s">
        <v>64</v>
      </c>
      <c r="B52" s="62">
        <f t="shared" si="0"/>
        <v>564.974334335125</v>
      </c>
      <c r="C52" s="62">
        <f>SUM([3]测算表!S49)</f>
        <v>16.2111072733522</v>
      </c>
      <c r="D52" s="63">
        <f>SUM([3]测算表!T49)</f>
        <v>548.763227061773</v>
      </c>
    </row>
    <row r="53" ht="16.05" customHeight="1" spans="1:4">
      <c r="A53" s="58" t="s">
        <v>65</v>
      </c>
      <c r="B53" s="57">
        <f t="shared" si="0"/>
        <v>5905.96877979821</v>
      </c>
      <c r="C53" s="57">
        <f>SUM(C54:C56)</f>
        <v>169.463084646224</v>
      </c>
      <c r="D53" s="57">
        <f>SUM(D54:D56)</f>
        <v>5736.50569515198</v>
      </c>
    </row>
    <row r="54" ht="16.05" customHeight="1" spans="1:4">
      <c r="A54" s="59" t="s">
        <v>66</v>
      </c>
      <c r="B54" s="62">
        <f t="shared" si="0"/>
        <v>722.561966941933</v>
      </c>
      <c r="C54" s="62">
        <f>SUM([3]测算表!S51)</f>
        <v>20.7328525313009</v>
      </c>
      <c r="D54" s="63">
        <f>SUM([3]测算表!T51)</f>
        <v>701.829114410632</v>
      </c>
    </row>
    <row r="55" ht="16.05" customHeight="1" spans="1:4">
      <c r="A55" s="59" t="s">
        <v>67</v>
      </c>
      <c r="B55" s="62">
        <f t="shared" si="0"/>
        <v>2804.82501114049</v>
      </c>
      <c r="C55" s="62">
        <f>SUM([3]测算表!S52)</f>
        <v>80.4803269374864</v>
      </c>
      <c r="D55" s="63">
        <f>SUM([3]测算表!T52)</f>
        <v>2724.344684203</v>
      </c>
    </row>
    <row r="56" ht="16.05" customHeight="1" spans="1:4">
      <c r="A56" s="59" t="s">
        <v>68</v>
      </c>
      <c r="B56" s="62">
        <f t="shared" si="0"/>
        <v>2378.58180171579</v>
      </c>
      <c r="C56" s="62">
        <f>SUM([3]测算表!S53)</f>
        <v>68.249905177437</v>
      </c>
      <c r="D56" s="63">
        <f>SUM([3]测算表!T53)</f>
        <v>2310.33189653835</v>
      </c>
    </row>
    <row r="57" ht="16.05" customHeight="1" spans="1:4">
      <c r="A57" s="58" t="s">
        <v>69</v>
      </c>
      <c r="B57" s="62">
        <f t="shared" si="0"/>
        <v>1963.37311438625</v>
      </c>
      <c r="C57" s="62">
        <f>SUM([3]测算表!S54)</f>
        <v>56.3361027937447</v>
      </c>
      <c r="D57" s="63">
        <f>SUM([3]测算表!T54)</f>
        <v>1907.03701159251</v>
      </c>
    </row>
    <row r="58" ht="16.05" customHeight="1" spans="1:4">
      <c r="A58" s="58" t="s">
        <v>70</v>
      </c>
      <c r="B58" s="62">
        <f t="shared" si="0"/>
        <v>4028.81064884008</v>
      </c>
      <c r="C58" s="62">
        <f>SUM([3]测算表!S55)</f>
        <v>115.600793953287</v>
      </c>
      <c r="D58" s="63">
        <f>SUM([3]测算表!T55)</f>
        <v>3913.20985488679</v>
      </c>
    </row>
    <row r="59" s="47" customFormat="1" ht="16.05" customHeight="1" spans="1:4">
      <c r="A59" s="58" t="s">
        <v>71</v>
      </c>
      <c r="B59" s="62">
        <f t="shared" si="0"/>
        <v>2297.97967778005</v>
      </c>
      <c r="C59" s="62">
        <f>SUM([3]测算表!S56)</f>
        <v>65.9371458215277</v>
      </c>
      <c r="D59" s="63">
        <f>SUM([3]测算表!T56)</f>
        <v>2232.04253195852</v>
      </c>
    </row>
    <row r="60" s="47" customFormat="1" ht="16.05" customHeight="1" spans="1:4">
      <c r="A60" s="58" t="s">
        <v>72</v>
      </c>
      <c r="B60" s="57">
        <f t="shared" si="0"/>
        <v>4490.15737155556</v>
      </c>
      <c r="C60" s="57">
        <f>SUM(C61:C64)</f>
        <v>128.838459379189</v>
      </c>
      <c r="D60" s="57">
        <f>SUM(D61:D64)</f>
        <v>4361.31891217637</v>
      </c>
    </row>
    <row r="61" s="47" customFormat="1" ht="16.05" customHeight="1" spans="1:4">
      <c r="A61" s="59" t="s">
        <v>73</v>
      </c>
      <c r="B61" s="62">
        <f t="shared" si="0"/>
        <v>483.042184001467</v>
      </c>
      <c r="C61" s="62">
        <f>SUM([3]测算表!S58)</f>
        <v>13.8601847668308</v>
      </c>
      <c r="D61" s="63">
        <f>SUM([3]测算表!T58)</f>
        <v>469.181999234636</v>
      </c>
    </row>
    <row r="62" s="47" customFormat="1" ht="16.05" customHeight="1" spans="1:4">
      <c r="A62" s="59" t="s">
        <v>74</v>
      </c>
      <c r="B62" s="62">
        <f t="shared" si="0"/>
        <v>2269.10526424357</v>
      </c>
      <c r="C62" s="62">
        <f>SUM([3]测算表!S59)</f>
        <v>65.10863700821</v>
      </c>
      <c r="D62" s="63">
        <f>SUM([3]测算表!T59)</f>
        <v>2203.99662723536</v>
      </c>
    </row>
    <row r="63" s="47" customFormat="1" ht="16.05" customHeight="1" spans="1:4">
      <c r="A63" s="59" t="s">
        <v>75</v>
      </c>
      <c r="B63" s="62">
        <f t="shared" si="0"/>
        <v>1066.10672943488</v>
      </c>
      <c r="C63" s="62">
        <f>SUM([3]测算表!S60)</f>
        <v>30.5903640314038</v>
      </c>
      <c r="D63" s="63">
        <f>SUM([3]测算表!T60)</f>
        <v>1035.51636540348</v>
      </c>
    </row>
    <row r="64" s="47" customFormat="1" ht="16.05" customHeight="1" spans="1:4">
      <c r="A64" s="59" t="s">
        <v>76</v>
      </c>
      <c r="B64" s="62">
        <f t="shared" si="0"/>
        <v>671.903193875636</v>
      </c>
      <c r="C64" s="62">
        <f>SUM([3]测算表!S61)</f>
        <v>19.2792735727441</v>
      </c>
      <c r="D64" s="63">
        <f>SUM([3]测算表!T61)</f>
        <v>652.623920302892</v>
      </c>
    </row>
    <row r="65" s="47" customFormat="1" ht="16.05" customHeight="1" spans="1:4">
      <c r="A65" s="58" t="s">
        <v>77</v>
      </c>
      <c r="B65" s="62">
        <f t="shared" si="0"/>
        <v>6770.65565442038</v>
      </c>
      <c r="C65" s="62">
        <f>SUM([3]测算表!S62)</f>
        <v>194.274002294114</v>
      </c>
      <c r="D65" s="63">
        <f>SUM([3]测算表!T62)</f>
        <v>6576.38165212627</v>
      </c>
    </row>
    <row r="66" s="48" customFormat="1" ht="16.05" customHeight="1" spans="1:4">
      <c r="A66" s="58" t="s">
        <v>78</v>
      </c>
      <c r="B66" s="62">
        <f t="shared" si="0"/>
        <v>3150.70550714432</v>
      </c>
      <c r="C66" s="62">
        <f>SUM([3]测算表!S63)</f>
        <v>90.4048588741046</v>
      </c>
      <c r="D66" s="63">
        <f>SUM([3]测算表!T63)</f>
        <v>3060.30064827022</v>
      </c>
    </row>
    <row r="67" s="47" customFormat="1" ht="16.05" customHeight="1" spans="1:4">
      <c r="A67" s="58" t="s">
        <v>79</v>
      </c>
      <c r="B67" s="62">
        <f t="shared" si="0"/>
        <v>7134.46066363725</v>
      </c>
      <c r="C67" s="62">
        <f>SUM([3]测算表!S64)</f>
        <v>204.712851764927</v>
      </c>
      <c r="D67" s="63">
        <f>SUM([3]测算表!T64)</f>
        <v>6929.74781187232</v>
      </c>
    </row>
    <row r="68" s="47" customFormat="1" ht="16.05" customHeight="1" spans="1:4">
      <c r="A68" s="58" t="s">
        <v>80</v>
      </c>
      <c r="B68" s="62">
        <f t="shared" si="0"/>
        <v>2048.22524770466</v>
      </c>
      <c r="C68" s="62">
        <f>SUM([3]测算表!S65)</f>
        <v>58.7708099158238</v>
      </c>
      <c r="D68" s="63">
        <f>SUM([3]测算表!T65)</f>
        <v>1989.45443778884</v>
      </c>
    </row>
    <row r="69" s="47" customFormat="1" ht="16.05" customHeight="1" spans="1:4">
      <c r="A69" s="58" t="s">
        <v>37</v>
      </c>
      <c r="B69" s="57">
        <f t="shared" si="0"/>
        <v>5324.31572051162</v>
      </c>
      <c r="C69" s="57">
        <f>SUM(C70:C72)</f>
        <v>152.773405899906</v>
      </c>
      <c r="D69" s="57">
        <f>SUM(D70:D72)</f>
        <v>5171.54231461171</v>
      </c>
    </row>
    <row r="70" s="47" customFormat="1" ht="16.05" customHeight="1" spans="1:4">
      <c r="A70" s="59" t="s">
        <v>81</v>
      </c>
      <c r="B70" s="62">
        <f t="shared" si="0"/>
        <v>121.348000598292</v>
      </c>
      <c r="C70" s="62">
        <f>SUM([3]测算表!S67)</f>
        <v>3.48190233706945</v>
      </c>
      <c r="D70" s="63">
        <f>SUM([3]测算表!T67)</f>
        <v>117.866098261223</v>
      </c>
    </row>
    <row r="71" s="47" customFormat="1" ht="16.05" customHeight="1" spans="1:4">
      <c r="A71" s="59" t="s">
        <v>82</v>
      </c>
      <c r="B71" s="62">
        <f t="shared" si="0"/>
        <v>3733.2530174766</v>
      </c>
      <c r="C71" s="62">
        <f>SUM([3]测算表!S68)</f>
        <v>107.120202577167</v>
      </c>
      <c r="D71" s="63">
        <f>SUM([3]测算表!T68)</f>
        <v>3626.13281489943</v>
      </c>
    </row>
    <row r="72" s="47" customFormat="1" ht="16.05" customHeight="1" spans="1:4">
      <c r="A72" s="59" t="s">
        <v>83</v>
      </c>
      <c r="B72" s="62">
        <f t="shared" si="0"/>
        <v>1469.71470243673</v>
      </c>
      <c r="C72" s="62">
        <f>SUM([3]测算表!S69)</f>
        <v>42.1713009856693</v>
      </c>
      <c r="D72" s="63">
        <f>SUM([3]测算表!T69)</f>
        <v>1427.54340145106</v>
      </c>
    </row>
    <row r="73" s="47" customFormat="1" ht="16.05" customHeight="1" spans="1:4">
      <c r="A73" s="58" t="s">
        <v>84</v>
      </c>
      <c r="B73" s="62">
        <f t="shared" si="0"/>
        <v>1861.52446229184</v>
      </c>
      <c r="C73" s="62">
        <f>SUM([3]测算表!S70)</f>
        <v>53.4137055724764</v>
      </c>
      <c r="D73" s="63">
        <f>SUM([3]测算表!T70)</f>
        <v>1808.11075671936</v>
      </c>
    </row>
    <row r="74" s="47" customFormat="1" ht="16.05" customHeight="1" spans="1:4">
      <c r="A74" s="58" t="s">
        <v>85</v>
      </c>
      <c r="B74" s="57">
        <f t="shared" si="0"/>
        <v>1746.2669022658</v>
      </c>
      <c r="C74" s="57">
        <f>SUM(C75:C76)</f>
        <v>50.1065594667231</v>
      </c>
      <c r="D74" s="57">
        <f>SUM(D75:D76)</f>
        <v>1696.16034279908</v>
      </c>
    </row>
    <row r="75" s="47" customFormat="1" ht="16.05" customHeight="1" spans="1:4">
      <c r="A75" s="59" t="s">
        <v>86</v>
      </c>
      <c r="B75" s="62">
        <f t="shared" ref="B75:B138" si="1">SUM(C75:D75)</f>
        <v>628.640916048831</v>
      </c>
      <c r="C75" s="62">
        <f>SUM([3]测算表!S72)</f>
        <v>18.0379261625733</v>
      </c>
      <c r="D75" s="63">
        <f>SUM([3]测算表!T72)</f>
        <v>610.602989886258</v>
      </c>
    </row>
    <row r="76" s="48" customFormat="1" ht="16.05" customHeight="1" spans="1:4">
      <c r="A76" s="59" t="s">
        <v>87</v>
      </c>
      <c r="B76" s="62">
        <f t="shared" si="1"/>
        <v>1117.62598621697</v>
      </c>
      <c r="C76" s="62">
        <f>SUM([3]测算表!S73)</f>
        <v>32.0686333041498</v>
      </c>
      <c r="D76" s="63">
        <f>SUM([3]测算表!T73)</f>
        <v>1085.55735291282</v>
      </c>
    </row>
    <row r="77" s="48" customFormat="1" ht="16.05" customHeight="1" spans="1:4">
      <c r="A77" s="58" t="s">
        <v>88</v>
      </c>
      <c r="B77" s="62">
        <f t="shared" si="1"/>
        <v>9022.91020512508</v>
      </c>
      <c r="C77" s="62">
        <f>SUM([3]测算表!S74)</f>
        <v>258.899132869889</v>
      </c>
      <c r="D77" s="63">
        <f>SUM([3]测算表!T74)</f>
        <v>8764.01107225519</v>
      </c>
    </row>
    <row r="78" s="47" customFormat="1" ht="16.05" customHeight="1" spans="1:4">
      <c r="A78" s="58" t="s">
        <v>89</v>
      </c>
      <c r="B78" s="62">
        <f t="shared" si="1"/>
        <v>1798.17972709119</v>
      </c>
      <c r="C78" s="62">
        <f>SUM([3]测算表!S75)</f>
        <v>51.5961215954128</v>
      </c>
      <c r="D78" s="63">
        <f>SUM([3]测算表!T75)</f>
        <v>1746.58360549578</v>
      </c>
    </row>
    <row r="79" s="47" customFormat="1" ht="16.05" customHeight="1" spans="1:4">
      <c r="A79" s="58" t="s">
        <v>90</v>
      </c>
      <c r="B79" s="62">
        <f t="shared" si="1"/>
        <v>13592.1580213577</v>
      </c>
      <c r="C79" s="62">
        <f>SUM([3]测算表!S76)</f>
        <v>390.006976192803</v>
      </c>
      <c r="D79" s="63">
        <f>SUM([3]测算表!T76)</f>
        <v>13202.1510451649</v>
      </c>
    </row>
    <row r="80" s="47" customFormat="1" ht="16.05" customHeight="1" spans="1:4">
      <c r="A80" s="58" t="s">
        <v>32</v>
      </c>
      <c r="B80" s="57">
        <f t="shared" si="1"/>
        <v>4750.2805359956</v>
      </c>
      <c r="C80" s="57">
        <f>SUM(C81:C83)</f>
        <v>136.302310861901</v>
      </c>
      <c r="D80" s="57">
        <f>SUM(D81:D83)</f>
        <v>4613.9782251337</v>
      </c>
    </row>
    <row r="81" s="47" customFormat="1" ht="16.05" customHeight="1" spans="1:4">
      <c r="A81" s="59" t="s">
        <v>91</v>
      </c>
      <c r="B81" s="62">
        <f t="shared" si="1"/>
        <v>2123.34564471281</v>
      </c>
      <c r="C81" s="62">
        <f>SUM([3]测算表!S78)</f>
        <v>60.9262791828462</v>
      </c>
      <c r="D81" s="63">
        <f>SUM([3]测算表!T78)</f>
        <v>2062.41936552996</v>
      </c>
    </row>
    <row r="82" s="47" customFormat="1" ht="16.05" customHeight="1" spans="1:4">
      <c r="A82" s="59" t="s">
        <v>92</v>
      </c>
      <c r="B82" s="62">
        <f t="shared" si="1"/>
        <v>1158.87072639922</v>
      </c>
      <c r="C82" s="62">
        <f>SUM([3]测算表!S79)</f>
        <v>33.2520904400263</v>
      </c>
      <c r="D82" s="63">
        <f>SUM([3]测算表!T79)</f>
        <v>1125.61863595919</v>
      </c>
    </row>
    <row r="83" s="47" customFormat="1" ht="16.05" customHeight="1" spans="1:4">
      <c r="A83" s="59" t="s">
        <v>93</v>
      </c>
      <c r="B83" s="62">
        <f t="shared" si="1"/>
        <v>1468.06416488358</v>
      </c>
      <c r="C83" s="62">
        <f>SUM([3]测算表!S80)</f>
        <v>42.1239412390283</v>
      </c>
      <c r="D83" s="63">
        <f>SUM([3]测算表!T80)</f>
        <v>1425.94022364455</v>
      </c>
    </row>
    <row r="84" s="48" customFormat="1" ht="16.05" customHeight="1" spans="1:4">
      <c r="A84" s="58" t="s">
        <v>94</v>
      </c>
      <c r="B84" s="57">
        <f t="shared" si="1"/>
        <v>7078.25238634916</v>
      </c>
      <c r="C84" s="57">
        <f>SUM(C85:C88)</f>
        <v>203.100037947748</v>
      </c>
      <c r="D84" s="57">
        <f>SUM(D85:D88)</f>
        <v>6875.15234840141</v>
      </c>
    </row>
    <row r="85" s="47" customFormat="1" ht="16.05" customHeight="1" spans="1:4">
      <c r="A85" s="59" t="s">
        <v>95</v>
      </c>
      <c r="B85" s="62">
        <f t="shared" si="1"/>
        <v>726.547419012578</v>
      </c>
      <c r="C85" s="62">
        <f>SUM([3]测算表!S82)</f>
        <v>20.8472092146466</v>
      </c>
      <c r="D85" s="63">
        <f>SUM([3]测算表!T82)</f>
        <v>705.700209797931</v>
      </c>
    </row>
    <row r="86" s="47" customFormat="1" ht="16.05" customHeight="1" spans="1:4">
      <c r="A86" s="59" t="s">
        <v>96</v>
      </c>
      <c r="B86" s="62">
        <f t="shared" si="1"/>
        <v>2492.57416647559</v>
      </c>
      <c r="C86" s="62">
        <f>SUM([3]测算表!S83)</f>
        <v>71.5207483665157</v>
      </c>
      <c r="D86" s="63">
        <f>SUM([3]测算表!T83)</f>
        <v>2421.05341810907</v>
      </c>
    </row>
    <row r="87" s="47" customFormat="1" ht="16.05" customHeight="1" spans="1:4">
      <c r="A87" s="59" t="s">
        <v>97</v>
      </c>
      <c r="B87" s="62">
        <f t="shared" si="1"/>
        <v>1947.02070678898</v>
      </c>
      <c r="C87" s="62">
        <f>SUM([3]测算表!S84)</f>
        <v>55.8668945171442</v>
      </c>
      <c r="D87" s="63">
        <f>SUM([3]测算表!T84)</f>
        <v>1891.15381227184</v>
      </c>
    </row>
    <row r="88" s="47" customFormat="1" ht="16.05" customHeight="1" spans="1:4">
      <c r="A88" s="59" t="s">
        <v>98</v>
      </c>
      <c r="B88" s="62">
        <f t="shared" si="1"/>
        <v>1912.11009407201</v>
      </c>
      <c r="C88" s="62">
        <f>SUM([3]测算表!S85)</f>
        <v>54.8651858494412</v>
      </c>
      <c r="D88" s="63">
        <f>SUM([3]测算表!T85)</f>
        <v>1857.24490822257</v>
      </c>
    </row>
    <row r="89" s="47" customFormat="1" ht="16.05" customHeight="1" spans="1:4">
      <c r="A89" s="58" t="s">
        <v>99</v>
      </c>
      <c r="B89" s="62">
        <f t="shared" si="1"/>
        <v>5304.71459686102</v>
      </c>
      <c r="C89" s="62">
        <f>SUM([3]测算表!S86)</f>
        <v>152.210980496012</v>
      </c>
      <c r="D89" s="63">
        <f>SUM([3]测算表!T86)</f>
        <v>5152.50361636501</v>
      </c>
    </row>
    <row r="90" s="47" customFormat="1" ht="16.05" customHeight="1" spans="1:4">
      <c r="A90" s="58" t="s">
        <v>100</v>
      </c>
      <c r="B90" s="57">
        <f t="shared" si="1"/>
        <v>16426.7134803898</v>
      </c>
      <c r="C90" s="57">
        <f>SUM(C91:C97)</f>
        <v>471.340374589937</v>
      </c>
      <c r="D90" s="57">
        <f>SUM(D91:D97)</f>
        <v>15955.3731057998</v>
      </c>
    </row>
    <row r="91" s="47" customFormat="1" ht="16.05" customHeight="1" spans="1:4">
      <c r="A91" s="59" t="s">
        <v>101</v>
      </c>
      <c r="B91" s="62">
        <f t="shared" si="1"/>
        <v>1043.29880311766</v>
      </c>
      <c r="C91" s="62">
        <f>SUM([3]测算表!S88)</f>
        <v>29.9359241431806</v>
      </c>
      <c r="D91" s="63">
        <f>SUM([3]测算表!T88)</f>
        <v>1013.36287897448</v>
      </c>
    </row>
    <row r="92" s="47" customFormat="1" ht="16.05" customHeight="1" spans="1:4">
      <c r="A92" s="59" t="s">
        <v>102</v>
      </c>
      <c r="B92" s="62">
        <f t="shared" si="1"/>
        <v>4700.13968011552</v>
      </c>
      <c r="C92" s="62">
        <f>SUM([3]测算表!S89)</f>
        <v>134.863592774987</v>
      </c>
      <c r="D92" s="63">
        <f>SUM([3]测算表!T89)</f>
        <v>4565.27608734053</v>
      </c>
    </row>
    <row r="93" s="48" customFormat="1" ht="16.05" customHeight="1" spans="1:4">
      <c r="A93" s="59" t="s">
        <v>103</v>
      </c>
      <c r="B93" s="62">
        <f t="shared" si="1"/>
        <v>7227.96344275184</v>
      </c>
      <c r="C93" s="62">
        <f>SUM([3]测算表!S90)</f>
        <v>207.395776440376</v>
      </c>
      <c r="D93" s="63">
        <f>SUM([3]测算表!T90)</f>
        <v>7020.56766631146</v>
      </c>
    </row>
    <row r="94" s="47" customFormat="1" ht="16.05" customHeight="1" spans="1:4">
      <c r="A94" s="59" t="s">
        <v>104</v>
      </c>
      <c r="B94" s="62">
        <f t="shared" si="1"/>
        <v>180.548223576788</v>
      </c>
      <c r="C94" s="62">
        <f>SUM([3]测算表!S91)</f>
        <v>5.18056563376622</v>
      </c>
      <c r="D94" s="63">
        <f>SUM([3]测算表!T91)</f>
        <v>175.367657943022</v>
      </c>
    </row>
    <row r="95" s="47" customFormat="1" ht="16.05" customHeight="1" spans="1:4">
      <c r="A95" s="59" t="s">
        <v>105</v>
      </c>
      <c r="B95" s="62">
        <f t="shared" si="1"/>
        <v>498.658229612567</v>
      </c>
      <c r="C95" s="62">
        <f>SUM([3]测算表!S92)</f>
        <v>14.3082642196524</v>
      </c>
      <c r="D95" s="63">
        <f>SUM([3]测算表!T92)</f>
        <v>484.349965392915</v>
      </c>
    </row>
    <row r="96" s="47" customFormat="1" ht="16.05" customHeight="1" spans="1:4">
      <c r="A96" s="59" t="s">
        <v>106</v>
      </c>
      <c r="B96" s="62">
        <f t="shared" si="1"/>
        <v>1551.2368377557</v>
      </c>
      <c r="C96" s="62">
        <f>SUM([3]测算表!S93)</f>
        <v>44.510458714602</v>
      </c>
      <c r="D96" s="63">
        <f>SUM([3]测算表!T93)</f>
        <v>1506.7263790411</v>
      </c>
    </row>
    <row r="97" s="47" customFormat="1" ht="16.05" customHeight="1" spans="1:4">
      <c r="A97" s="59" t="s">
        <v>107</v>
      </c>
      <c r="B97" s="62">
        <f t="shared" si="1"/>
        <v>1224.86826345968</v>
      </c>
      <c r="C97" s="62">
        <f>SUM([3]测算表!S94)</f>
        <v>35.1457926633731</v>
      </c>
      <c r="D97" s="63">
        <f>SUM([3]测算表!T94)</f>
        <v>1189.72247079631</v>
      </c>
    </row>
    <row r="98" s="47" customFormat="1" ht="16.05" customHeight="1" spans="1:4">
      <c r="A98" s="58" t="s">
        <v>108</v>
      </c>
      <c r="B98" s="62">
        <f t="shared" si="1"/>
        <v>28252.778014542</v>
      </c>
      <c r="C98" s="62">
        <f>SUM([3]测算表!S95)</f>
        <v>810.671896632155</v>
      </c>
      <c r="D98" s="63">
        <f>SUM([3]测算表!T95)</f>
        <v>27442.1061179098</v>
      </c>
    </row>
    <row r="99" s="48" customFormat="1" ht="16.05" customHeight="1" spans="1:4">
      <c r="A99" s="58" t="s">
        <v>109</v>
      </c>
      <c r="B99" s="62">
        <f t="shared" si="1"/>
        <v>11733.8890845684</v>
      </c>
      <c r="C99" s="62">
        <f>SUM([3]测算表!S96)</f>
        <v>336.686683134749</v>
      </c>
      <c r="D99" s="63">
        <f>SUM([3]测算表!T96)</f>
        <v>11397.2024014337</v>
      </c>
    </row>
    <row r="100" s="47" customFormat="1" ht="16.05" customHeight="1" spans="1:4">
      <c r="A100" s="58" t="s">
        <v>110</v>
      </c>
      <c r="B100" s="62">
        <f t="shared" si="1"/>
        <v>14429.6699302616</v>
      </c>
      <c r="C100" s="62">
        <f>SUM([3]测算表!S97)</f>
        <v>414.03814818211</v>
      </c>
      <c r="D100" s="63">
        <f>SUM([3]测算表!T97)</f>
        <v>14015.6317820795</v>
      </c>
    </row>
    <row r="101" s="47" customFormat="1" ht="16.05" customHeight="1" spans="1:4">
      <c r="A101" s="58" t="s">
        <v>111</v>
      </c>
      <c r="B101" s="57">
        <f t="shared" si="1"/>
        <v>16580.8422540375</v>
      </c>
      <c r="C101" s="57">
        <f>SUM(C102:C105)</f>
        <v>475.762872979099</v>
      </c>
      <c r="D101" s="57">
        <f>SUM(D102:D105)</f>
        <v>16105.0793810584</v>
      </c>
    </row>
    <row r="102" s="47" customFormat="1" ht="16.05" customHeight="1" spans="1:4">
      <c r="A102" s="59" t="s">
        <v>112</v>
      </c>
      <c r="B102" s="62">
        <f t="shared" si="1"/>
        <v>935.880432016263</v>
      </c>
      <c r="C102" s="62">
        <f>SUM([3]测算表!S99)</f>
        <v>26.8537120297707</v>
      </c>
      <c r="D102" s="63">
        <f>SUM([3]测算表!T99)</f>
        <v>909.026719986492</v>
      </c>
    </row>
    <row r="103" s="47" customFormat="1" ht="16.05" customHeight="1" spans="1:4">
      <c r="A103" s="59" t="s">
        <v>113</v>
      </c>
      <c r="B103" s="62">
        <f t="shared" si="1"/>
        <v>4374.93275233168</v>
      </c>
      <c r="C103" s="62">
        <f>SUM([3]测算表!S100)</f>
        <v>125.532258461288</v>
      </c>
      <c r="D103" s="63">
        <f>SUM([3]测算表!T100)</f>
        <v>4249.40049387039</v>
      </c>
    </row>
    <row r="104" s="47" customFormat="1" ht="16.05" customHeight="1" spans="1:4">
      <c r="A104" s="59" t="s">
        <v>114</v>
      </c>
      <c r="B104" s="62">
        <f t="shared" si="1"/>
        <v>6125.05001734528</v>
      </c>
      <c r="C104" s="62">
        <f>SUM([3]测算表!S101)</f>
        <v>175.749298421995</v>
      </c>
      <c r="D104" s="63">
        <f>SUM([3]测算表!T101)</f>
        <v>5949.30071892328</v>
      </c>
    </row>
    <row r="105" s="48" customFormat="1" ht="16.05" customHeight="1" spans="1:4">
      <c r="A105" s="59" t="s">
        <v>115</v>
      </c>
      <c r="B105" s="62">
        <f t="shared" si="1"/>
        <v>5144.97905234429</v>
      </c>
      <c r="C105" s="62">
        <f>SUM([3]测算表!S102)</f>
        <v>147.627604066045</v>
      </c>
      <c r="D105" s="63">
        <f>SUM([3]测算表!T102)</f>
        <v>4997.35144827824</v>
      </c>
    </row>
    <row r="106" s="47" customFormat="1" ht="16.05" customHeight="1" spans="1:4">
      <c r="A106" s="58" t="s">
        <v>116</v>
      </c>
      <c r="B106" s="62">
        <f t="shared" si="1"/>
        <v>4914.26882441087</v>
      </c>
      <c r="C106" s="62">
        <f>SUM([3]测算表!S103)</f>
        <v>141.007713520947</v>
      </c>
      <c r="D106" s="63">
        <f>SUM([3]测算表!T103)</f>
        <v>4773.26111088992</v>
      </c>
    </row>
    <row r="107" s="47" customFormat="1" ht="16.05" customHeight="1" spans="1:4">
      <c r="A107" s="58" t="s">
        <v>117</v>
      </c>
      <c r="B107" s="62">
        <f t="shared" si="1"/>
        <v>6053.54570471615</v>
      </c>
      <c r="C107" s="62">
        <f>SUM([3]测算表!S104)</f>
        <v>173.69758737586</v>
      </c>
      <c r="D107" s="63">
        <f>SUM([3]测算表!T104)</f>
        <v>5879.84811734029</v>
      </c>
    </row>
    <row r="108" s="47" customFormat="1" ht="16.05" customHeight="1" spans="1:4">
      <c r="A108" s="58" t="s">
        <v>40</v>
      </c>
      <c r="B108" s="57">
        <f t="shared" si="1"/>
        <v>17.7814878137288</v>
      </c>
      <c r="C108" s="57">
        <f>SUM(C109)</f>
        <v>0.510213630796857</v>
      </c>
      <c r="D108" s="57">
        <f>SUM(D109)</f>
        <v>17.2712741829319</v>
      </c>
    </row>
    <row r="109" s="47" customFormat="1" ht="16.05" customHeight="1" spans="1:4">
      <c r="A109" s="59" t="s">
        <v>118</v>
      </c>
      <c r="B109" s="62">
        <f t="shared" si="1"/>
        <v>17.7814878137288</v>
      </c>
      <c r="C109" s="62">
        <f>SUM([3]测算表!S106)</f>
        <v>0.510213630796857</v>
      </c>
      <c r="D109" s="63">
        <f>SUM([3]测算表!T106)</f>
        <v>17.2712741829319</v>
      </c>
    </row>
    <row r="110" s="47" customFormat="1" ht="16.05" customHeight="1" spans="1:4">
      <c r="A110" s="58" t="s">
        <v>119</v>
      </c>
      <c r="B110" s="62">
        <f t="shared" si="1"/>
        <v>2663.74878184789</v>
      </c>
      <c r="C110" s="62">
        <f>SUM([3]测算表!S107)</f>
        <v>76.4323521043046</v>
      </c>
      <c r="D110" s="63">
        <f>SUM([3]测算表!T107)</f>
        <v>2587.31642974359</v>
      </c>
    </row>
    <row r="111" s="47" customFormat="1" ht="16.05" customHeight="1" spans="1:4">
      <c r="A111" s="58" t="s">
        <v>120</v>
      </c>
      <c r="B111" s="62">
        <f t="shared" si="1"/>
        <v>1471.36056274446</v>
      </c>
      <c r="C111" s="62">
        <f>SUM([3]测算表!S108)</f>
        <v>42.2185265256349</v>
      </c>
      <c r="D111" s="63">
        <f>SUM([3]测算表!T108)</f>
        <v>1429.14203621883</v>
      </c>
    </row>
    <row r="112" s="47" customFormat="1" ht="16.05" customHeight="1" spans="1:4">
      <c r="A112" s="58" t="s">
        <v>121</v>
      </c>
      <c r="B112" s="62">
        <f t="shared" si="1"/>
        <v>6074.45050733007</v>
      </c>
      <c r="C112" s="62">
        <f>SUM([3]测算表!S109)</f>
        <v>174.297419929495</v>
      </c>
      <c r="D112" s="63">
        <f>SUM([3]测算表!T109)</f>
        <v>5900.15308740057</v>
      </c>
    </row>
    <row r="113" s="47" customFormat="1" ht="16.05" customHeight="1" spans="1:4">
      <c r="A113" s="58" t="s">
        <v>122</v>
      </c>
      <c r="B113" s="62">
        <f t="shared" si="1"/>
        <v>1260.52013648563</v>
      </c>
      <c r="C113" s="62">
        <f>SUM([3]测算表!S110)</f>
        <v>36.1687707050213</v>
      </c>
      <c r="D113" s="63">
        <f>SUM([3]测算表!T110)</f>
        <v>1224.35136578061</v>
      </c>
    </row>
    <row r="114" s="47" customFormat="1" ht="16.05" customHeight="1" spans="1:4">
      <c r="A114" s="58" t="s">
        <v>123</v>
      </c>
      <c r="B114" s="57">
        <f t="shared" si="1"/>
        <v>9893.95911849865</v>
      </c>
      <c r="C114" s="57">
        <f>SUM(C115:C119)</f>
        <v>283.892599859241</v>
      </c>
      <c r="D114" s="57">
        <f>SUM(D115:D119)</f>
        <v>9610.06651863941</v>
      </c>
    </row>
    <row r="115" s="47" customFormat="1" ht="16.05" customHeight="1" spans="1:4">
      <c r="A115" s="59" t="s">
        <v>124</v>
      </c>
      <c r="B115" s="62">
        <f t="shared" si="1"/>
        <v>1092.77070751496</v>
      </c>
      <c r="C115" s="62">
        <f>SUM([3]测算表!S112)</f>
        <v>31.3554476515282</v>
      </c>
      <c r="D115" s="63">
        <f>SUM([3]测算表!T112)</f>
        <v>1061.41525986343</v>
      </c>
    </row>
    <row r="116" s="48" customFormat="1" ht="16.05" customHeight="1" spans="1:4">
      <c r="A116" s="59" t="s">
        <v>125</v>
      </c>
      <c r="B116" s="62">
        <f t="shared" si="1"/>
        <v>3006.30049627496</v>
      </c>
      <c r="C116" s="62">
        <f>SUM([3]测算表!S113)</f>
        <v>86.2613695512351</v>
      </c>
      <c r="D116" s="63">
        <f>SUM([3]测算表!T113)</f>
        <v>2920.03912672372</v>
      </c>
    </row>
    <row r="117" s="47" customFormat="1" ht="16.05" customHeight="1" spans="1:4">
      <c r="A117" s="59" t="s">
        <v>126</v>
      </c>
      <c r="B117" s="62">
        <f t="shared" si="1"/>
        <v>1998.90835811204</v>
      </c>
      <c r="C117" s="62">
        <f>SUM([3]测算表!S114)</f>
        <v>57.3557343292221</v>
      </c>
      <c r="D117" s="63">
        <f>SUM([3]测算表!T114)</f>
        <v>1941.55262378282</v>
      </c>
    </row>
    <row r="118" s="47" customFormat="1" ht="16.05" customHeight="1" spans="1:4">
      <c r="A118" s="59" t="s">
        <v>127</v>
      </c>
      <c r="B118" s="62">
        <f t="shared" si="1"/>
        <v>2176.74474688787</v>
      </c>
      <c r="C118" s="62">
        <f>SUM([3]测算表!S115)</f>
        <v>62.4584878533152</v>
      </c>
      <c r="D118" s="63">
        <f>SUM([3]测算表!T115)</f>
        <v>2114.28625903456</v>
      </c>
    </row>
    <row r="119" s="47" customFormat="1" ht="16.05" customHeight="1" spans="1:4">
      <c r="A119" s="59" t="s">
        <v>128</v>
      </c>
      <c r="B119" s="62">
        <f t="shared" si="1"/>
        <v>1619.23480970882</v>
      </c>
      <c r="C119" s="62">
        <f>SUM([3]测算表!S116)</f>
        <v>46.4615604739406</v>
      </c>
      <c r="D119" s="63">
        <f>SUM([3]测算表!T116)</f>
        <v>1572.77324923488</v>
      </c>
    </row>
    <row r="120" s="47" customFormat="1" ht="16.05" customHeight="1" spans="1:4">
      <c r="A120" s="58" t="s">
        <v>129</v>
      </c>
      <c r="B120" s="62">
        <f t="shared" si="1"/>
        <v>11182.416995503</v>
      </c>
      <c r="C120" s="62">
        <f>SUM([3]测算表!S117)</f>
        <v>320.863002923467</v>
      </c>
      <c r="D120" s="63">
        <f>SUM([3]测算表!T117)</f>
        <v>10861.5539925795</v>
      </c>
    </row>
    <row r="121" s="47" customFormat="1" ht="16.05" customHeight="1" spans="1:4">
      <c r="A121" s="58" t="s">
        <v>130</v>
      </c>
      <c r="B121" s="62">
        <f t="shared" si="1"/>
        <v>428.996571218357</v>
      </c>
      <c r="C121" s="62">
        <f>SUM([3]测算表!S118)</f>
        <v>12.3094254256794</v>
      </c>
      <c r="D121" s="63">
        <f>SUM([3]测算表!T118)</f>
        <v>416.687145792678</v>
      </c>
    </row>
    <row r="122" s="47" customFormat="1" ht="16.05" customHeight="1" spans="1:4">
      <c r="A122" s="58" t="s">
        <v>131</v>
      </c>
      <c r="B122" s="62">
        <f t="shared" si="1"/>
        <v>589.975804888083</v>
      </c>
      <c r="C122" s="62">
        <f>SUM([3]测算表!S119)</f>
        <v>16.9284876860439</v>
      </c>
      <c r="D122" s="63">
        <f>SUM([3]测算表!T119)</f>
        <v>573.047317202039</v>
      </c>
    </row>
    <row r="123" s="48" customFormat="1" ht="16.05" customHeight="1" spans="1:4">
      <c r="A123" s="58" t="s">
        <v>132</v>
      </c>
      <c r="B123" s="57">
        <f t="shared" si="1"/>
        <v>7480.53027222066</v>
      </c>
      <c r="C123" s="57">
        <f>SUM(C124:C126)</f>
        <v>214.642810008773</v>
      </c>
      <c r="D123" s="57">
        <f>SUM(D124:D126)</f>
        <v>7265.88746221188</v>
      </c>
    </row>
    <row r="124" s="47" customFormat="1" ht="16.05" customHeight="1" spans="1:4">
      <c r="A124" s="59" t="s">
        <v>133</v>
      </c>
      <c r="B124" s="62">
        <f t="shared" si="1"/>
        <v>581.76999015611</v>
      </c>
      <c r="C124" s="62">
        <f>SUM([3]测算表!S121)</f>
        <v>16.6930339055782</v>
      </c>
      <c r="D124" s="63">
        <f>SUM([3]测算表!T121)</f>
        <v>565.076956250532</v>
      </c>
    </row>
    <row r="125" s="47" customFormat="1" ht="16.05" customHeight="1" spans="1:4">
      <c r="A125" s="59" t="s">
        <v>134</v>
      </c>
      <c r="B125" s="62">
        <f t="shared" si="1"/>
        <v>6462.19921196322</v>
      </c>
      <c r="C125" s="62">
        <f>SUM([3]测算表!S122)</f>
        <v>185.423298511765</v>
      </c>
      <c r="D125" s="63">
        <f>SUM([3]测算表!T122)</f>
        <v>6276.77591345145</v>
      </c>
    </row>
    <row r="126" s="47" customFormat="1" ht="16.05" customHeight="1" spans="1:4">
      <c r="A126" s="59" t="s">
        <v>135</v>
      </c>
      <c r="B126" s="62">
        <f t="shared" si="1"/>
        <v>436.561070101333</v>
      </c>
      <c r="C126" s="62">
        <f>SUM([3]测算表!S123)</f>
        <v>12.5264775914302</v>
      </c>
      <c r="D126" s="63">
        <f>SUM([3]测算表!T123)</f>
        <v>424.034592509903</v>
      </c>
    </row>
    <row r="127" s="47" customFormat="1" ht="16.05" customHeight="1" spans="1:4">
      <c r="A127" s="58" t="s">
        <v>136</v>
      </c>
      <c r="B127" s="62">
        <f t="shared" si="1"/>
        <v>5991.62465608576</v>
      </c>
      <c r="C127" s="62">
        <f>SUM([3]测算表!S124)</f>
        <v>171.920853990251</v>
      </c>
      <c r="D127" s="63">
        <f>SUM([3]测算表!T124)</f>
        <v>5819.70380209551</v>
      </c>
    </row>
    <row r="128" s="47" customFormat="1" ht="16.05" customHeight="1" spans="1:4">
      <c r="A128" s="58" t="s">
        <v>137</v>
      </c>
      <c r="B128" s="57">
        <f t="shared" si="1"/>
        <v>6040.60839604611</v>
      </c>
      <c r="C128" s="57">
        <f>SUM(C129:C131)</f>
        <v>173.326370338319</v>
      </c>
      <c r="D128" s="57">
        <f>SUM(D129:D131)</f>
        <v>5867.28202570779</v>
      </c>
    </row>
    <row r="129" s="47" customFormat="1" ht="16.05" customHeight="1" spans="1:4">
      <c r="A129" s="59" t="s">
        <v>138</v>
      </c>
      <c r="B129" s="62">
        <f t="shared" si="1"/>
        <v>3602.30777446372</v>
      </c>
      <c r="C129" s="62">
        <f>SUM([3]测算表!S126)</f>
        <v>103.362921489496</v>
      </c>
      <c r="D129" s="63">
        <f>SUM([3]测算表!T126)</f>
        <v>3498.94485297422</v>
      </c>
    </row>
    <row r="130" s="47" customFormat="1" ht="16.05" customHeight="1" spans="1:4">
      <c r="A130" s="59" t="s">
        <v>139</v>
      </c>
      <c r="B130" s="62">
        <f t="shared" si="1"/>
        <v>564.851064476532</v>
      </c>
      <c r="C130" s="62">
        <f>SUM([3]测算表!S127)</f>
        <v>16.2075702261276</v>
      </c>
      <c r="D130" s="63">
        <f>SUM([3]测算表!T127)</f>
        <v>548.643494250404</v>
      </c>
    </row>
    <row r="131" s="47" customFormat="1" ht="16.05" customHeight="1" spans="1:4">
      <c r="A131" s="59" t="s">
        <v>140</v>
      </c>
      <c r="B131" s="62">
        <f t="shared" si="1"/>
        <v>1873.44955710587</v>
      </c>
      <c r="C131" s="62">
        <f>SUM([3]测算表!S128)</f>
        <v>53.7558786226957</v>
      </c>
      <c r="D131" s="63">
        <f>SUM([3]测算表!T128)</f>
        <v>1819.69367848317</v>
      </c>
    </row>
    <row r="132" s="48" customFormat="1" ht="16.05" customHeight="1" spans="1:4">
      <c r="A132" s="58" t="s">
        <v>141</v>
      </c>
      <c r="B132" s="62">
        <f t="shared" si="1"/>
        <v>8483.41179287</v>
      </c>
      <c r="C132" s="62">
        <f>SUM([3]测算表!S129)</f>
        <v>243.419019697735</v>
      </c>
      <c r="D132" s="63">
        <f>SUM([3]测算表!T129)</f>
        <v>8239.99277317227</v>
      </c>
    </row>
    <row r="133" s="47" customFormat="1" ht="16.05" customHeight="1" spans="1:4">
      <c r="A133" s="58" t="s">
        <v>142</v>
      </c>
      <c r="B133" s="62">
        <f t="shared" si="1"/>
        <v>6277.21125611612</v>
      </c>
      <c r="C133" s="62">
        <f>SUM([3]测算表!S130)</f>
        <v>180.115341292709</v>
      </c>
      <c r="D133" s="63">
        <f>SUM([3]测算表!T130)</f>
        <v>6097.09591482341</v>
      </c>
    </row>
    <row r="134" s="47" customFormat="1" ht="16.05" customHeight="1" spans="1:4">
      <c r="A134" s="58" t="s">
        <v>143</v>
      </c>
      <c r="B134" s="62">
        <f t="shared" si="1"/>
        <v>3038.20479229863</v>
      </c>
      <c r="C134" s="62">
        <f>SUM([3]测算表!S131)</f>
        <v>87.1768163846372</v>
      </c>
      <c r="D134" s="63">
        <f>SUM([3]测算表!T131)</f>
        <v>2951.02797591399</v>
      </c>
    </row>
    <row r="135" s="47" customFormat="1" ht="16.05" customHeight="1" spans="1:4">
      <c r="A135" s="58" t="s">
        <v>144</v>
      </c>
      <c r="B135" s="57">
        <f t="shared" si="1"/>
        <v>4502.71137883038</v>
      </c>
      <c r="C135" s="57">
        <f>SUM(C136:C138)</f>
        <v>129.198678147148</v>
      </c>
      <c r="D135" s="57">
        <f>SUM(D136:D138)</f>
        <v>4373.51270068323</v>
      </c>
    </row>
    <row r="136" s="48" customFormat="1" ht="16.05" customHeight="1" spans="1:4">
      <c r="A136" s="59" t="s">
        <v>145</v>
      </c>
      <c r="B136" s="62">
        <f t="shared" si="1"/>
        <v>1091.7505320649</v>
      </c>
      <c r="C136" s="62">
        <f>SUM([3]测算表!S133)</f>
        <v>31.3261752179794</v>
      </c>
      <c r="D136" s="63">
        <f>SUM([3]测算表!T133)</f>
        <v>1060.42435684692</v>
      </c>
    </row>
    <row r="137" s="47" customFormat="1" ht="16.05" customHeight="1" spans="1:4">
      <c r="A137" s="59" t="s">
        <v>146</v>
      </c>
      <c r="B137" s="62">
        <f t="shared" si="1"/>
        <v>2019.56394597961</v>
      </c>
      <c r="C137" s="62">
        <f>SUM([3]测算表!S134)</f>
        <v>57.948416032382</v>
      </c>
      <c r="D137" s="63">
        <f>SUM([3]测算表!T134)</f>
        <v>1961.61552994723</v>
      </c>
    </row>
    <row r="138" s="47" customFormat="1" ht="16.05" customHeight="1" spans="1:4">
      <c r="A138" s="59" t="s">
        <v>147</v>
      </c>
      <c r="B138" s="62">
        <f t="shared" si="1"/>
        <v>1391.39690078587</v>
      </c>
      <c r="C138" s="62">
        <f>SUM([3]测算表!S135)</f>
        <v>39.9240868967863</v>
      </c>
      <c r="D138" s="63">
        <f>SUM([3]测算表!T135)</f>
        <v>1351.47281388908</v>
      </c>
    </row>
    <row r="139" s="47" customFormat="1" ht="16.05" customHeight="1" spans="1:4">
      <c r="A139" s="58" t="s">
        <v>148</v>
      </c>
      <c r="B139" s="62">
        <f>SUM(C139:D139)</f>
        <v>6430.91445470399</v>
      </c>
      <c r="C139" s="62">
        <f>SUM([3]测算表!S136)</f>
        <v>184.525628431677</v>
      </c>
      <c r="D139" s="63">
        <f>SUM([3]测算表!T136)</f>
        <v>6246.38882627231</v>
      </c>
    </row>
    <row r="140" s="47" customFormat="1" ht="16.05" customHeight="1" spans="1:4">
      <c r="A140" s="58" t="s">
        <v>149</v>
      </c>
      <c r="B140" s="62">
        <f>SUM(C140:D140)</f>
        <v>1500.37602473489</v>
      </c>
      <c r="C140" s="62">
        <f>SUM([3]测算表!S137)</f>
        <v>43.0510825168131</v>
      </c>
      <c r="D140" s="63">
        <f>SUM([3]测算表!T137)</f>
        <v>1457.32494221808</v>
      </c>
    </row>
  </sheetData>
  <mergeCells count="4">
    <mergeCell ref="A3:D3"/>
    <mergeCell ref="C5:D5"/>
    <mergeCell ref="A5:A6"/>
    <mergeCell ref="B5:B6"/>
  </mergeCells>
  <printOptions horizontalCentered="1"/>
  <pageMargins left="0.629166666666667" right="1.05902777777778" top="0.979166666666667" bottom="0.979166666666667" header="0.509027777777778" footer="0.509027777777778"/>
  <pageSetup paperSize="9" orientation="portrait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9"/>
  <sheetViews>
    <sheetView workbookViewId="0">
      <pane xSplit="1" topLeftCell="E1" activePane="topRight" state="frozen"/>
      <selection/>
      <selection pane="topRight" activeCell="D14" sqref="D14"/>
    </sheetView>
  </sheetViews>
  <sheetFormatPr defaultColWidth="9" defaultRowHeight="14"/>
  <cols>
    <col min="1" max="1" width="12.5545454545455" customWidth="1"/>
    <col min="2" max="2" width="19.2272727272727" customWidth="1"/>
    <col min="3" max="6" width="18.2272727272727" customWidth="1"/>
    <col min="7" max="7" width="19.2272727272727" customWidth="1"/>
    <col min="8" max="11" width="16.5545454545455" customWidth="1"/>
    <col min="12" max="12" width="24.1090909090909" customWidth="1"/>
    <col min="13" max="13" width="20.2272727272727" style="22" customWidth="1"/>
    <col min="14" max="15" width="16.5545454545455" customWidth="1"/>
  </cols>
  <sheetData>
    <row r="1" ht="19.95" customHeight="1" spans="1:15">
      <c r="A1" s="23" t="s">
        <v>161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37"/>
      <c r="N1" s="23"/>
      <c r="O1" s="23"/>
    </row>
    <row r="2" spans="15:15">
      <c r="O2" s="38" t="s">
        <v>162</v>
      </c>
    </row>
    <row r="3" spans="1:15">
      <c r="A3" s="24"/>
      <c r="B3" s="25" t="s">
        <v>163</v>
      </c>
      <c r="C3" s="25"/>
      <c r="D3" s="25"/>
      <c r="E3" s="25"/>
      <c r="F3" s="25"/>
      <c r="G3" s="25"/>
      <c r="H3" s="26" t="s">
        <v>164</v>
      </c>
      <c r="I3" s="26"/>
      <c r="J3" s="26"/>
      <c r="K3" s="39" t="s">
        <v>165</v>
      </c>
      <c r="L3" s="39"/>
      <c r="M3" s="40"/>
      <c r="N3" s="39"/>
      <c r="O3" s="39"/>
    </row>
    <row r="4" s="21" customFormat="1" ht="60" customHeight="1" spans="1:15">
      <c r="A4" s="27" t="s">
        <v>0</v>
      </c>
      <c r="B4" s="28" t="s">
        <v>166</v>
      </c>
      <c r="C4" s="28" t="s">
        <v>167</v>
      </c>
      <c r="D4" s="28" t="s">
        <v>168</v>
      </c>
      <c r="E4" s="29" t="s">
        <v>169</v>
      </c>
      <c r="F4" s="29" t="s">
        <v>170</v>
      </c>
      <c r="G4" s="27" t="s">
        <v>17</v>
      </c>
      <c r="H4" s="28" t="s">
        <v>171</v>
      </c>
      <c r="I4" s="28" t="s">
        <v>172</v>
      </c>
      <c r="J4" s="27" t="s">
        <v>17</v>
      </c>
      <c r="K4" s="28" t="s">
        <v>173</v>
      </c>
      <c r="L4" s="28" t="s">
        <v>174</v>
      </c>
      <c r="M4" s="41" t="s">
        <v>175</v>
      </c>
      <c r="N4" s="28" t="s">
        <v>176</v>
      </c>
      <c r="O4" s="27" t="s">
        <v>17</v>
      </c>
    </row>
    <row r="5" ht="15" customHeight="1" spans="1:15">
      <c r="A5" s="30" t="s">
        <v>177</v>
      </c>
      <c r="B5" s="31">
        <f>SUM(B6:B179)-(B7+B20+B25+B34+B41+B53+B62+B72+B81+B89+B91+B93+B102+B110+B123+B133+B154+B160+B173+B144)</f>
        <v>16324142024.78</v>
      </c>
      <c r="C5" s="31">
        <f>SUM(C6:C179)-(C7+C20+C25+C34+C41+C53+C62+C72+C81+C89+C91+C93+C102+C110+C123+C133+C154+C160+C173+C144)</f>
        <v>9970020000</v>
      </c>
      <c r="D5" s="31">
        <f t="shared" ref="D5:F5" si="0">(D7+D20+D25+D34+D41+D53+D62+D72+D81+D89+D91+D93+D102+D110+D123+D133+D154+D160+D173+D144)</f>
        <v>478520000</v>
      </c>
      <c r="E5" s="31">
        <f t="shared" si="0"/>
        <v>442444543.46</v>
      </c>
      <c r="F5" s="31">
        <f t="shared" si="0"/>
        <v>485752862.96</v>
      </c>
      <c r="G5" s="31">
        <f t="shared" ref="G5:G36" si="1">SUM(B5:F5)</f>
        <v>27700879431.2</v>
      </c>
      <c r="H5" s="31">
        <f t="shared" ref="H5:L5" si="2">SUM(H6:H179)-(H7+H20+H25+H34+H41+H53+H62+H72+H81+H89+H91+H93+H102+H110+H123+H133+H154+H160+H173+H144)</f>
        <v>84350000</v>
      </c>
      <c r="I5" s="31">
        <f t="shared" si="2"/>
        <v>16520000</v>
      </c>
      <c r="J5" s="31">
        <f>SUM(H5:I5)</f>
        <v>100870000</v>
      </c>
      <c r="K5" s="31">
        <f t="shared" si="2"/>
        <v>209160000</v>
      </c>
      <c r="L5" s="31">
        <f t="shared" si="2"/>
        <v>2831980000</v>
      </c>
      <c r="M5" s="42">
        <f>M6+M7+M20+M25+M34+M41+M53+M62+M72+M81+M89+M91+M93+M102+M110+M123+M133+M144+M154+M160+M173</f>
        <v>235460000</v>
      </c>
      <c r="N5" s="31">
        <f>N7+N20+N25+N34+N41+N53+N62+N72+N81+N89+N91+N93+N102+N110+N123+N133+N144+N154+N160+N173</f>
        <v>25740000</v>
      </c>
      <c r="O5" s="31">
        <f t="shared" ref="O5:O68" si="3">SUM(K5:N5)</f>
        <v>3302340000</v>
      </c>
    </row>
    <row r="6" ht="15" customHeight="1" spans="1:15">
      <c r="A6" s="32" t="s">
        <v>178</v>
      </c>
      <c r="B6" s="31">
        <v>0</v>
      </c>
      <c r="C6" s="31">
        <v>0</v>
      </c>
      <c r="D6" s="31"/>
      <c r="E6" s="31"/>
      <c r="F6" s="31"/>
      <c r="G6" s="31">
        <f t="shared" si="1"/>
        <v>0</v>
      </c>
      <c r="H6" s="31">
        <v>34350000</v>
      </c>
      <c r="I6" s="31">
        <v>16520000</v>
      </c>
      <c r="J6" s="31">
        <f>SUM(H6:I6)</f>
        <v>50870000</v>
      </c>
      <c r="K6" s="31">
        <v>0</v>
      </c>
      <c r="L6" s="31">
        <v>0</v>
      </c>
      <c r="N6" s="31"/>
      <c r="O6" s="31">
        <f t="shared" si="3"/>
        <v>0</v>
      </c>
    </row>
    <row r="7" ht="15" customHeight="1" spans="1:15">
      <c r="A7" s="33" t="s">
        <v>26</v>
      </c>
      <c r="B7" s="31">
        <v>0</v>
      </c>
      <c r="C7" s="31">
        <v>768960000</v>
      </c>
      <c r="D7" s="31">
        <v>18560000</v>
      </c>
      <c r="E7" s="31">
        <v>427408576</v>
      </c>
      <c r="F7" s="31">
        <v>470065792</v>
      </c>
      <c r="G7" s="31">
        <f t="shared" si="1"/>
        <v>1684994368</v>
      </c>
      <c r="H7" s="31">
        <f t="shared" ref="H7:L7" si="4">SUM(H8:H19)</f>
        <v>4510000</v>
      </c>
      <c r="I7" s="31"/>
      <c r="J7" s="31">
        <f t="shared" ref="J7:J68" si="5">SUM(H7:I7)</f>
        <v>4510000</v>
      </c>
      <c r="K7" s="31">
        <f t="shared" si="4"/>
        <v>84410000</v>
      </c>
      <c r="L7" s="31">
        <f t="shared" si="4"/>
        <v>0</v>
      </c>
      <c r="M7" s="42">
        <v>21840000</v>
      </c>
      <c r="N7" s="43">
        <v>2380000</v>
      </c>
      <c r="O7" s="31">
        <f t="shared" si="3"/>
        <v>108630000</v>
      </c>
    </row>
    <row r="8" ht="15" customHeight="1" spans="1:15">
      <c r="A8" s="34" t="s">
        <v>179</v>
      </c>
      <c r="B8" s="31">
        <v>0</v>
      </c>
      <c r="C8" s="31">
        <v>768960000</v>
      </c>
      <c r="D8" s="31">
        <v>0</v>
      </c>
      <c r="E8" s="31">
        <v>0</v>
      </c>
      <c r="F8" s="31">
        <v>0</v>
      </c>
      <c r="G8" s="31">
        <f t="shared" si="1"/>
        <v>768960000</v>
      </c>
      <c r="H8" s="31">
        <v>1250000</v>
      </c>
      <c r="I8" s="31"/>
      <c r="J8" s="31">
        <f t="shared" si="5"/>
        <v>1250000</v>
      </c>
      <c r="K8" s="31">
        <v>84410000</v>
      </c>
      <c r="L8" s="31">
        <v>0</v>
      </c>
      <c r="M8" s="42">
        <v>21840000</v>
      </c>
      <c r="N8" s="43">
        <v>0</v>
      </c>
      <c r="O8" s="31">
        <f t="shared" si="3"/>
        <v>106250000</v>
      </c>
    </row>
    <row r="9" ht="15" customHeight="1" spans="1:15">
      <c r="A9" s="34" t="s">
        <v>180</v>
      </c>
      <c r="B9" s="31">
        <v>0</v>
      </c>
      <c r="C9" s="31">
        <v>0</v>
      </c>
      <c r="D9" s="31">
        <v>0</v>
      </c>
      <c r="E9" s="31">
        <v>0</v>
      </c>
      <c r="F9" s="31">
        <v>0</v>
      </c>
      <c r="G9" s="31">
        <f t="shared" si="1"/>
        <v>0</v>
      </c>
      <c r="H9" s="31">
        <v>360000</v>
      </c>
      <c r="I9" s="31"/>
      <c r="J9" s="31">
        <f t="shared" si="5"/>
        <v>360000</v>
      </c>
      <c r="K9" s="31">
        <v>0</v>
      </c>
      <c r="L9" s="31">
        <v>0</v>
      </c>
      <c r="M9" s="42">
        <v>0</v>
      </c>
      <c r="N9" s="43">
        <v>0</v>
      </c>
      <c r="O9" s="31">
        <f t="shared" si="3"/>
        <v>0</v>
      </c>
    </row>
    <row r="10" ht="15" customHeight="1" spans="1:15">
      <c r="A10" s="34" t="s">
        <v>181</v>
      </c>
      <c r="B10" s="31">
        <v>0</v>
      </c>
      <c r="C10" s="31">
        <v>0</v>
      </c>
      <c r="D10" s="31">
        <v>0</v>
      </c>
      <c r="E10" s="31">
        <v>0</v>
      </c>
      <c r="F10" s="31">
        <v>0</v>
      </c>
      <c r="G10" s="31">
        <f t="shared" si="1"/>
        <v>0</v>
      </c>
      <c r="H10" s="31">
        <v>290000</v>
      </c>
      <c r="I10" s="31"/>
      <c r="J10" s="31">
        <f t="shared" si="5"/>
        <v>290000</v>
      </c>
      <c r="K10" s="31">
        <v>0</v>
      </c>
      <c r="L10" s="31">
        <v>0</v>
      </c>
      <c r="M10" s="42">
        <v>0</v>
      </c>
      <c r="N10" s="43">
        <v>0</v>
      </c>
      <c r="O10" s="31">
        <f t="shared" si="3"/>
        <v>0</v>
      </c>
    </row>
    <row r="11" ht="15" customHeight="1" spans="1:15">
      <c r="A11" s="34" t="s">
        <v>182</v>
      </c>
      <c r="B11" s="31">
        <v>0</v>
      </c>
      <c r="C11" s="31">
        <v>0</v>
      </c>
      <c r="D11" s="31">
        <v>0</v>
      </c>
      <c r="E11" s="31">
        <v>0</v>
      </c>
      <c r="F11" s="31">
        <v>0</v>
      </c>
      <c r="G11" s="31">
        <f t="shared" si="1"/>
        <v>0</v>
      </c>
      <c r="H11" s="31">
        <v>260000</v>
      </c>
      <c r="I11" s="31"/>
      <c r="J11" s="31">
        <f t="shared" si="5"/>
        <v>260000</v>
      </c>
      <c r="K11" s="31">
        <v>0</v>
      </c>
      <c r="L11" s="31">
        <v>0</v>
      </c>
      <c r="M11" s="42">
        <v>0</v>
      </c>
      <c r="N11" s="43">
        <v>0</v>
      </c>
      <c r="O11" s="31">
        <f t="shared" si="3"/>
        <v>0</v>
      </c>
    </row>
    <row r="12" ht="15" customHeight="1" spans="1:15">
      <c r="A12" s="34" t="s">
        <v>183</v>
      </c>
      <c r="B12" s="31">
        <v>0</v>
      </c>
      <c r="C12" s="31">
        <v>0</v>
      </c>
      <c r="D12" s="31">
        <v>0</v>
      </c>
      <c r="E12" s="31">
        <v>0</v>
      </c>
      <c r="F12" s="31">
        <v>0</v>
      </c>
      <c r="G12" s="31">
        <f t="shared" si="1"/>
        <v>0</v>
      </c>
      <c r="H12" s="31">
        <v>370000</v>
      </c>
      <c r="I12" s="31"/>
      <c r="J12" s="31">
        <f t="shared" si="5"/>
        <v>370000</v>
      </c>
      <c r="K12" s="31">
        <v>0</v>
      </c>
      <c r="L12" s="31">
        <v>0</v>
      </c>
      <c r="M12" s="42">
        <v>0</v>
      </c>
      <c r="N12" s="43">
        <v>0</v>
      </c>
      <c r="O12" s="31">
        <f t="shared" si="3"/>
        <v>0</v>
      </c>
    </row>
    <row r="13" ht="15" customHeight="1" spans="1:15">
      <c r="A13" s="34" t="s">
        <v>184</v>
      </c>
      <c r="B13" s="31">
        <v>0</v>
      </c>
      <c r="C13" s="31">
        <v>0</v>
      </c>
      <c r="D13" s="31">
        <v>0</v>
      </c>
      <c r="E13" s="31">
        <v>0</v>
      </c>
      <c r="F13" s="31">
        <v>0</v>
      </c>
      <c r="G13" s="31">
        <f t="shared" si="1"/>
        <v>0</v>
      </c>
      <c r="H13" s="31">
        <v>330000</v>
      </c>
      <c r="I13" s="31"/>
      <c r="J13" s="31">
        <f t="shared" si="5"/>
        <v>330000</v>
      </c>
      <c r="K13" s="31">
        <v>0</v>
      </c>
      <c r="L13" s="31">
        <v>0</v>
      </c>
      <c r="M13" s="42">
        <v>0</v>
      </c>
      <c r="N13" s="43">
        <v>0</v>
      </c>
      <c r="O13" s="31">
        <f t="shared" si="3"/>
        <v>0</v>
      </c>
    </row>
    <row r="14" ht="15" customHeight="1" spans="1:15">
      <c r="A14" s="34" t="s">
        <v>185</v>
      </c>
      <c r="B14" s="31">
        <v>0</v>
      </c>
      <c r="C14" s="31">
        <v>0</v>
      </c>
      <c r="D14" s="31">
        <v>0</v>
      </c>
      <c r="E14" s="31">
        <v>0</v>
      </c>
      <c r="F14" s="31">
        <v>0</v>
      </c>
      <c r="G14" s="31">
        <f t="shared" si="1"/>
        <v>0</v>
      </c>
      <c r="H14" s="31">
        <v>280000</v>
      </c>
      <c r="I14" s="31"/>
      <c r="J14" s="31">
        <f t="shared" si="5"/>
        <v>280000</v>
      </c>
      <c r="K14" s="31">
        <v>0</v>
      </c>
      <c r="L14" s="31">
        <v>0</v>
      </c>
      <c r="M14" s="42">
        <v>0</v>
      </c>
      <c r="N14" s="43">
        <v>0</v>
      </c>
      <c r="O14" s="31">
        <f t="shared" si="3"/>
        <v>0</v>
      </c>
    </row>
    <row r="15" ht="15" customHeight="1" spans="1:15">
      <c r="A15" s="34" t="s">
        <v>186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31">
        <f t="shared" si="1"/>
        <v>0</v>
      </c>
      <c r="H15" s="31">
        <v>280000</v>
      </c>
      <c r="I15" s="31"/>
      <c r="J15" s="31">
        <f t="shared" si="5"/>
        <v>280000</v>
      </c>
      <c r="K15" s="31">
        <v>0</v>
      </c>
      <c r="L15" s="31">
        <v>0</v>
      </c>
      <c r="M15" s="42">
        <v>0</v>
      </c>
      <c r="N15" s="43">
        <v>0</v>
      </c>
      <c r="O15" s="31">
        <f t="shared" si="3"/>
        <v>0</v>
      </c>
    </row>
    <row r="16" ht="15" customHeight="1" spans="1:15">
      <c r="A16" s="34" t="s">
        <v>187</v>
      </c>
      <c r="B16" s="31">
        <v>0</v>
      </c>
      <c r="C16" s="31">
        <v>0</v>
      </c>
      <c r="D16" s="31">
        <v>0</v>
      </c>
      <c r="E16" s="31">
        <v>0</v>
      </c>
      <c r="F16" s="31">
        <v>0</v>
      </c>
      <c r="G16" s="31">
        <f t="shared" si="1"/>
        <v>0</v>
      </c>
      <c r="H16" s="31">
        <v>310000</v>
      </c>
      <c r="I16" s="31"/>
      <c r="J16" s="31">
        <f t="shared" si="5"/>
        <v>310000</v>
      </c>
      <c r="K16" s="31">
        <v>0</v>
      </c>
      <c r="L16" s="31">
        <v>0</v>
      </c>
      <c r="M16" s="42">
        <v>0</v>
      </c>
      <c r="N16" s="43">
        <v>0</v>
      </c>
      <c r="O16" s="31">
        <f t="shared" si="3"/>
        <v>0</v>
      </c>
    </row>
    <row r="17" ht="15" customHeight="1" spans="1:15">
      <c r="A17" s="34" t="s">
        <v>188</v>
      </c>
      <c r="B17" s="31">
        <v>0</v>
      </c>
      <c r="C17" s="31">
        <v>0</v>
      </c>
      <c r="D17" s="31">
        <v>0</v>
      </c>
      <c r="E17" s="31">
        <v>0</v>
      </c>
      <c r="F17" s="31">
        <v>0</v>
      </c>
      <c r="G17" s="31">
        <f t="shared" si="1"/>
        <v>0</v>
      </c>
      <c r="H17" s="31">
        <v>250000</v>
      </c>
      <c r="I17" s="31"/>
      <c r="J17" s="31">
        <f t="shared" si="5"/>
        <v>250000</v>
      </c>
      <c r="K17" s="31">
        <v>0</v>
      </c>
      <c r="L17" s="31">
        <v>0</v>
      </c>
      <c r="M17" s="42">
        <v>0</v>
      </c>
      <c r="N17" s="43">
        <v>0</v>
      </c>
      <c r="O17" s="31">
        <f t="shared" si="3"/>
        <v>0</v>
      </c>
    </row>
    <row r="18" ht="15" customHeight="1" spans="1:15">
      <c r="A18" s="34" t="s">
        <v>189</v>
      </c>
      <c r="B18" s="31">
        <v>0</v>
      </c>
      <c r="C18" s="31">
        <v>0</v>
      </c>
      <c r="D18" s="31">
        <v>0</v>
      </c>
      <c r="E18" s="31">
        <v>0</v>
      </c>
      <c r="F18" s="31">
        <v>0</v>
      </c>
      <c r="G18" s="31">
        <f t="shared" si="1"/>
        <v>0</v>
      </c>
      <c r="H18" s="31">
        <v>250000</v>
      </c>
      <c r="I18" s="31"/>
      <c r="J18" s="31">
        <f t="shared" si="5"/>
        <v>250000</v>
      </c>
      <c r="K18" s="31">
        <v>0</v>
      </c>
      <c r="L18" s="31">
        <v>0</v>
      </c>
      <c r="M18" s="42">
        <v>0</v>
      </c>
      <c r="N18" s="43">
        <v>0</v>
      </c>
      <c r="O18" s="31">
        <f t="shared" si="3"/>
        <v>0</v>
      </c>
    </row>
    <row r="19" ht="15" customHeight="1" spans="1:15">
      <c r="A19" s="34" t="s">
        <v>190</v>
      </c>
      <c r="B19" s="31">
        <v>0</v>
      </c>
      <c r="C19" s="31">
        <v>0</v>
      </c>
      <c r="D19" s="31">
        <v>0</v>
      </c>
      <c r="E19" s="31">
        <v>0</v>
      </c>
      <c r="F19" s="31">
        <v>0</v>
      </c>
      <c r="G19" s="31">
        <f t="shared" si="1"/>
        <v>0</v>
      </c>
      <c r="H19" s="31">
        <v>280000</v>
      </c>
      <c r="I19" s="31"/>
      <c r="J19" s="31">
        <f t="shared" si="5"/>
        <v>280000</v>
      </c>
      <c r="K19" s="31">
        <v>0</v>
      </c>
      <c r="L19" s="31">
        <v>0</v>
      </c>
      <c r="M19" s="42">
        <v>0</v>
      </c>
      <c r="N19" s="43">
        <v>0</v>
      </c>
      <c r="O19" s="31">
        <f t="shared" si="3"/>
        <v>0</v>
      </c>
    </row>
    <row r="20" ht="15" customHeight="1" spans="1:15">
      <c r="A20" s="33" t="s">
        <v>27</v>
      </c>
      <c r="B20" s="31">
        <v>0</v>
      </c>
      <c r="C20" s="31">
        <v>92460000</v>
      </c>
      <c r="D20" s="31">
        <v>3630000</v>
      </c>
      <c r="E20" s="31">
        <v>6406708</v>
      </c>
      <c r="F20" s="31">
        <v>6716710</v>
      </c>
      <c r="G20" s="31">
        <f t="shared" si="1"/>
        <v>109213418</v>
      </c>
      <c r="H20" s="31">
        <f t="shared" ref="H20:L20" si="6">SUM(H21:H24)</f>
        <v>1060000</v>
      </c>
      <c r="I20" s="31"/>
      <c r="J20" s="31">
        <f t="shared" si="5"/>
        <v>1060000</v>
      </c>
      <c r="K20" s="31">
        <f t="shared" si="6"/>
        <v>6090000</v>
      </c>
      <c r="L20" s="31">
        <f t="shared" si="6"/>
        <v>0</v>
      </c>
      <c r="M20" s="42">
        <v>5440000</v>
      </c>
      <c r="N20" s="43">
        <v>600000</v>
      </c>
      <c r="O20" s="31">
        <f t="shared" si="3"/>
        <v>12130000</v>
      </c>
    </row>
    <row r="21" ht="15" customHeight="1" spans="1:15">
      <c r="A21" s="34" t="s">
        <v>191</v>
      </c>
      <c r="B21" s="31">
        <v>0</v>
      </c>
      <c r="C21" s="31">
        <v>92460000</v>
      </c>
      <c r="D21" s="31">
        <v>0</v>
      </c>
      <c r="E21" s="31">
        <v>0</v>
      </c>
      <c r="F21" s="31">
        <v>0</v>
      </c>
      <c r="G21" s="31">
        <f t="shared" si="1"/>
        <v>92460000</v>
      </c>
      <c r="H21" s="31">
        <v>350000</v>
      </c>
      <c r="I21" s="31"/>
      <c r="J21" s="31">
        <f t="shared" si="5"/>
        <v>350000</v>
      </c>
      <c r="K21" s="31">
        <v>6090000</v>
      </c>
      <c r="L21" s="31">
        <v>0</v>
      </c>
      <c r="M21" s="42">
        <v>5440000</v>
      </c>
      <c r="N21" s="43">
        <v>0</v>
      </c>
      <c r="O21" s="31">
        <f t="shared" si="3"/>
        <v>11530000</v>
      </c>
    </row>
    <row r="22" ht="15" customHeight="1" spans="1:15">
      <c r="A22" s="34" t="s">
        <v>192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31">
        <f t="shared" si="1"/>
        <v>0</v>
      </c>
      <c r="H22" s="31">
        <v>270000</v>
      </c>
      <c r="I22" s="31"/>
      <c r="J22" s="31">
        <f t="shared" si="5"/>
        <v>270000</v>
      </c>
      <c r="K22" s="31">
        <v>0</v>
      </c>
      <c r="L22" s="31">
        <v>0</v>
      </c>
      <c r="M22" s="42">
        <v>0</v>
      </c>
      <c r="N22" s="43">
        <v>0</v>
      </c>
      <c r="O22" s="31">
        <f t="shared" si="3"/>
        <v>0</v>
      </c>
    </row>
    <row r="23" ht="15" customHeight="1" spans="1:15">
      <c r="A23" s="34" t="s">
        <v>193</v>
      </c>
      <c r="B23" s="31">
        <v>0</v>
      </c>
      <c r="C23" s="31">
        <v>0</v>
      </c>
      <c r="D23" s="31">
        <v>0</v>
      </c>
      <c r="E23" s="31">
        <v>0</v>
      </c>
      <c r="F23" s="31">
        <v>0</v>
      </c>
      <c r="G23" s="31">
        <f t="shared" si="1"/>
        <v>0</v>
      </c>
      <c r="H23" s="31">
        <v>210000</v>
      </c>
      <c r="I23" s="31"/>
      <c r="J23" s="31">
        <f t="shared" si="5"/>
        <v>210000</v>
      </c>
      <c r="K23" s="31">
        <v>0</v>
      </c>
      <c r="L23" s="31">
        <v>0</v>
      </c>
      <c r="M23" s="42">
        <v>0</v>
      </c>
      <c r="N23" s="43">
        <v>0</v>
      </c>
      <c r="O23" s="31">
        <f t="shared" si="3"/>
        <v>0</v>
      </c>
    </row>
    <row r="24" ht="15" customHeight="1" spans="1:15">
      <c r="A24" s="34" t="s">
        <v>194</v>
      </c>
      <c r="B24" s="31">
        <v>0</v>
      </c>
      <c r="C24" s="31">
        <v>0</v>
      </c>
      <c r="D24" s="31">
        <v>0</v>
      </c>
      <c r="E24" s="31">
        <v>0</v>
      </c>
      <c r="F24" s="31">
        <v>0</v>
      </c>
      <c r="G24" s="31">
        <f t="shared" si="1"/>
        <v>0</v>
      </c>
      <c r="H24" s="31">
        <v>230000</v>
      </c>
      <c r="I24" s="31"/>
      <c r="J24" s="31">
        <f t="shared" si="5"/>
        <v>230000</v>
      </c>
      <c r="K24" s="31">
        <v>0</v>
      </c>
      <c r="L24" s="31">
        <v>0</v>
      </c>
      <c r="M24" s="42">
        <v>0</v>
      </c>
      <c r="N24" s="43">
        <v>0</v>
      </c>
      <c r="O24" s="31">
        <f t="shared" si="3"/>
        <v>0</v>
      </c>
    </row>
    <row r="25" ht="15" customHeight="1" spans="1:15">
      <c r="A25" s="35" t="s">
        <v>195</v>
      </c>
      <c r="B25" s="31">
        <v>1523003266.52</v>
      </c>
      <c r="C25" s="31">
        <v>698340000</v>
      </c>
      <c r="D25" s="31">
        <v>34990000</v>
      </c>
      <c r="E25" s="31">
        <v>0</v>
      </c>
      <c r="F25" s="31">
        <v>0</v>
      </c>
      <c r="G25" s="31">
        <f t="shared" si="1"/>
        <v>2256333266.52</v>
      </c>
      <c r="H25" s="31">
        <f t="shared" ref="H25:L25" si="7">SUM(H26:H33)</f>
        <v>3230000</v>
      </c>
      <c r="I25" s="31"/>
      <c r="J25" s="31">
        <f t="shared" si="5"/>
        <v>3230000</v>
      </c>
      <c r="K25" s="31">
        <f t="shared" si="7"/>
        <v>3930000</v>
      </c>
      <c r="L25" s="31">
        <f t="shared" si="7"/>
        <v>132920000</v>
      </c>
      <c r="M25" s="42">
        <v>9220000</v>
      </c>
      <c r="N25" s="43">
        <v>1050000</v>
      </c>
      <c r="O25" s="31">
        <f t="shared" si="3"/>
        <v>147120000</v>
      </c>
    </row>
    <row r="26" ht="15" customHeight="1" spans="1:15">
      <c r="A26" s="34" t="s">
        <v>196</v>
      </c>
      <c r="B26" s="31">
        <v>0</v>
      </c>
      <c r="C26" s="31">
        <v>698340000</v>
      </c>
      <c r="D26" s="31">
        <v>0</v>
      </c>
      <c r="E26" s="31">
        <v>0</v>
      </c>
      <c r="F26" s="31">
        <v>0</v>
      </c>
      <c r="G26" s="31">
        <f t="shared" si="1"/>
        <v>698340000</v>
      </c>
      <c r="H26" s="31">
        <v>750000</v>
      </c>
      <c r="I26" s="31"/>
      <c r="J26" s="31">
        <f t="shared" si="5"/>
        <v>750000</v>
      </c>
      <c r="K26" s="31">
        <v>0</v>
      </c>
      <c r="L26" s="31">
        <v>0</v>
      </c>
      <c r="M26" s="42">
        <v>0</v>
      </c>
      <c r="N26" s="43">
        <v>0</v>
      </c>
      <c r="O26" s="31">
        <f t="shared" si="3"/>
        <v>0</v>
      </c>
    </row>
    <row r="27" ht="15" customHeight="1" spans="1:15">
      <c r="A27" s="34" t="s">
        <v>53</v>
      </c>
      <c r="B27" s="31">
        <v>17264869.27</v>
      </c>
      <c r="C27" s="31">
        <v>0</v>
      </c>
      <c r="D27" s="31">
        <v>0</v>
      </c>
      <c r="E27" s="31">
        <v>0</v>
      </c>
      <c r="F27" s="31">
        <v>0</v>
      </c>
      <c r="G27" s="31">
        <f t="shared" si="1"/>
        <v>17264869.27</v>
      </c>
      <c r="H27" s="31">
        <v>300000</v>
      </c>
      <c r="I27" s="31"/>
      <c r="J27" s="31">
        <f t="shared" si="5"/>
        <v>300000</v>
      </c>
      <c r="K27" s="31">
        <v>80000</v>
      </c>
      <c r="L27" s="31">
        <v>2600000</v>
      </c>
      <c r="M27" s="42">
        <v>640000</v>
      </c>
      <c r="N27" s="43">
        <v>0</v>
      </c>
      <c r="O27" s="31">
        <f t="shared" si="3"/>
        <v>3320000</v>
      </c>
    </row>
    <row r="28" ht="15" customHeight="1" spans="1:15">
      <c r="A28" s="34" t="s">
        <v>47</v>
      </c>
      <c r="B28" s="31">
        <v>130342740.09</v>
      </c>
      <c r="C28" s="31">
        <v>0</v>
      </c>
      <c r="D28" s="31">
        <v>0</v>
      </c>
      <c r="E28" s="31">
        <v>0</v>
      </c>
      <c r="F28" s="31">
        <v>0</v>
      </c>
      <c r="G28" s="31">
        <f t="shared" si="1"/>
        <v>130342740.09</v>
      </c>
      <c r="H28" s="31">
        <v>340000</v>
      </c>
      <c r="I28" s="31"/>
      <c r="J28" s="31">
        <f t="shared" si="5"/>
        <v>340000</v>
      </c>
      <c r="K28" s="31">
        <v>400000</v>
      </c>
      <c r="L28" s="31">
        <v>13610000</v>
      </c>
      <c r="M28" s="42">
        <v>1240000</v>
      </c>
      <c r="N28" s="43">
        <v>0</v>
      </c>
      <c r="O28" s="31">
        <f t="shared" si="3"/>
        <v>15250000</v>
      </c>
    </row>
    <row r="29" ht="15" customHeight="1" spans="1:15">
      <c r="A29" s="34" t="s">
        <v>48</v>
      </c>
      <c r="B29" s="31">
        <v>89768720.73</v>
      </c>
      <c r="C29" s="31">
        <v>0</v>
      </c>
      <c r="D29" s="31">
        <v>0</v>
      </c>
      <c r="E29" s="31">
        <v>0</v>
      </c>
      <c r="F29" s="31">
        <v>0</v>
      </c>
      <c r="G29" s="31">
        <f t="shared" si="1"/>
        <v>89768720.73</v>
      </c>
      <c r="H29" s="31">
        <v>330000</v>
      </c>
      <c r="I29" s="31"/>
      <c r="J29" s="31">
        <f t="shared" si="5"/>
        <v>330000</v>
      </c>
      <c r="K29" s="31">
        <v>150000</v>
      </c>
      <c r="L29" s="31">
        <v>5000000</v>
      </c>
      <c r="M29" s="42">
        <v>740000</v>
      </c>
      <c r="N29" s="43">
        <v>0</v>
      </c>
      <c r="O29" s="31">
        <f t="shared" si="3"/>
        <v>5890000</v>
      </c>
    </row>
    <row r="30" ht="15" customHeight="1" spans="1:15">
      <c r="A30" s="34" t="s">
        <v>50</v>
      </c>
      <c r="B30" s="31">
        <v>198765569.74</v>
      </c>
      <c r="C30" s="31">
        <v>0</v>
      </c>
      <c r="D30" s="31">
        <v>0</v>
      </c>
      <c r="E30" s="31">
        <v>0</v>
      </c>
      <c r="F30" s="31">
        <v>0</v>
      </c>
      <c r="G30" s="31">
        <f t="shared" si="1"/>
        <v>198765569.74</v>
      </c>
      <c r="H30" s="31">
        <v>360000</v>
      </c>
      <c r="I30" s="31"/>
      <c r="J30" s="31">
        <f t="shared" si="5"/>
        <v>360000</v>
      </c>
      <c r="K30" s="31">
        <v>470000</v>
      </c>
      <c r="L30" s="31">
        <v>15920000</v>
      </c>
      <c r="M30" s="42">
        <v>1190000</v>
      </c>
      <c r="N30" s="43">
        <v>0</v>
      </c>
      <c r="O30" s="31">
        <f t="shared" si="3"/>
        <v>17580000</v>
      </c>
    </row>
    <row r="31" ht="15" customHeight="1" spans="1:15">
      <c r="A31" s="34" t="s">
        <v>49</v>
      </c>
      <c r="B31" s="31">
        <v>70174541.69</v>
      </c>
      <c r="C31" s="31">
        <v>0</v>
      </c>
      <c r="D31" s="31">
        <v>0</v>
      </c>
      <c r="E31" s="31">
        <v>0</v>
      </c>
      <c r="F31" s="31">
        <v>0</v>
      </c>
      <c r="G31" s="31">
        <f t="shared" si="1"/>
        <v>70174541.69</v>
      </c>
      <c r="H31" s="31">
        <v>320000</v>
      </c>
      <c r="I31" s="31"/>
      <c r="J31" s="31">
        <f t="shared" si="5"/>
        <v>320000</v>
      </c>
      <c r="K31" s="31">
        <v>190000</v>
      </c>
      <c r="L31" s="31">
        <v>6330000</v>
      </c>
      <c r="M31" s="42">
        <v>1080000</v>
      </c>
      <c r="N31" s="43">
        <v>0</v>
      </c>
      <c r="O31" s="31">
        <f t="shared" si="3"/>
        <v>7600000</v>
      </c>
    </row>
    <row r="32" ht="15" customHeight="1" spans="1:15">
      <c r="A32" s="34" t="s">
        <v>51</v>
      </c>
      <c r="B32" s="31">
        <v>564432930.6</v>
      </c>
      <c r="C32" s="31">
        <v>0</v>
      </c>
      <c r="D32" s="31">
        <v>0</v>
      </c>
      <c r="E32" s="31">
        <v>0</v>
      </c>
      <c r="F32" s="31">
        <v>0</v>
      </c>
      <c r="G32" s="31">
        <f t="shared" si="1"/>
        <v>564432930.6</v>
      </c>
      <c r="H32" s="31">
        <v>430000</v>
      </c>
      <c r="I32" s="31"/>
      <c r="J32" s="31">
        <f t="shared" si="5"/>
        <v>430000</v>
      </c>
      <c r="K32" s="31">
        <v>1530000</v>
      </c>
      <c r="L32" s="31">
        <v>51850000</v>
      </c>
      <c r="M32" s="42">
        <v>2440000</v>
      </c>
      <c r="N32" s="43">
        <v>0</v>
      </c>
      <c r="O32" s="31">
        <f t="shared" si="3"/>
        <v>55820000</v>
      </c>
    </row>
    <row r="33" ht="15" customHeight="1" spans="1:15">
      <c r="A33" s="34" t="s">
        <v>52</v>
      </c>
      <c r="B33" s="31">
        <v>452253894.4</v>
      </c>
      <c r="C33" s="31">
        <v>0</v>
      </c>
      <c r="D33" s="31">
        <v>0</v>
      </c>
      <c r="E33" s="31">
        <v>0</v>
      </c>
      <c r="F33" s="31">
        <v>0</v>
      </c>
      <c r="G33" s="31">
        <f t="shared" si="1"/>
        <v>452253894.4</v>
      </c>
      <c r="H33" s="31">
        <v>400000</v>
      </c>
      <c r="I33" s="31"/>
      <c r="J33" s="31">
        <f t="shared" si="5"/>
        <v>400000</v>
      </c>
      <c r="K33" s="31">
        <v>1110000</v>
      </c>
      <c r="L33" s="31">
        <v>37610000</v>
      </c>
      <c r="M33" s="42">
        <v>1890000</v>
      </c>
      <c r="N33" s="43">
        <v>0</v>
      </c>
      <c r="O33" s="31">
        <f t="shared" si="3"/>
        <v>40610000</v>
      </c>
    </row>
    <row r="34" ht="15" customHeight="1" spans="1:15">
      <c r="A34" s="33" t="s">
        <v>28</v>
      </c>
      <c r="B34" s="31">
        <v>0</v>
      </c>
      <c r="C34" s="31">
        <v>343330000</v>
      </c>
      <c r="D34" s="31">
        <v>17200000</v>
      </c>
      <c r="E34" s="31">
        <v>224396.5</v>
      </c>
      <c r="F34" s="31">
        <v>222893.5</v>
      </c>
      <c r="G34" s="31">
        <f t="shared" si="1"/>
        <v>360977290</v>
      </c>
      <c r="H34" s="31">
        <f t="shared" ref="H34:L34" si="8">SUM(H35:H40)</f>
        <v>2100000</v>
      </c>
      <c r="I34" s="31"/>
      <c r="J34" s="31">
        <f t="shared" si="5"/>
        <v>2100000</v>
      </c>
      <c r="K34" s="31">
        <f t="shared" si="8"/>
        <v>6750000</v>
      </c>
      <c r="L34" s="31">
        <f t="shared" si="8"/>
        <v>0</v>
      </c>
      <c r="M34" s="42">
        <v>11780000</v>
      </c>
      <c r="N34" s="43">
        <v>1290000</v>
      </c>
      <c r="O34" s="31">
        <f t="shared" si="3"/>
        <v>19820000</v>
      </c>
    </row>
    <row r="35" ht="15" customHeight="1" spans="1:15">
      <c r="A35" s="34" t="s">
        <v>197</v>
      </c>
      <c r="B35" s="31">
        <v>0</v>
      </c>
      <c r="C35" s="31">
        <v>343330000</v>
      </c>
      <c r="D35" s="31">
        <v>0</v>
      </c>
      <c r="E35" s="31">
        <v>0</v>
      </c>
      <c r="F35" s="31">
        <v>0</v>
      </c>
      <c r="G35" s="31">
        <f t="shared" si="1"/>
        <v>343330000</v>
      </c>
      <c r="H35" s="31">
        <v>700000</v>
      </c>
      <c r="I35" s="31"/>
      <c r="J35" s="31">
        <f t="shared" si="5"/>
        <v>700000</v>
      </c>
      <c r="K35" s="31">
        <v>4030000</v>
      </c>
      <c r="L35" s="31">
        <v>0</v>
      </c>
      <c r="M35" s="42">
        <v>11780000</v>
      </c>
      <c r="N35" s="43">
        <v>0</v>
      </c>
      <c r="O35" s="31">
        <f t="shared" si="3"/>
        <v>15810000</v>
      </c>
    </row>
    <row r="36" ht="15" customHeight="1" spans="1:15">
      <c r="A36" s="34" t="s">
        <v>198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31">
        <f t="shared" si="1"/>
        <v>0</v>
      </c>
      <c r="H36" s="31">
        <v>270000</v>
      </c>
      <c r="I36" s="31"/>
      <c r="J36" s="31">
        <f t="shared" si="5"/>
        <v>270000</v>
      </c>
      <c r="K36" s="31">
        <v>0</v>
      </c>
      <c r="L36" s="31">
        <v>0</v>
      </c>
      <c r="M36" s="42">
        <v>0</v>
      </c>
      <c r="N36" s="43">
        <v>0</v>
      </c>
      <c r="O36" s="31">
        <f t="shared" si="3"/>
        <v>0</v>
      </c>
    </row>
    <row r="37" ht="15" customHeight="1" spans="1:15">
      <c r="A37" s="34" t="s">
        <v>199</v>
      </c>
      <c r="B37" s="31">
        <v>0</v>
      </c>
      <c r="C37" s="31">
        <v>0</v>
      </c>
      <c r="D37" s="31">
        <v>0</v>
      </c>
      <c r="E37" s="31">
        <v>0</v>
      </c>
      <c r="F37" s="31">
        <v>0</v>
      </c>
      <c r="G37" s="31">
        <f t="shared" ref="G37:G68" si="9">SUM(B37:F37)</f>
        <v>0</v>
      </c>
      <c r="H37" s="31">
        <v>370000</v>
      </c>
      <c r="I37" s="31"/>
      <c r="J37" s="31">
        <f t="shared" si="5"/>
        <v>370000</v>
      </c>
      <c r="K37" s="31">
        <v>0</v>
      </c>
      <c r="L37" s="31">
        <v>0</v>
      </c>
      <c r="M37" s="42">
        <v>0</v>
      </c>
      <c r="N37" s="43">
        <v>0</v>
      </c>
      <c r="O37" s="31">
        <f t="shared" si="3"/>
        <v>0</v>
      </c>
    </row>
    <row r="38" ht="15" customHeight="1" spans="1:15">
      <c r="A38" s="34" t="s">
        <v>31</v>
      </c>
      <c r="B38" s="31">
        <v>0</v>
      </c>
      <c r="C38" s="31">
        <v>0</v>
      </c>
      <c r="D38" s="31">
        <v>0</v>
      </c>
      <c r="E38" s="31">
        <v>0</v>
      </c>
      <c r="F38" s="31">
        <v>0</v>
      </c>
      <c r="G38" s="31">
        <f t="shared" si="9"/>
        <v>0</v>
      </c>
      <c r="H38" s="31">
        <v>300000</v>
      </c>
      <c r="I38" s="31"/>
      <c r="J38" s="31">
        <f t="shared" si="5"/>
        <v>300000</v>
      </c>
      <c r="K38" s="31">
        <v>2720000</v>
      </c>
      <c r="L38" s="31">
        <v>0</v>
      </c>
      <c r="M38" s="42">
        <v>0</v>
      </c>
      <c r="N38" s="43">
        <v>0</v>
      </c>
      <c r="O38" s="31">
        <f t="shared" si="3"/>
        <v>2720000</v>
      </c>
    </row>
    <row r="39" ht="15" customHeight="1" spans="1:15">
      <c r="A39" s="34" t="s">
        <v>200</v>
      </c>
      <c r="B39" s="31">
        <v>0</v>
      </c>
      <c r="C39" s="31">
        <v>0</v>
      </c>
      <c r="D39" s="31">
        <v>0</v>
      </c>
      <c r="E39" s="31">
        <v>0</v>
      </c>
      <c r="F39" s="31">
        <v>0</v>
      </c>
      <c r="G39" s="31">
        <f t="shared" si="9"/>
        <v>0</v>
      </c>
      <c r="H39" s="31">
        <v>220000</v>
      </c>
      <c r="I39" s="31"/>
      <c r="J39" s="31">
        <f t="shared" si="5"/>
        <v>220000</v>
      </c>
      <c r="K39" s="31">
        <v>0</v>
      </c>
      <c r="L39" s="31">
        <v>0</v>
      </c>
      <c r="M39" s="42">
        <v>0</v>
      </c>
      <c r="N39" s="43">
        <v>0</v>
      </c>
      <c r="O39" s="31">
        <f t="shared" si="3"/>
        <v>0</v>
      </c>
    </row>
    <row r="40" ht="15" customHeight="1" spans="1:15">
      <c r="A40" s="34" t="s">
        <v>201</v>
      </c>
      <c r="B40" s="31">
        <v>0</v>
      </c>
      <c r="C40" s="31">
        <v>0</v>
      </c>
      <c r="D40" s="31">
        <v>0</v>
      </c>
      <c r="E40" s="31">
        <v>0</v>
      </c>
      <c r="F40" s="31">
        <v>0</v>
      </c>
      <c r="G40" s="31">
        <f t="shared" si="9"/>
        <v>0</v>
      </c>
      <c r="H40" s="31">
        <v>240000</v>
      </c>
      <c r="I40" s="31"/>
      <c r="J40" s="31">
        <f t="shared" si="5"/>
        <v>240000</v>
      </c>
      <c r="K40" s="31">
        <v>0</v>
      </c>
      <c r="L40" s="31">
        <v>0</v>
      </c>
      <c r="M40" s="42">
        <v>0</v>
      </c>
      <c r="N40" s="43">
        <v>0</v>
      </c>
      <c r="O40" s="31">
        <f t="shared" si="3"/>
        <v>0</v>
      </c>
    </row>
    <row r="41" ht="15" customHeight="1" spans="1:15">
      <c r="A41" s="35" t="s">
        <v>202</v>
      </c>
      <c r="B41" s="31">
        <v>723464041.51</v>
      </c>
      <c r="C41" s="31">
        <v>370440000</v>
      </c>
      <c r="D41" s="31">
        <v>18550000</v>
      </c>
      <c r="E41" s="31">
        <v>733200</v>
      </c>
      <c r="F41" s="31">
        <v>775500</v>
      </c>
      <c r="G41" s="31">
        <f t="shared" si="9"/>
        <v>1113962741.51</v>
      </c>
      <c r="H41" s="31">
        <f t="shared" ref="H41:L41" si="10">SUM(H42:H52)</f>
        <v>3720000</v>
      </c>
      <c r="I41" s="31"/>
      <c r="J41" s="31">
        <f t="shared" si="5"/>
        <v>3720000</v>
      </c>
      <c r="K41" s="31">
        <f t="shared" si="10"/>
        <v>2260000</v>
      </c>
      <c r="L41" s="31">
        <f t="shared" si="10"/>
        <v>76640000</v>
      </c>
      <c r="M41" s="42">
        <v>8290000</v>
      </c>
      <c r="N41" s="43">
        <v>890000</v>
      </c>
      <c r="O41" s="31">
        <f t="shared" si="3"/>
        <v>88080000</v>
      </c>
    </row>
    <row r="42" ht="15" customHeight="1" spans="1:15">
      <c r="A42" s="34" t="s">
        <v>203</v>
      </c>
      <c r="B42" s="31">
        <v>2011702.68</v>
      </c>
      <c r="C42" s="31">
        <v>370440000</v>
      </c>
      <c r="D42" s="31">
        <v>0</v>
      </c>
      <c r="E42" s="31">
        <v>0</v>
      </c>
      <c r="F42" s="31">
        <v>0</v>
      </c>
      <c r="G42" s="31">
        <f t="shared" si="9"/>
        <v>372451702.68</v>
      </c>
      <c r="H42" s="31">
        <v>550000</v>
      </c>
      <c r="I42" s="31"/>
      <c r="J42" s="31">
        <f t="shared" si="5"/>
        <v>550000</v>
      </c>
      <c r="K42" s="31">
        <v>0</v>
      </c>
      <c r="L42" s="31">
        <v>0</v>
      </c>
      <c r="M42" s="42">
        <v>0</v>
      </c>
      <c r="N42" s="43">
        <v>0</v>
      </c>
      <c r="O42" s="31">
        <f t="shared" si="3"/>
        <v>0</v>
      </c>
    </row>
    <row r="43" ht="15" customHeight="1" spans="1:15">
      <c r="A43" s="34" t="s">
        <v>55</v>
      </c>
      <c r="B43" s="31">
        <v>109696272.57</v>
      </c>
      <c r="C43" s="31">
        <v>0</v>
      </c>
      <c r="D43" s="31">
        <v>0</v>
      </c>
      <c r="E43" s="31">
        <v>0</v>
      </c>
      <c r="F43" s="31">
        <v>0</v>
      </c>
      <c r="G43" s="31">
        <f t="shared" si="9"/>
        <v>109696272.57</v>
      </c>
      <c r="H43" s="31">
        <v>330000</v>
      </c>
      <c r="I43" s="31"/>
      <c r="J43" s="31">
        <f t="shared" si="5"/>
        <v>330000</v>
      </c>
      <c r="K43" s="31">
        <v>380000</v>
      </c>
      <c r="L43" s="31">
        <v>12920000</v>
      </c>
      <c r="M43" s="42">
        <v>840000</v>
      </c>
      <c r="N43" s="43">
        <v>0</v>
      </c>
      <c r="O43" s="31">
        <f t="shared" si="3"/>
        <v>14140000</v>
      </c>
    </row>
    <row r="44" ht="15" customHeight="1" spans="1:15">
      <c r="A44" s="34" t="s">
        <v>62</v>
      </c>
      <c r="B44" s="31">
        <v>145992030.8</v>
      </c>
      <c r="C44" s="31">
        <v>0</v>
      </c>
      <c r="D44" s="31">
        <v>0</v>
      </c>
      <c r="E44" s="31">
        <v>0</v>
      </c>
      <c r="F44" s="31">
        <v>0</v>
      </c>
      <c r="G44" s="31">
        <f t="shared" si="9"/>
        <v>145992030.8</v>
      </c>
      <c r="H44" s="31">
        <v>330000</v>
      </c>
      <c r="I44" s="31"/>
      <c r="J44" s="31">
        <f t="shared" si="5"/>
        <v>330000</v>
      </c>
      <c r="K44" s="31">
        <v>510000</v>
      </c>
      <c r="L44" s="31">
        <v>17190000</v>
      </c>
      <c r="M44" s="42">
        <v>1050000</v>
      </c>
      <c r="N44" s="43">
        <v>0</v>
      </c>
      <c r="O44" s="31">
        <f t="shared" si="3"/>
        <v>18750000</v>
      </c>
    </row>
    <row r="45" ht="15" customHeight="1" spans="1:15">
      <c r="A45" s="34" t="s">
        <v>63</v>
      </c>
      <c r="B45" s="31">
        <v>51628351.39</v>
      </c>
      <c r="C45" s="31">
        <v>0</v>
      </c>
      <c r="D45" s="31">
        <v>0</v>
      </c>
      <c r="E45" s="31">
        <v>0</v>
      </c>
      <c r="F45" s="31">
        <v>0</v>
      </c>
      <c r="G45" s="31">
        <f t="shared" si="9"/>
        <v>51628351.39</v>
      </c>
      <c r="H45" s="31">
        <v>310000</v>
      </c>
      <c r="I45" s="31"/>
      <c r="J45" s="31">
        <f t="shared" si="5"/>
        <v>310000</v>
      </c>
      <c r="K45" s="31">
        <v>170000</v>
      </c>
      <c r="L45" s="31">
        <v>5680000</v>
      </c>
      <c r="M45" s="42">
        <v>840000</v>
      </c>
      <c r="N45" s="43">
        <v>0</v>
      </c>
      <c r="O45" s="31">
        <f t="shared" si="3"/>
        <v>6690000</v>
      </c>
    </row>
    <row r="46" ht="15" customHeight="1" spans="1:15">
      <c r="A46" s="34" t="s">
        <v>56</v>
      </c>
      <c r="B46" s="31">
        <v>54984151.23</v>
      </c>
      <c r="C46" s="31">
        <v>0</v>
      </c>
      <c r="D46" s="31">
        <v>0</v>
      </c>
      <c r="E46" s="31">
        <v>0</v>
      </c>
      <c r="F46" s="31">
        <v>0</v>
      </c>
      <c r="G46" s="31">
        <f t="shared" si="9"/>
        <v>54984151.23</v>
      </c>
      <c r="H46" s="31">
        <v>310000</v>
      </c>
      <c r="I46" s="31"/>
      <c r="J46" s="31">
        <f t="shared" si="5"/>
        <v>310000</v>
      </c>
      <c r="K46" s="31">
        <v>160000</v>
      </c>
      <c r="L46" s="31">
        <v>5500000</v>
      </c>
      <c r="M46" s="42">
        <v>670000</v>
      </c>
      <c r="N46" s="43">
        <v>0</v>
      </c>
      <c r="O46" s="31">
        <f t="shared" si="3"/>
        <v>6330000</v>
      </c>
    </row>
    <row r="47" ht="15" customHeight="1" spans="1:15">
      <c r="A47" s="34" t="s">
        <v>61</v>
      </c>
      <c r="B47" s="31">
        <v>96830605.5</v>
      </c>
      <c r="C47" s="31">
        <v>0</v>
      </c>
      <c r="D47" s="31">
        <v>0</v>
      </c>
      <c r="E47" s="31">
        <v>0</v>
      </c>
      <c r="F47" s="31">
        <v>0</v>
      </c>
      <c r="G47" s="31">
        <f t="shared" si="9"/>
        <v>96830605.5</v>
      </c>
      <c r="H47" s="31">
        <v>320000</v>
      </c>
      <c r="I47" s="31"/>
      <c r="J47" s="31">
        <f t="shared" si="5"/>
        <v>320000</v>
      </c>
      <c r="K47" s="31">
        <v>330000</v>
      </c>
      <c r="L47" s="31">
        <v>11300000</v>
      </c>
      <c r="M47" s="42">
        <v>1080000</v>
      </c>
      <c r="N47" s="43">
        <v>0</v>
      </c>
      <c r="O47" s="31">
        <f t="shared" si="3"/>
        <v>12710000</v>
      </c>
    </row>
    <row r="48" ht="15" customHeight="1" spans="1:15">
      <c r="A48" s="34" t="s">
        <v>57</v>
      </c>
      <c r="B48" s="31">
        <v>58840726.88</v>
      </c>
      <c r="C48" s="31">
        <v>0</v>
      </c>
      <c r="D48" s="31">
        <v>0</v>
      </c>
      <c r="E48" s="31">
        <v>0</v>
      </c>
      <c r="F48" s="31">
        <v>0</v>
      </c>
      <c r="G48" s="31">
        <f t="shared" si="9"/>
        <v>58840726.88</v>
      </c>
      <c r="H48" s="31">
        <v>310000</v>
      </c>
      <c r="I48" s="31"/>
      <c r="J48" s="31">
        <f t="shared" si="5"/>
        <v>310000</v>
      </c>
      <c r="K48" s="31">
        <v>270000</v>
      </c>
      <c r="L48" s="31">
        <v>9180000</v>
      </c>
      <c r="M48" s="42">
        <v>770000</v>
      </c>
      <c r="N48" s="43">
        <v>0</v>
      </c>
      <c r="O48" s="31">
        <f t="shared" si="3"/>
        <v>10220000</v>
      </c>
    </row>
    <row r="49" ht="15" customHeight="1" spans="1:15">
      <c r="A49" s="34" t="s">
        <v>204</v>
      </c>
      <c r="B49" s="31">
        <v>61044599</v>
      </c>
      <c r="C49" s="31">
        <v>0</v>
      </c>
      <c r="D49" s="31">
        <v>0</v>
      </c>
      <c r="E49" s="31">
        <v>0</v>
      </c>
      <c r="F49" s="31">
        <v>0</v>
      </c>
      <c r="G49" s="31">
        <f t="shared" si="9"/>
        <v>61044599</v>
      </c>
      <c r="H49" s="31">
        <v>310000</v>
      </c>
      <c r="I49" s="31"/>
      <c r="J49" s="31">
        <f t="shared" si="5"/>
        <v>310000</v>
      </c>
      <c r="K49" s="31">
        <v>160000</v>
      </c>
      <c r="L49" s="31">
        <v>5490000</v>
      </c>
      <c r="M49" s="42">
        <v>770000</v>
      </c>
      <c r="N49" s="43">
        <v>0</v>
      </c>
      <c r="O49" s="31">
        <f t="shared" si="3"/>
        <v>6420000</v>
      </c>
    </row>
    <row r="50" ht="15" customHeight="1" spans="1:15">
      <c r="A50" s="34" t="s">
        <v>58</v>
      </c>
      <c r="B50" s="31">
        <v>61469871.51</v>
      </c>
      <c r="C50" s="31">
        <v>0</v>
      </c>
      <c r="D50" s="31">
        <v>0</v>
      </c>
      <c r="E50" s="31">
        <v>0</v>
      </c>
      <c r="F50" s="31">
        <v>0</v>
      </c>
      <c r="G50" s="31">
        <f t="shared" si="9"/>
        <v>61469871.51</v>
      </c>
      <c r="H50" s="31">
        <v>320000</v>
      </c>
      <c r="I50" s="31"/>
      <c r="J50" s="31">
        <f t="shared" si="5"/>
        <v>320000</v>
      </c>
      <c r="K50" s="31">
        <v>160000</v>
      </c>
      <c r="L50" s="31">
        <v>5200000</v>
      </c>
      <c r="M50" s="42">
        <v>860000</v>
      </c>
      <c r="N50" s="43">
        <v>0</v>
      </c>
      <c r="O50" s="31">
        <f t="shared" si="3"/>
        <v>6220000</v>
      </c>
    </row>
    <row r="51" ht="15" customHeight="1" spans="1:15">
      <c r="A51" s="34" t="s">
        <v>59</v>
      </c>
      <c r="B51" s="31">
        <v>42708121.16</v>
      </c>
      <c r="C51" s="31">
        <v>0</v>
      </c>
      <c r="D51" s="31">
        <v>0</v>
      </c>
      <c r="E51" s="31">
        <v>0</v>
      </c>
      <c r="F51" s="31">
        <v>0</v>
      </c>
      <c r="G51" s="31">
        <f t="shared" si="9"/>
        <v>42708121.16</v>
      </c>
      <c r="H51" s="31">
        <v>320000</v>
      </c>
      <c r="I51" s="31"/>
      <c r="J51" s="31">
        <f t="shared" si="5"/>
        <v>320000</v>
      </c>
      <c r="K51" s="31">
        <v>60000</v>
      </c>
      <c r="L51" s="31">
        <v>2070000</v>
      </c>
      <c r="M51" s="42">
        <v>670000</v>
      </c>
      <c r="N51" s="43">
        <v>0</v>
      </c>
      <c r="O51" s="31">
        <f t="shared" si="3"/>
        <v>2800000</v>
      </c>
    </row>
    <row r="52" ht="15" customHeight="1" spans="1:15">
      <c r="A52" s="34" t="s">
        <v>60</v>
      </c>
      <c r="B52" s="31">
        <v>38257608.79</v>
      </c>
      <c r="C52" s="31">
        <v>0</v>
      </c>
      <c r="D52" s="31">
        <v>0</v>
      </c>
      <c r="E52" s="31">
        <v>0</v>
      </c>
      <c r="F52" s="31">
        <v>0</v>
      </c>
      <c r="G52" s="31">
        <f t="shared" si="9"/>
        <v>38257608.79</v>
      </c>
      <c r="H52" s="31">
        <v>310000</v>
      </c>
      <c r="I52" s="31"/>
      <c r="J52" s="31">
        <f t="shared" si="5"/>
        <v>310000</v>
      </c>
      <c r="K52" s="31">
        <v>60000</v>
      </c>
      <c r="L52" s="31">
        <v>2110000</v>
      </c>
      <c r="M52" s="42">
        <v>740000</v>
      </c>
      <c r="N52" s="43">
        <v>0</v>
      </c>
      <c r="O52" s="31">
        <f t="shared" si="3"/>
        <v>2910000</v>
      </c>
    </row>
    <row r="53" ht="15" customHeight="1" spans="1:15">
      <c r="A53" s="35" t="s">
        <v>205</v>
      </c>
      <c r="B53" s="31">
        <v>1021288327.78</v>
      </c>
      <c r="C53" s="31">
        <v>450010000</v>
      </c>
      <c r="D53" s="31">
        <v>22540000</v>
      </c>
      <c r="E53" s="31">
        <v>0</v>
      </c>
      <c r="F53" s="31">
        <v>0</v>
      </c>
      <c r="G53" s="31">
        <f t="shared" si="9"/>
        <v>1493838327.78</v>
      </c>
      <c r="H53" s="31">
        <f t="shared" ref="H53:L53" si="11">SUM(H54:H61)</f>
        <v>2570000</v>
      </c>
      <c r="I53" s="31"/>
      <c r="J53" s="31">
        <f t="shared" si="5"/>
        <v>2570000</v>
      </c>
      <c r="K53" s="31">
        <f t="shared" si="11"/>
        <v>4080000</v>
      </c>
      <c r="L53" s="31">
        <f t="shared" si="11"/>
        <v>137890000</v>
      </c>
      <c r="M53" s="42">
        <v>8900000</v>
      </c>
      <c r="N53" s="43">
        <v>960000</v>
      </c>
      <c r="O53" s="31">
        <f t="shared" si="3"/>
        <v>151830000</v>
      </c>
    </row>
    <row r="54" ht="15" customHeight="1" spans="1:15">
      <c r="A54" s="34" t="s">
        <v>206</v>
      </c>
      <c r="B54" s="31">
        <v>0</v>
      </c>
      <c r="C54" s="31">
        <v>450010000</v>
      </c>
      <c r="D54" s="31">
        <v>0</v>
      </c>
      <c r="E54" s="31">
        <v>0</v>
      </c>
      <c r="F54" s="31">
        <v>0</v>
      </c>
      <c r="G54" s="31">
        <f t="shared" si="9"/>
        <v>450010000</v>
      </c>
      <c r="H54" s="31">
        <v>570000</v>
      </c>
      <c r="I54" s="31"/>
      <c r="J54" s="31">
        <f t="shared" si="5"/>
        <v>570000</v>
      </c>
      <c r="K54" s="31">
        <v>0</v>
      </c>
      <c r="L54" s="31">
        <v>0</v>
      </c>
      <c r="M54" s="42">
        <v>0</v>
      </c>
      <c r="N54" s="43">
        <v>0</v>
      </c>
      <c r="O54" s="31">
        <f t="shared" si="3"/>
        <v>0</v>
      </c>
    </row>
    <row r="55" ht="15" customHeight="1" spans="1:15">
      <c r="A55" s="34" t="s">
        <v>67</v>
      </c>
      <c r="B55" s="31">
        <v>138186316.68</v>
      </c>
      <c r="C55" s="31">
        <v>0</v>
      </c>
      <c r="D55" s="31">
        <v>0</v>
      </c>
      <c r="E55" s="31">
        <v>0</v>
      </c>
      <c r="F55" s="31">
        <v>0</v>
      </c>
      <c r="G55" s="31">
        <f t="shared" si="9"/>
        <v>138186316.68</v>
      </c>
      <c r="H55" s="31">
        <v>340000</v>
      </c>
      <c r="I55" s="31"/>
      <c r="J55" s="31">
        <f t="shared" si="5"/>
        <v>340000</v>
      </c>
      <c r="K55" s="31">
        <v>810000</v>
      </c>
      <c r="L55" s="31">
        <v>27250000</v>
      </c>
      <c r="M55" s="42">
        <v>1680000</v>
      </c>
      <c r="N55" s="43">
        <v>0</v>
      </c>
      <c r="O55" s="31">
        <f t="shared" si="3"/>
        <v>29740000</v>
      </c>
    </row>
    <row r="56" ht="15" customHeight="1" spans="1:15">
      <c r="A56" s="34" t="s">
        <v>68</v>
      </c>
      <c r="B56" s="31">
        <v>165278220.8</v>
      </c>
      <c r="C56" s="31">
        <v>0</v>
      </c>
      <c r="D56" s="31">
        <v>0</v>
      </c>
      <c r="E56" s="31">
        <v>0</v>
      </c>
      <c r="F56" s="31">
        <v>0</v>
      </c>
      <c r="G56" s="31">
        <f t="shared" si="9"/>
        <v>165278220.8</v>
      </c>
      <c r="H56" s="31">
        <v>330000</v>
      </c>
      <c r="I56" s="31"/>
      <c r="J56" s="31">
        <f t="shared" si="5"/>
        <v>330000</v>
      </c>
      <c r="K56" s="31">
        <v>680000</v>
      </c>
      <c r="L56" s="31">
        <v>23100000</v>
      </c>
      <c r="M56" s="42">
        <v>1410000</v>
      </c>
      <c r="N56" s="43">
        <v>0</v>
      </c>
      <c r="O56" s="31">
        <f t="shared" si="3"/>
        <v>25190000</v>
      </c>
    </row>
    <row r="57" ht="15" customHeight="1" spans="1:15">
      <c r="A57" s="34" t="s">
        <v>70</v>
      </c>
      <c r="B57" s="31">
        <v>291587357.6</v>
      </c>
      <c r="C57" s="31">
        <v>0</v>
      </c>
      <c r="D57" s="31">
        <v>0</v>
      </c>
      <c r="E57" s="31">
        <v>0</v>
      </c>
      <c r="F57" s="31">
        <v>0</v>
      </c>
      <c r="G57" s="31">
        <f t="shared" si="9"/>
        <v>291587357.6</v>
      </c>
      <c r="H57" s="31">
        <v>360000</v>
      </c>
      <c r="I57" s="31"/>
      <c r="J57" s="31">
        <f t="shared" si="5"/>
        <v>360000</v>
      </c>
      <c r="K57" s="31">
        <v>1160000</v>
      </c>
      <c r="L57" s="31">
        <v>39130000</v>
      </c>
      <c r="M57" s="42">
        <v>1770000</v>
      </c>
      <c r="N57" s="43">
        <v>0</v>
      </c>
      <c r="O57" s="31">
        <f t="shared" si="3"/>
        <v>42060000</v>
      </c>
    </row>
    <row r="58" ht="15" customHeight="1" spans="1:15">
      <c r="A58" s="34" t="s">
        <v>71</v>
      </c>
      <c r="B58" s="31">
        <v>217282927.4</v>
      </c>
      <c r="C58" s="31">
        <v>0</v>
      </c>
      <c r="D58" s="31">
        <v>0</v>
      </c>
      <c r="E58" s="31">
        <v>0</v>
      </c>
      <c r="F58" s="31">
        <v>0</v>
      </c>
      <c r="G58" s="31">
        <f t="shared" si="9"/>
        <v>217282927.4</v>
      </c>
      <c r="H58" s="31">
        <v>340000</v>
      </c>
      <c r="I58" s="31"/>
      <c r="J58" s="31">
        <f t="shared" si="5"/>
        <v>340000</v>
      </c>
      <c r="K58" s="31">
        <v>660000</v>
      </c>
      <c r="L58" s="31">
        <v>22320000</v>
      </c>
      <c r="M58" s="42">
        <v>1290000</v>
      </c>
      <c r="N58" s="43">
        <v>0</v>
      </c>
      <c r="O58" s="31">
        <f t="shared" si="3"/>
        <v>24270000</v>
      </c>
    </row>
    <row r="59" ht="15" customHeight="1" spans="1:15">
      <c r="A59" s="34" t="s">
        <v>69</v>
      </c>
      <c r="B59" s="31">
        <v>128103868.2</v>
      </c>
      <c r="C59" s="31">
        <v>0</v>
      </c>
      <c r="D59" s="31">
        <v>0</v>
      </c>
      <c r="E59" s="31">
        <v>0</v>
      </c>
      <c r="F59" s="31">
        <v>0</v>
      </c>
      <c r="G59" s="31">
        <f t="shared" si="9"/>
        <v>128103868.2</v>
      </c>
      <c r="H59" s="31">
        <v>320000</v>
      </c>
      <c r="I59" s="31"/>
      <c r="J59" s="31">
        <f t="shared" si="5"/>
        <v>320000</v>
      </c>
      <c r="K59" s="31">
        <v>560000</v>
      </c>
      <c r="L59" s="31">
        <v>19070000</v>
      </c>
      <c r="M59" s="42">
        <v>1540000</v>
      </c>
      <c r="N59" s="43">
        <v>0</v>
      </c>
      <c r="O59" s="31">
        <f t="shared" si="3"/>
        <v>21170000</v>
      </c>
    </row>
    <row r="60" ht="15" customHeight="1" spans="1:15">
      <c r="A60" s="34" t="s">
        <v>66</v>
      </c>
      <c r="B60" s="31">
        <v>58288067.61</v>
      </c>
      <c r="C60" s="31">
        <v>0</v>
      </c>
      <c r="D60" s="31">
        <v>0</v>
      </c>
      <c r="E60" s="31">
        <v>0</v>
      </c>
      <c r="F60" s="31">
        <v>0</v>
      </c>
      <c r="G60" s="31">
        <f t="shared" si="9"/>
        <v>58288067.61</v>
      </c>
      <c r="H60" s="31">
        <v>310000</v>
      </c>
      <c r="I60" s="31"/>
      <c r="J60" s="31">
        <f t="shared" si="5"/>
        <v>310000</v>
      </c>
      <c r="K60" s="31">
        <v>210000</v>
      </c>
      <c r="L60" s="31">
        <v>7020000</v>
      </c>
      <c r="M60" s="42">
        <v>1210000</v>
      </c>
      <c r="N60" s="43">
        <v>0</v>
      </c>
      <c r="O60" s="31">
        <f t="shared" si="3"/>
        <v>8440000</v>
      </c>
    </row>
    <row r="61" ht="15" customHeight="1" spans="1:15">
      <c r="A61" s="36" t="s">
        <v>207</v>
      </c>
      <c r="B61" s="31">
        <v>22561569.49</v>
      </c>
      <c r="C61" s="31">
        <v>0</v>
      </c>
      <c r="D61" s="31">
        <v>0</v>
      </c>
      <c r="E61" s="31">
        <v>0</v>
      </c>
      <c r="F61" s="31">
        <v>0</v>
      </c>
      <c r="G61" s="31">
        <f t="shared" si="9"/>
        <v>22561569.49</v>
      </c>
      <c r="H61" s="31">
        <v>0</v>
      </c>
      <c r="I61" s="31"/>
      <c r="J61" s="31">
        <f t="shared" si="5"/>
        <v>0</v>
      </c>
      <c r="K61" s="31">
        <v>0</v>
      </c>
      <c r="L61" s="31">
        <v>0</v>
      </c>
      <c r="M61" s="42">
        <v>0</v>
      </c>
      <c r="N61" s="43">
        <v>0</v>
      </c>
      <c r="O61" s="31">
        <f t="shared" si="3"/>
        <v>0</v>
      </c>
    </row>
    <row r="62" ht="15" customHeight="1" spans="1:15">
      <c r="A62" s="35" t="s">
        <v>208</v>
      </c>
      <c r="B62" s="31">
        <v>1593598575.8</v>
      </c>
      <c r="C62" s="31">
        <v>657190000</v>
      </c>
      <c r="D62" s="31">
        <v>32930000</v>
      </c>
      <c r="E62" s="31">
        <v>0</v>
      </c>
      <c r="F62" s="31">
        <v>0</v>
      </c>
      <c r="G62" s="31">
        <f t="shared" si="9"/>
        <v>2283718575.8</v>
      </c>
      <c r="H62" s="31">
        <f t="shared" ref="H62:L62" si="12">SUM(H63:H71)</f>
        <v>3420000</v>
      </c>
      <c r="I62" s="31"/>
      <c r="J62" s="31">
        <f t="shared" si="5"/>
        <v>3420000</v>
      </c>
      <c r="K62" s="31">
        <f t="shared" si="12"/>
        <v>6770000</v>
      </c>
      <c r="L62" s="31">
        <f t="shared" si="12"/>
        <v>229170000</v>
      </c>
      <c r="M62" s="42">
        <v>11760000</v>
      </c>
      <c r="N62" s="43">
        <v>1280000</v>
      </c>
      <c r="O62" s="31">
        <f t="shared" si="3"/>
        <v>248980000</v>
      </c>
    </row>
    <row r="63" ht="15" customHeight="1" spans="1:15">
      <c r="A63" s="34" t="s">
        <v>209</v>
      </c>
      <c r="B63" s="31">
        <v>0</v>
      </c>
      <c r="C63" s="31">
        <v>657190000</v>
      </c>
      <c r="D63" s="31">
        <v>0</v>
      </c>
      <c r="E63" s="31">
        <v>0</v>
      </c>
      <c r="F63" s="31">
        <v>0</v>
      </c>
      <c r="G63" s="31">
        <f t="shared" si="9"/>
        <v>657190000</v>
      </c>
      <c r="H63" s="31">
        <v>700000</v>
      </c>
      <c r="I63" s="31"/>
      <c r="J63" s="31">
        <f t="shared" si="5"/>
        <v>700000</v>
      </c>
      <c r="K63" s="31">
        <v>0</v>
      </c>
      <c r="L63" s="31">
        <v>0</v>
      </c>
      <c r="M63" s="42">
        <v>0</v>
      </c>
      <c r="N63" s="43">
        <v>0</v>
      </c>
      <c r="O63" s="31">
        <f t="shared" si="3"/>
        <v>0</v>
      </c>
    </row>
    <row r="64" ht="15" customHeight="1" spans="1:15">
      <c r="A64" s="34" t="s">
        <v>77</v>
      </c>
      <c r="B64" s="31">
        <v>352601141.2</v>
      </c>
      <c r="C64" s="31">
        <v>0</v>
      </c>
      <c r="D64" s="31">
        <v>0</v>
      </c>
      <c r="E64" s="31">
        <v>0</v>
      </c>
      <c r="F64" s="31">
        <v>0</v>
      </c>
      <c r="G64" s="31">
        <f t="shared" si="9"/>
        <v>352601141.2</v>
      </c>
      <c r="H64" s="31">
        <v>380000</v>
      </c>
      <c r="I64" s="31"/>
      <c r="J64" s="31">
        <f t="shared" si="5"/>
        <v>380000</v>
      </c>
      <c r="K64" s="31">
        <v>1940000</v>
      </c>
      <c r="L64" s="31">
        <v>65760000</v>
      </c>
      <c r="M64" s="42">
        <v>2480000</v>
      </c>
      <c r="N64" s="43">
        <v>0</v>
      </c>
      <c r="O64" s="31">
        <f t="shared" si="3"/>
        <v>70180000</v>
      </c>
    </row>
    <row r="65" ht="15" customHeight="1" spans="1:15">
      <c r="A65" s="34" t="s">
        <v>74</v>
      </c>
      <c r="B65" s="31">
        <v>183410427.2</v>
      </c>
      <c r="C65" s="31">
        <v>0</v>
      </c>
      <c r="D65" s="31">
        <v>0</v>
      </c>
      <c r="E65" s="31">
        <v>0</v>
      </c>
      <c r="F65" s="31">
        <v>0</v>
      </c>
      <c r="G65" s="31">
        <f t="shared" si="9"/>
        <v>183410427.2</v>
      </c>
      <c r="H65" s="31">
        <v>340000</v>
      </c>
      <c r="I65" s="31"/>
      <c r="J65" s="31">
        <f t="shared" si="5"/>
        <v>340000</v>
      </c>
      <c r="K65" s="31">
        <v>650000</v>
      </c>
      <c r="L65" s="31">
        <v>22040000</v>
      </c>
      <c r="M65" s="42">
        <v>1090000</v>
      </c>
      <c r="N65" s="43">
        <v>0</v>
      </c>
      <c r="O65" s="31">
        <f t="shared" si="3"/>
        <v>23780000</v>
      </c>
    </row>
    <row r="66" ht="15" customHeight="1" spans="1:15">
      <c r="A66" s="34" t="s">
        <v>75</v>
      </c>
      <c r="B66" s="31">
        <v>79291920.4</v>
      </c>
      <c r="C66" s="31">
        <v>0</v>
      </c>
      <c r="D66" s="31">
        <v>0</v>
      </c>
      <c r="E66" s="31">
        <v>0</v>
      </c>
      <c r="F66" s="31">
        <v>0</v>
      </c>
      <c r="G66" s="31">
        <f t="shared" si="9"/>
        <v>79291920.4</v>
      </c>
      <c r="H66" s="31">
        <v>310000</v>
      </c>
      <c r="I66" s="31"/>
      <c r="J66" s="31">
        <f t="shared" si="5"/>
        <v>310000</v>
      </c>
      <c r="K66" s="31">
        <v>310000</v>
      </c>
      <c r="L66" s="31">
        <v>10360000</v>
      </c>
      <c r="M66" s="42">
        <v>1100000</v>
      </c>
      <c r="N66" s="43">
        <v>0</v>
      </c>
      <c r="O66" s="31">
        <f t="shared" si="3"/>
        <v>11770000</v>
      </c>
    </row>
    <row r="67" ht="15" customHeight="1" spans="1:15">
      <c r="A67" s="34" t="s">
        <v>76</v>
      </c>
      <c r="B67" s="31">
        <v>77744420.6</v>
      </c>
      <c r="C67" s="31">
        <v>0</v>
      </c>
      <c r="D67" s="31">
        <v>0</v>
      </c>
      <c r="E67" s="31">
        <v>0</v>
      </c>
      <c r="F67" s="31">
        <v>0</v>
      </c>
      <c r="G67" s="31">
        <f t="shared" si="9"/>
        <v>77744420.6</v>
      </c>
      <c r="H67" s="31">
        <v>310000</v>
      </c>
      <c r="I67" s="31"/>
      <c r="J67" s="31">
        <f t="shared" si="5"/>
        <v>310000</v>
      </c>
      <c r="K67" s="31">
        <v>190000</v>
      </c>
      <c r="L67" s="31">
        <v>6530000</v>
      </c>
      <c r="M67" s="42">
        <v>900000</v>
      </c>
      <c r="N67" s="43">
        <v>0</v>
      </c>
      <c r="O67" s="31">
        <f t="shared" si="3"/>
        <v>7620000</v>
      </c>
    </row>
    <row r="68" ht="15" customHeight="1" spans="1:15">
      <c r="A68" s="34" t="s">
        <v>80</v>
      </c>
      <c r="B68" s="31">
        <v>158811945.6</v>
      </c>
      <c r="C68" s="31">
        <v>0</v>
      </c>
      <c r="D68" s="31">
        <v>0</v>
      </c>
      <c r="E68" s="31">
        <v>0</v>
      </c>
      <c r="F68" s="31">
        <v>0</v>
      </c>
      <c r="G68" s="31">
        <f t="shared" si="9"/>
        <v>158811945.6</v>
      </c>
      <c r="H68" s="31">
        <v>330000</v>
      </c>
      <c r="I68" s="31"/>
      <c r="J68" s="31">
        <f t="shared" si="5"/>
        <v>330000</v>
      </c>
      <c r="K68" s="31">
        <v>590000</v>
      </c>
      <c r="L68" s="31">
        <v>19900000</v>
      </c>
      <c r="M68" s="42">
        <v>1300000</v>
      </c>
      <c r="N68" s="43">
        <v>0</v>
      </c>
      <c r="O68" s="31">
        <f t="shared" si="3"/>
        <v>21790000</v>
      </c>
    </row>
    <row r="69" ht="15" customHeight="1" spans="1:15">
      <c r="A69" s="34" t="s">
        <v>78</v>
      </c>
      <c r="B69" s="31">
        <v>219950407.6</v>
      </c>
      <c r="C69" s="31">
        <v>0</v>
      </c>
      <c r="D69" s="31">
        <v>0</v>
      </c>
      <c r="E69" s="31">
        <v>0</v>
      </c>
      <c r="F69" s="31">
        <v>0</v>
      </c>
      <c r="G69" s="31">
        <f t="shared" ref="G69:G100" si="13">SUM(B69:F69)</f>
        <v>219950407.6</v>
      </c>
      <c r="H69" s="31">
        <v>340000</v>
      </c>
      <c r="I69" s="31"/>
      <c r="J69" s="31">
        <f t="shared" ref="J69:J132" si="14">SUM(H69:I69)</f>
        <v>340000</v>
      </c>
      <c r="K69" s="31">
        <v>900000</v>
      </c>
      <c r="L69" s="31">
        <v>30600000</v>
      </c>
      <c r="M69" s="42">
        <v>1670000</v>
      </c>
      <c r="N69" s="43">
        <v>0</v>
      </c>
      <c r="O69" s="31">
        <f t="shared" ref="O69:O132" si="15">SUM(K69:N69)</f>
        <v>33170000</v>
      </c>
    </row>
    <row r="70" ht="15" customHeight="1" spans="1:15">
      <c r="A70" s="34" t="s">
        <v>79</v>
      </c>
      <c r="B70" s="31">
        <v>440378276.8</v>
      </c>
      <c r="C70" s="31">
        <v>0</v>
      </c>
      <c r="D70" s="31">
        <v>0</v>
      </c>
      <c r="E70" s="31">
        <v>0</v>
      </c>
      <c r="F70" s="31">
        <v>0</v>
      </c>
      <c r="G70" s="31">
        <f t="shared" si="13"/>
        <v>440378276.8</v>
      </c>
      <c r="H70" s="31">
        <v>400000</v>
      </c>
      <c r="I70" s="31"/>
      <c r="J70" s="31">
        <f t="shared" si="14"/>
        <v>400000</v>
      </c>
      <c r="K70" s="31">
        <v>2050000</v>
      </c>
      <c r="L70" s="31">
        <v>69300000</v>
      </c>
      <c r="M70" s="42">
        <v>2410000</v>
      </c>
      <c r="N70" s="43">
        <v>0</v>
      </c>
      <c r="O70" s="31">
        <f t="shared" si="15"/>
        <v>73760000</v>
      </c>
    </row>
    <row r="71" ht="15" customHeight="1" spans="1:15">
      <c r="A71" s="34" t="s">
        <v>73</v>
      </c>
      <c r="B71" s="31">
        <v>81410036.4</v>
      </c>
      <c r="C71" s="31">
        <v>0</v>
      </c>
      <c r="D71" s="31">
        <v>0</v>
      </c>
      <c r="E71" s="31">
        <v>0</v>
      </c>
      <c r="F71" s="31">
        <v>0</v>
      </c>
      <c r="G71" s="31">
        <f t="shared" si="13"/>
        <v>81410036.4</v>
      </c>
      <c r="H71" s="31">
        <v>310000</v>
      </c>
      <c r="I71" s="31"/>
      <c r="J71" s="31">
        <f t="shared" si="14"/>
        <v>310000</v>
      </c>
      <c r="K71" s="31">
        <v>140000</v>
      </c>
      <c r="L71" s="31">
        <v>4680000</v>
      </c>
      <c r="M71" s="42">
        <v>810000</v>
      </c>
      <c r="N71" s="43">
        <v>0</v>
      </c>
      <c r="O71" s="31">
        <f t="shared" si="15"/>
        <v>5630000</v>
      </c>
    </row>
    <row r="72" ht="15" customHeight="1" spans="1:15">
      <c r="A72" s="35" t="s">
        <v>210</v>
      </c>
      <c r="B72" s="31">
        <v>695723798.81</v>
      </c>
      <c r="C72" s="31">
        <v>386350000</v>
      </c>
      <c r="D72" s="31">
        <v>19360000</v>
      </c>
      <c r="E72" s="31">
        <v>250068</v>
      </c>
      <c r="F72" s="31">
        <v>264495</v>
      </c>
      <c r="G72" s="31">
        <f t="shared" si="13"/>
        <v>1101948361.81</v>
      </c>
      <c r="H72" s="31">
        <f t="shared" ref="H72:L72" si="16">SUM(H73:H80)</f>
        <v>2130000</v>
      </c>
      <c r="I72" s="31"/>
      <c r="J72" s="31">
        <f t="shared" si="14"/>
        <v>2130000</v>
      </c>
      <c r="K72" s="31">
        <f t="shared" si="16"/>
        <v>6120000</v>
      </c>
      <c r="L72" s="31">
        <f t="shared" si="16"/>
        <v>69800000</v>
      </c>
      <c r="M72" s="42">
        <v>13140000</v>
      </c>
      <c r="N72" s="43">
        <v>1430000</v>
      </c>
      <c r="O72" s="31">
        <f t="shared" si="15"/>
        <v>90490000</v>
      </c>
    </row>
    <row r="73" ht="15" customHeight="1" spans="1:15">
      <c r="A73" s="34" t="s">
        <v>81</v>
      </c>
      <c r="B73" s="31">
        <v>815021.28</v>
      </c>
      <c r="C73" s="31">
        <v>386350000</v>
      </c>
      <c r="D73" s="31">
        <v>0</v>
      </c>
      <c r="E73" s="31">
        <v>0</v>
      </c>
      <c r="F73" s="31">
        <v>0</v>
      </c>
      <c r="G73" s="31">
        <f t="shared" si="13"/>
        <v>387165021.28</v>
      </c>
      <c r="H73" s="31">
        <v>560000</v>
      </c>
      <c r="I73" s="31"/>
      <c r="J73" s="31">
        <f t="shared" si="14"/>
        <v>560000</v>
      </c>
      <c r="K73" s="31">
        <v>40000</v>
      </c>
      <c r="L73" s="31">
        <v>1180000</v>
      </c>
      <c r="M73" s="42">
        <v>830000</v>
      </c>
      <c r="N73" s="43">
        <v>0</v>
      </c>
      <c r="O73" s="31">
        <f t="shared" si="15"/>
        <v>2050000</v>
      </c>
    </row>
    <row r="74" ht="15" customHeight="1" spans="1:15">
      <c r="A74" s="34" t="s">
        <v>82</v>
      </c>
      <c r="B74" s="31">
        <v>263729527.6</v>
      </c>
      <c r="C74" s="31">
        <v>0</v>
      </c>
      <c r="D74" s="31">
        <v>0</v>
      </c>
      <c r="E74" s="31">
        <v>0</v>
      </c>
      <c r="F74" s="31">
        <v>0</v>
      </c>
      <c r="G74" s="31">
        <f t="shared" si="13"/>
        <v>263729527.6</v>
      </c>
      <c r="H74" s="31">
        <v>360000</v>
      </c>
      <c r="I74" s="31"/>
      <c r="J74" s="31">
        <f t="shared" si="14"/>
        <v>360000</v>
      </c>
      <c r="K74" s="31">
        <v>1070000</v>
      </c>
      <c r="L74" s="31">
        <v>36260000</v>
      </c>
      <c r="M74" s="42">
        <v>1700000</v>
      </c>
      <c r="N74" s="43">
        <v>0</v>
      </c>
      <c r="O74" s="31">
        <f t="shared" si="15"/>
        <v>39030000</v>
      </c>
    </row>
    <row r="75" ht="15" customHeight="1" spans="1:15">
      <c r="A75" s="34" t="s">
        <v>84</v>
      </c>
      <c r="B75" s="31">
        <v>119528124.79</v>
      </c>
      <c r="C75" s="31">
        <v>0</v>
      </c>
      <c r="D75" s="31">
        <v>0</v>
      </c>
      <c r="E75" s="31">
        <v>0</v>
      </c>
      <c r="F75" s="31">
        <v>0</v>
      </c>
      <c r="G75" s="31">
        <f t="shared" si="13"/>
        <v>119528124.79</v>
      </c>
      <c r="H75" s="31">
        <v>370000</v>
      </c>
      <c r="I75" s="31"/>
      <c r="J75" s="31">
        <f t="shared" si="14"/>
        <v>370000</v>
      </c>
      <c r="K75" s="31">
        <v>530000</v>
      </c>
      <c r="L75" s="31">
        <v>18080000</v>
      </c>
      <c r="M75" s="42">
        <v>1140000</v>
      </c>
      <c r="N75" s="43">
        <v>0</v>
      </c>
      <c r="O75" s="31">
        <f t="shared" si="15"/>
        <v>19750000</v>
      </c>
    </row>
    <row r="76" ht="15" customHeight="1" spans="1:15">
      <c r="A76" s="34" t="s">
        <v>83</v>
      </c>
      <c r="B76" s="31">
        <v>72829484.73</v>
      </c>
      <c r="C76" s="31">
        <v>0</v>
      </c>
      <c r="D76" s="31">
        <v>0</v>
      </c>
      <c r="E76" s="31">
        <v>0</v>
      </c>
      <c r="F76" s="31">
        <v>0</v>
      </c>
      <c r="G76" s="31">
        <f t="shared" si="13"/>
        <v>72829484.73</v>
      </c>
      <c r="H76" s="31">
        <v>320000</v>
      </c>
      <c r="I76" s="31"/>
      <c r="J76" s="31">
        <f t="shared" si="14"/>
        <v>320000</v>
      </c>
      <c r="K76" s="31">
        <v>420000</v>
      </c>
      <c r="L76" s="31">
        <v>14280000</v>
      </c>
      <c r="M76" s="42">
        <v>1020000</v>
      </c>
      <c r="N76" s="43">
        <v>0</v>
      </c>
      <c r="O76" s="31">
        <f t="shared" si="15"/>
        <v>15720000</v>
      </c>
    </row>
    <row r="77" ht="15" customHeight="1" spans="1:15">
      <c r="A77" s="34" t="s">
        <v>38</v>
      </c>
      <c r="B77" s="31">
        <v>137909987.04</v>
      </c>
      <c r="C77" s="31">
        <v>0</v>
      </c>
      <c r="D77" s="31">
        <v>0</v>
      </c>
      <c r="E77" s="31">
        <v>0</v>
      </c>
      <c r="F77" s="31">
        <v>0</v>
      </c>
      <c r="G77" s="31">
        <f t="shared" si="13"/>
        <v>137909987.04</v>
      </c>
      <c r="H77" s="31">
        <v>280000</v>
      </c>
      <c r="I77" s="31"/>
      <c r="J77" s="31">
        <f t="shared" si="14"/>
        <v>280000</v>
      </c>
      <c r="K77" s="31">
        <v>2660000</v>
      </c>
      <c r="L77" s="31">
        <v>0</v>
      </c>
      <c r="M77" s="42">
        <v>4870000</v>
      </c>
      <c r="N77" s="43">
        <v>0</v>
      </c>
      <c r="O77" s="31">
        <f t="shared" si="15"/>
        <v>7530000</v>
      </c>
    </row>
    <row r="78" ht="15" customHeight="1" spans="1:15">
      <c r="A78" s="34" t="s">
        <v>39</v>
      </c>
      <c r="B78" s="31">
        <v>76450434.9</v>
      </c>
      <c r="C78" s="31">
        <v>0</v>
      </c>
      <c r="D78" s="31">
        <v>0</v>
      </c>
      <c r="E78" s="31">
        <v>0</v>
      </c>
      <c r="F78" s="31">
        <v>0</v>
      </c>
      <c r="G78" s="31">
        <f t="shared" si="13"/>
        <v>76450434.9</v>
      </c>
      <c r="H78" s="31">
        <v>240000</v>
      </c>
      <c r="I78" s="31"/>
      <c r="J78" s="31">
        <f t="shared" si="14"/>
        <v>240000</v>
      </c>
      <c r="K78" s="31">
        <v>1400000</v>
      </c>
      <c r="L78" s="31">
        <v>0</v>
      </c>
      <c r="M78" s="42">
        <v>3580000</v>
      </c>
      <c r="N78" s="43">
        <v>0</v>
      </c>
      <c r="O78" s="31">
        <f t="shared" si="15"/>
        <v>4980000</v>
      </c>
    </row>
    <row r="79" ht="15" customHeight="1" spans="1:15">
      <c r="A79" s="36" t="s">
        <v>211</v>
      </c>
      <c r="B79" s="31">
        <v>9717322.92</v>
      </c>
      <c r="C79" s="31">
        <v>0</v>
      </c>
      <c r="D79" s="31">
        <v>0</v>
      </c>
      <c r="E79" s="31">
        <v>0</v>
      </c>
      <c r="F79" s="31">
        <v>0</v>
      </c>
      <c r="G79" s="31">
        <f t="shared" si="13"/>
        <v>9717322.92</v>
      </c>
      <c r="H79" s="44">
        <v>0</v>
      </c>
      <c r="I79" s="44"/>
      <c r="J79" s="31">
        <f t="shared" si="14"/>
        <v>0</v>
      </c>
      <c r="K79" s="31">
        <v>0</v>
      </c>
      <c r="L79" s="31">
        <v>0</v>
      </c>
      <c r="M79" s="42">
        <v>0</v>
      </c>
      <c r="N79" s="43">
        <v>0</v>
      </c>
      <c r="O79" s="31">
        <f t="shared" si="15"/>
        <v>0</v>
      </c>
    </row>
    <row r="80" ht="15" customHeight="1" spans="1:15">
      <c r="A80" s="36" t="s">
        <v>212</v>
      </c>
      <c r="B80" s="31">
        <v>14743895.55</v>
      </c>
      <c r="C80" s="31">
        <v>0</v>
      </c>
      <c r="D80" s="31">
        <v>0</v>
      </c>
      <c r="E80" s="31">
        <v>0</v>
      </c>
      <c r="F80" s="31">
        <v>0</v>
      </c>
      <c r="G80" s="31">
        <f t="shared" si="13"/>
        <v>14743895.55</v>
      </c>
      <c r="H80" s="31">
        <v>0</v>
      </c>
      <c r="I80" s="31"/>
      <c r="J80" s="31">
        <f t="shared" si="14"/>
        <v>0</v>
      </c>
      <c r="K80" s="31">
        <v>0</v>
      </c>
      <c r="L80" s="31">
        <v>0</v>
      </c>
      <c r="M80" s="42">
        <v>0</v>
      </c>
      <c r="N80" s="43">
        <v>0</v>
      </c>
      <c r="O80" s="31">
        <f t="shared" si="15"/>
        <v>0</v>
      </c>
    </row>
    <row r="81" ht="15" customHeight="1" spans="1:15">
      <c r="A81" s="35" t="s">
        <v>213</v>
      </c>
      <c r="B81" s="31">
        <v>979648803.23</v>
      </c>
      <c r="C81" s="31">
        <v>423600000</v>
      </c>
      <c r="D81" s="31">
        <v>21220000</v>
      </c>
      <c r="E81" s="31">
        <v>0</v>
      </c>
      <c r="F81" s="31">
        <v>0</v>
      </c>
      <c r="G81" s="31">
        <f t="shared" si="13"/>
        <v>1424468803.23</v>
      </c>
      <c r="H81" s="31">
        <f t="shared" ref="H81:L81" si="17">SUM(H82:H88)</f>
        <v>2040000</v>
      </c>
      <c r="I81" s="31"/>
      <c r="J81" s="31">
        <f t="shared" si="14"/>
        <v>2040000</v>
      </c>
      <c r="K81" s="31">
        <f t="shared" si="17"/>
        <v>7510000</v>
      </c>
      <c r="L81" s="31">
        <f t="shared" si="17"/>
        <v>254090000</v>
      </c>
      <c r="M81" s="42">
        <v>11210000</v>
      </c>
      <c r="N81" s="43">
        <v>1220000</v>
      </c>
      <c r="O81" s="31">
        <f t="shared" si="15"/>
        <v>274030000</v>
      </c>
    </row>
    <row r="82" ht="15" customHeight="1" spans="1:15">
      <c r="A82" s="34" t="s">
        <v>86</v>
      </c>
      <c r="B82" s="31">
        <v>0</v>
      </c>
      <c r="C82" s="31">
        <v>423600000</v>
      </c>
      <c r="D82" s="31">
        <v>0</v>
      </c>
      <c r="E82" s="31">
        <v>0</v>
      </c>
      <c r="F82" s="31">
        <v>0</v>
      </c>
      <c r="G82" s="31">
        <f t="shared" si="13"/>
        <v>423600000</v>
      </c>
      <c r="H82" s="31">
        <v>630000</v>
      </c>
      <c r="I82" s="31"/>
      <c r="J82" s="31">
        <f t="shared" si="14"/>
        <v>630000</v>
      </c>
      <c r="K82" s="31">
        <v>180000</v>
      </c>
      <c r="L82" s="31">
        <v>6110000</v>
      </c>
      <c r="M82" s="42">
        <v>1010000</v>
      </c>
      <c r="N82" s="43">
        <v>0</v>
      </c>
      <c r="O82" s="31">
        <f t="shared" si="15"/>
        <v>7300000</v>
      </c>
    </row>
    <row r="83" ht="15" customHeight="1" spans="1:15">
      <c r="A83" s="34" t="s">
        <v>90</v>
      </c>
      <c r="B83" s="31">
        <v>258880529.6</v>
      </c>
      <c r="C83" s="31">
        <v>0</v>
      </c>
      <c r="D83" s="31">
        <v>0</v>
      </c>
      <c r="E83" s="31">
        <v>0</v>
      </c>
      <c r="F83" s="31">
        <v>0</v>
      </c>
      <c r="G83" s="31">
        <f t="shared" si="13"/>
        <v>258880529.6</v>
      </c>
      <c r="H83" s="31">
        <v>410000</v>
      </c>
      <c r="I83" s="31"/>
      <c r="J83" s="31">
        <f t="shared" si="14"/>
        <v>410000</v>
      </c>
      <c r="K83" s="31">
        <v>3900000</v>
      </c>
      <c r="L83" s="31">
        <v>132020000</v>
      </c>
      <c r="M83" s="42">
        <v>4650000</v>
      </c>
      <c r="N83" s="43">
        <v>0</v>
      </c>
      <c r="O83" s="31">
        <f t="shared" si="15"/>
        <v>140570000</v>
      </c>
    </row>
    <row r="84" ht="15" customHeight="1" spans="1:15">
      <c r="A84" s="34" t="s">
        <v>88</v>
      </c>
      <c r="B84" s="31">
        <v>479736272.4</v>
      </c>
      <c r="C84" s="31">
        <v>0</v>
      </c>
      <c r="D84" s="31">
        <v>0</v>
      </c>
      <c r="E84" s="31">
        <v>0</v>
      </c>
      <c r="F84" s="31">
        <v>0</v>
      </c>
      <c r="G84" s="31">
        <f t="shared" si="13"/>
        <v>479736272.4</v>
      </c>
      <c r="H84" s="31">
        <v>360000</v>
      </c>
      <c r="I84" s="31"/>
      <c r="J84" s="31">
        <f t="shared" si="14"/>
        <v>360000</v>
      </c>
      <c r="K84" s="31">
        <v>2590000</v>
      </c>
      <c r="L84" s="31">
        <v>87640000</v>
      </c>
      <c r="M84" s="42">
        <v>2950000</v>
      </c>
      <c r="N84" s="43">
        <v>0</v>
      </c>
      <c r="O84" s="31">
        <f t="shared" si="15"/>
        <v>93180000</v>
      </c>
    </row>
    <row r="85" ht="15" customHeight="1" spans="1:15">
      <c r="A85" s="34" t="s">
        <v>89</v>
      </c>
      <c r="B85" s="31">
        <v>103310576.6</v>
      </c>
      <c r="C85" s="31">
        <v>0</v>
      </c>
      <c r="D85" s="31">
        <v>0</v>
      </c>
      <c r="E85" s="31">
        <v>0</v>
      </c>
      <c r="F85" s="31">
        <v>0</v>
      </c>
      <c r="G85" s="31">
        <f t="shared" si="13"/>
        <v>103310576.6</v>
      </c>
      <c r="H85" s="31">
        <v>320000</v>
      </c>
      <c r="I85" s="31"/>
      <c r="J85" s="31">
        <f t="shared" si="14"/>
        <v>320000</v>
      </c>
      <c r="K85" s="31">
        <v>520000</v>
      </c>
      <c r="L85" s="31">
        <v>17470000</v>
      </c>
      <c r="M85" s="42">
        <v>1320000</v>
      </c>
      <c r="N85" s="43">
        <v>0</v>
      </c>
      <c r="O85" s="31">
        <f t="shared" si="15"/>
        <v>19310000</v>
      </c>
    </row>
    <row r="86" ht="15" customHeight="1" spans="1:15">
      <c r="A86" s="34" t="s">
        <v>87</v>
      </c>
      <c r="B86" s="31">
        <v>108589573.4</v>
      </c>
      <c r="C86" s="31">
        <v>0</v>
      </c>
      <c r="D86" s="31">
        <v>0</v>
      </c>
      <c r="E86" s="31">
        <v>0</v>
      </c>
      <c r="F86" s="31">
        <v>0</v>
      </c>
      <c r="G86" s="31">
        <f t="shared" si="13"/>
        <v>108589573.4</v>
      </c>
      <c r="H86" s="31">
        <v>320000</v>
      </c>
      <c r="I86" s="31"/>
      <c r="J86" s="31">
        <f t="shared" si="14"/>
        <v>320000</v>
      </c>
      <c r="K86" s="31">
        <v>320000</v>
      </c>
      <c r="L86" s="31">
        <v>10850000</v>
      </c>
      <c r="M86" s="42">
        <v>1280000</v>
      </c>
      <c r="N86" s="43">
        <v>0</v>
      </c>
      <c r="O86" s="31">
        <f t="shared" si="15"/>
        <v>12450000</v>
      </c>
    </row>
    <row r="87" ht="15" customHeight="1" spans="1:15">
      <c r="A87" s="36" t="s">
        <v>214</v>
      </c>
      <c r="B87" s="31">
        <v>4192241.63</v>
      </c>
      <c r="C87" s="31">
        <v>0</v>
      </c>
      <c r="D87" s="31">
        <v>0</v>
      </c>
      <c r="E87" s="31">
        <v>0</v>
      </c>
      <c r="F87" s="31">
        <v>0</v>
      </c>
      <c r="G87" s="31">
        <f t="shared" si="13"/>
        <v>4192241.63</v>
      </c>
      <c r="H87" s="31">
        <v>0</v>
      </c>
      <c r="I87" s="31"/>
      <c r="J87" s="31">
        <f t="shared" si="14"/>
        <v>0</v>
      </c>
      <c r="K87" s="31">
        <v>0</v>
      </c>
      <c r="L87" s="31">
        <v>0</v>
      </c>
      <c r="M87" s="42">
        <v>0</v>
      </c>
      <c r="N87" s="43">
        <v>0</v>
      </c>
      <c r="O87" s="31">
        <f t="shared" si="15"/>
        <v>0</v>
      </c>
    </row>
    <row r="88" ht="15" customHeight="1" spans="1:15">
      <c r="A88" s="36" t="s">
        <v>215</v>
      </c>
      <c r="B88" s="31">
        <v>24939609.6</v>
      </c>
      <c r="C88" s="31">
        <v>0</v>
      </c>
      <c r="D88" s="31">
        <v>0</v>
      </c>
      <c r="E88" s="31">
        <v>0</v>
      </c>
      <c r="F88" s="31">
        <v>0</v>
      </c>
      <c r="G88" s="31">
        <f t="shared" si="13"/>
        <v>24939609.6</v>
      </c>
      <c r="H88" s="31">
        <v>0</v>
      </c>
      <c r="I88" s="31"/>
      <c r="J88" s="31">
        <f t="shared" si="14"/>
        <v>0</v>
      </c>
      <c r="K88" s="31">
        <v>0</v>
      </c>
      <c r="L88" s="31">
        <v>0</v>
      </c>
      <c r="M88" s="42">
        <v>0</v>
      </c>
      <c r="N88" s="43">
        <v>0</v>
      </c>
      <c r="O88" s="31">
        <f t="shared" si="15"/>
        <v>0</v>
      </c>
    </row>
    <row r="89" ht="15" customHeight="1" spans="1:15">
      <c r="A89" s="33" t="s">
        <v>29</v>
      </c>
      <c r="B89" s="31">
        <v>0</v>
      </c>
      <c r="C89" s="31">
        <v>198550000</v>
      </c>
      <c r="D89" s="31">
        <v>9950000</v>
      </c>
      <c r="E89" s="31">
        <v>1894800.96</v>
      </c>
      <c r="F89" s="31">
        <v>1861824.96</v>
      </c>
      <c r="G89" s="31">
        <f t="shared" si="13"/>
        <v>212256625.92</v>
      </c>
      <c r="H89" s="31">
        <f t="shared" ref="H89:L89" si="18">SUM(H90)</f>
        <v>730000</v>
      </c>
      <c r="I89" s="31"/>
      <c r="J89" s="31">
        <f t="shared" si="14"/>
        <v>730000</v>
      </c>
      <c r="K89" s="31">
        <f t="shared" si="18"/>
        <v>6030000</v>
      </c>
      <c r="L89" s="31">
        <f t="shared" si="18"/>
        <v>0</v>
      </c>
      <c r="M89" s="42">
        <v>6510000</v>
      </c>
      <c r="N89" s="43">
        <v>710000</v>
      </c>
      <c r="O89" s="31">
        <f t="shared" si="15"/>
        <v>13250000</v>
      </c>
    </row>
    <row r="90" ht="15" customHeight="1" spans="1:15">
      <c r="A90" s="34" t="s">
        <v>216</v>
      </c>
      <c r="B90" s="31">
        <v>0</v>
      </c>
      <c r="C90" s="31">
        <v>198550000</v>
      </c>
      <c r="D90" s="31">
        <v>0</v>
      </c>
      <c r="E90" s="31">
        <v>0</v>
      </c>
      <c r="F90" s="31">
        <v>0</v>
      </c>
      <c r="G90" s="31">
        <f t="shared" si="13"/>
        <v>198550000</v>
      </c>
      <c r="H90" s="31">
        <v>730000</v>
      </c>
      <c r="I90" s="31"/>
      <c r="J90" s="31">
        <f t="shared" si="14"/>
        <v>730000</v>
      </c>
      <c r="K90" s="31">
        <v>6030000</v>
      </c>
      <c r="L90" s="31">
        <v>0</v>
      </c>
      <c r="M90" s="42">
        <v>6510000</v>
      </c>
      <c r="N90" s="43">
        <v>0</v>
      </c>
      <c r="O90" s="31">
        <f t="shared" si="15"/>
        <v>12540000</v>
      </c>
    </row>
    <row r="91" ht="15" customHeight="1" spans="1:15">
      <c r="A91" s="33" t="s">
        <v>30</v>
      </c>
      <c r="B91" s="31">
        <v>0</v>
      </c>
      <c r="C91" s="31">
        <v>163920000</v>
      </c>
      <c r="D91" s="31">
        <v>8210000</v>
      </c>
      <c r="E91" s="31">
        <v>0</v>
      </c>
      <c r="F91" s="31">
        <v>0</v>
      </c>
      <c r="G91" s="31">
        <f t="shared" si="13"/>
        <v>172130000</v>
      </c>
      <c r="H91" s="31">
        <f t="shared" ref="H91:L91" si="19">SUM(H92)</f>
        <v>440000</v>
      </c>
      <c r="I91" s="31"/>
      <c r="J91" s="31">
        <f t="shared" si="14"/>
        <v>440000</v>
      </c>
      <c r="K91" s="31">
        <f t="shared" si="19"/>
        <v>2680000</v>
      </c>
      <c r="L91" s="31">
        <f t="shared" si="19"/>
        <v>0</v>
      </c>
      <c r="M91" s="42">
        <v>5270000</v>
      </c>
      <c r="N91" s="43">
        <v>580000</v>
      </c>
      <c r="O91" s="31">
        <f t="shared" si="15"/>
        <v>8530000</v>
      </c>
    </row>
    <row r="92" ht="15" customHeight="1" spans="1:15">
      <c r="A92" s="34" t="s">
        <v>217</v>
      </c>
      <c r="B92" s="31">
        <v>0</v>
      </c>
      <c r="C92" s="31">
        <v>163920000</v>
      </c>
      <c r="D92" s="31">
        <v>0</v>
      </c>
      <c r="E92" s="31">
        <v>0</v>
      </c>
      <c r="F92" s="31">
        <v>0</v>
      </c>
      <c r="G92" s="31">
        <f t="shared" si="13"/>
        <v>163920000</v>
      </c>
      <c r="H92" s="31">
        <v>440000</v>
      </c>
      <c r="I92" s="31"/>
      <c r="J92" s="31">
        <f t="shared" si="14"/>
        <v>440000</v>
      </c>
      <c r="K92" s="31">
        <v>2680000</v>
      </c>
      <c r="L92" s="31">
        <v>0</v>
      </c>
      <c r="M92" s="42">
        <v>5270000</v>
      </c>
      <c r="N92" s="43">
        <v>0</v>
      </c>
      <c r="O92" s="31">
        <f t="shared" si="15"/>
        <v>7950000</v>
      </c>
    </row>
    <row r="93" ht="15" customHeight="1" spans="1:15">
      <c r="A93" s="35" t="s">
        <v>218</v>
      </c>
      <c r="B93" s="31">
        <v>330807982.04</v>
      </c>
      <c r="C93" s="31">
        <v>395850000</v>
      </c>
      <c r="D93" s="31">
        <v>19830000</v>
      </c>
      <c r="E93" s="31">
        <v>0</v>
      </c>
      <c r="F93" s="31">
        <v>0</v>
      </c>
      <c r="G93" s="31">
        <f t="shared" si="13"/>
        <v>746487982.04</v>
      </c>
      <c r="H93" s="31">
        <f>SUM(H94:H101)</f>
        <v>2530000</v>
      </c>
      <c r="I93" s="31"/>
      <c r="J93" s="31">
        <f t="shared" si="14"/>
        <v>2530000</v>
      </c>
      <c r="K93" s="31">
        <f t="shared" ref="K93:L93" si="20">SUM(K94:K101)</f>
        <v>6510000</v>
      </c>
      <c r="L93" s="31">
        <f t="shared" si="20"/>
        <v>46140000</v>
      </c>
      <c r="M93" s="42">
        <v>19680000</v>
      </c>
      <c r="N93" s="43">
        <v>2150000</v>
      </c>
      <c r="O93" s="31">
        <f t="shared" si="15"/>
        <v>74480000</v>
      </c>
    </row>
    <row r="94" ht="15" customHeight="1" spans="1:15">
      <c r="A94" s="36" t="s">
        <v>219</v>
      </c>
      <c r="B94" s="31">
        <v>0</v>
      </c>
      <c r="C94" s="31">
        <v>395850000</v>
      </c>
      <c r="D94" s="31">
        <v>0</v>
      </c>
      <c r="E94" s="31">
        <v>0</v>
      </c>
      <c r="F94" s="31">
        <v>0</v>
      </c>
      <c r="G94" s="31">
        <f t="shared" si="13"/>
        <v>395850000</v>
      </c>
      <c r="H94" s="31">
        <v>540000</v>
      </c>
      <c r="I94" s="31"/>
      <c r="J94" s="31">
        <f t="shared" si="14"/>
        <v>540000</v>
      </c>
      <c r="K94" s="31">
        <v>0</v>
      </c>
      <c r="L94" s="31">
        <v>0</v>
      </c>
      <c r="M94" s="42">
        <v>0</v>
      </c>
      <c r="N94" s="43">
        <v>0</v>
      </c>
      <c r="O94" s="31">
        <f t="shared" si="15"/>
        <v>0</v>
      </c>
    </row>
    <row r="95" ht="15" customHeight="1" spans="1:15">
      <c r="A95" s="36" t="s">
        <v>91</v>
      </c>
      <c r="B95" s="31">
        <v>130294687.29</v>
      </c>
      <c r="C95" s="31">
        <v>0</v>
      </c>
      <c r="D95" s="31">
        <v>0</v>
      </c>
      <c r="E95" s="31">
        <v>0</v>
      </c>
      <c r="F95" s="31">
        <v>0</v>
      </c>
      <c r="G95" s="31">
        <f t="shared" si="13"/>
        <v>130294687.29</v>
      </c>
      <c r="H95" s="31">
        <v>370000</v>
      </c>
      <c r="I95" s="31"/>
      <c r="J95" s="31">
        <f t="shared" si="14"/>
        <v>370000</v>
      </c>
      <c r="K95" s="31">
        <v>610000</v>
      </c>
      <c r="L95" s="31">
        <v>20620000</v>
      </c>
      <c r="M95" s="42">
        <v>1220000</v>
      </c>
      <c r="N95" s="43">
        <v>0</v>
      </c>
      <c r="O95" s="31">
        <f t="shared" si="15"/>
        <v>22450000</v>
      </c>
    </row>
    <row r="96" ht="15" customHeight="1" spans="1:15">
      <c r="A96" s="36" t="s">
        <v>93</v>
      </c>
      <c r="B96" s="31">
        <v>67359283.68</v>
      </c>
      <c r="C96" s="31">
        <v>0</v>
      </c>
      <c r="D96" s="31">
        <v>0</v>
      </c>
      <c r="E96" s="31">
        <v>0</v>
      </c>
      <c r="F96" s="31">
        <v>0</v>
      </c>
      <c r="G96" s="31">
        <f t="shared" si="13"/>
        <v>67359283.68</v>
      </c>
      <c r="H96" s="31">
        <v>330000</v>
      </c>
      <c r="I96" s="31"/>
      <c r="J96" s="31">
        <f t="shared" si="14"/>
        <v>330000</v>
      </c>
      <c r="K96" s="31">
        <v>420000</v>
      </c>
      <c r="L96" s="31">
        <v>14260000</v>
      </c>
      <c r="M96" s="42">
        <v>1550000</v>
      </c>
      <c r="N96" s="43">
        <v>0</v>
      </c>
      <c r="O96" s="31">
        <f t="shared" si="15"/>
        <v>16230000</v>
      </c>
    </row>
    <row r="97" ht="15" customHeight="1" spans="1:15">
      <c r="A97" s="36" t="s">
        <v>92</v>
      </c>
      <c r="B97" s="31">
        <v>89767991.08</v>
      </c>
      <c r="C97" s="31">
        <v>0</v>
      </c>
      <c r="D97" s="31">
        <v>0</v>
      </c>
      <c r="E97" s="31">
        <v>0</v>
      </c>
      <c r="F97" s="31">
        <v>0</v>
      </c>
      <c r="G97" s="31">
        <f t="shared" si="13"/>
        <v>89767991.08</v>
      </c>
      <c r="H97" s="31">
        <v>350000</v>
      </c>
      <c r="I97" s="31"/>
      <c r="J97" s="31">
        <f t="shared" si="14"/>
        <v>350000</v>
      </c>
      <c r="K97" s="31">
        <v>330000</v>
      </c>
      <c r="L97" s="31">
        <v>11260000</v>
      </c>
      <c r="M97" s="42">
        <v>1110000</v>
      </c>
      <c r="N97" s="43">
        <v>0</v>
      </c>
      <c r="O97" s="31">
        <f t="shared" si="15"/>
        <v>12700000</v>
      </c>
    </row>
    <row r="98" ht="15" customHeight="1" spans="1:15">
      <c r="A98" s="45" t="s">
        <v>36</v>
      </c>
      <c r="B98" s="31">
        <v>43386019.99</v>
      </c>
      <c r="C98" s="31">
        <v>0</v>
      </c>
      <c r="D98" s="31">
        <v>0</v>
      </c>
      <c r="E98" s="31">
        <v>0</v>
      </c>
      <c r="F98" s="31">
        <v>0</v>
      </c>
      <c r="G98" s="31">
        <f t="shared" si="13"/>
        <v>43386019.99</v>
      </c>
      <c r="H98" s="31">
        <v>230000</v>
      </c>
      <c r="I98" s="31"/>
      <c r="J98" s="31">
        <f t="shared" si="14"/>
        <v>230000</v>
      </c>
      <c r="K98" s="31">
        <v>1670000</v>
      </c>
      <c r="L98" s="31">
        <v>0</v>
      </c>
      <c r="M98" s="42">
        <v>4540000</v>
      </c>
      <c r="N98" s="43">
        <v>0</v>
      </c>
      <c r="O98" s="31">
        <f t="shared" si="15"/>
        <v>6210000</v>
      </c>
    </row>
    <row r="99" ht="15" customHeight="1" spans="1:15">
      <c r="A99" s="34" t="s">
        <v>33</v>
      </c>
      <c r="B99" s="31">
        <v>0</v>
      </c>
      <c r="C99" s="31">
        <v>0</v>
      </c>
      <c r="D99" s="31">
        <v>0</v>
      </c>
      <c r="E99" s="31">
        <v>0</v>
      </c>
      <c r="F99" s="31">
        <v>0</v>
      </c>
      <c r="G99" s="31">
        <f t="shared" si="13"/>
        <v>0</v>
      </c>
      <c r="H99" s="31">
        <v>240000</v>
      </c>
      <c r="I99" s="31"/>
      <c r="J99" s="31">
        <f t="shared" si="14"/>
        <v>240000</v>
      </c>
      <c r="K99" s="31">
        <v>330000</v>
      </c>
      <c r="L99" s="31">
        <v>0</v>
      </c>
      <c r="M99" s="42">
        <v>2810000</v>
      </c>
      <c r="N99" s="43">
        <v>0</v>
      </c>
      <c r="O99" s="31">
        <f t="shared" si="15"/>
        <v>3140000</v>
      </c>
    </row>
    <row r="100" ht="15" customHeight="1" spans="1:15">
      <c r="A100" s="34" t="s">
        <v>34</v>
      </c>
      <c r="B100" s="31">
        <v>0</v>
      </c>
      <c r="C100" s="31">
        <v>0</v>
      </c>
      <c r="D100" s="31">
        <v>0</v>
      </c>
      <c r="E100" s="31">
        <v>0</v>
      </c>
      <c r="F100" s="31">
        <v>0</v>
      </c>
      <c r="G100" s="31">
        <f t="shared" si="13"/>
        <v>0</v>
      </c>
      <c r="H100" s="31">
        <v>210000</v>
      </c>
      <c r="I100" s="31"/>
      <c r="J100" s="31">
        <f t="shared" si="14"/>
        <v>210000</v>
      </c>
      <c r="K100" s="31">
        <v>210000</v>
      </c>
      <c r="L100" s="31">
        <v>0</v>
      </c>
      <c r="M100" s="42">
        <v>3390000</v>
      </c>
      <c r="N100" s="43">
        <v>0</v>
      </c>
      <c r="O100" s="31">
        <f t="shared" si="15"/>
        <v>3600000</v>
      </c>
    </row>
    <row r="101" ht="15" customHeight="1" spans="1:15">
      <c r="A101" s="34" t="s">
        <v>35</v>
      </c>
      <c r="B101" s="31">
        <v>0</v>
      </c>
      <c r="C101" s="31">
        <v>0</v>
      </c>
      <c r="D101" s="31">
        <v>0</v>
      </c>
      <c r="E101" s="31">
        <v>0</v>
      </c>
      <c r="F101" s="31">
        <v>0</v>
      </c>
      <c r="G101" s="31">
        <f t="shared" ref="G101:G132" si="21">SUM(B101:F101)</f>
        <v>0</v>
      </c>
      <c r="H101" s="31">
        <v>260000</v>
      </c>
      <c r="I101" s="31"/>
      <c r="J101" s="31">
        <f t="shared" si="14"/>
        <v>260000</v>
      </c>
      <c r="K101" s="31">
        <v>2940000</v>
      </c>
      <c r="L101" s="31">
        <v>0</v>
      </c>
      <c r="M101" s="42">
        <v>5060000</v>
      </c>
      <c r="N101" s="43">
        <v>0</v>
      </c>
      <c r="O101" s="31">
        <f t="shared" si="15"/>
        <v>8000000</v>
      </c>
    </row>
    <row r="102" ht="15" customHeight="1" spans="1:15">
      <c r="A102" s="35" t="s">
        <v>220</v>
      </c>
      <c r="B102" s="31">
        <v>687607028.27</v>
      </c>
      <c r="C102" s="31">
        <v>380070000</v>
      </c>
      <c r="D102" s="31">
        <v>19040000</v>
      </c>
      <c r="E102" s="31">
        <v>0</v>
      </c>
      <c r="F102" s="31">
        <v>0</v>
      </c>
      <c r="G102" s="31">
        <f t="shared" si="21"/>
        <v>1086717028.27</v>
      </c>
      <c r="H102" s="31">
        <f t="shared" ref="H102:L102" si="22">SUM(H103:H109)</f>
        <v>1900000</v>
      </c>
      <c r="I102" s="31"/>
      <c r="J102" s="31">
        <f t="shared" si="14"/>
        <v>1900000</v>
      </c>
      <c r="K102" s="31">
        <f t="shared" si="22"/>
        <v>3550000</v>
      </c>
      <c r="L102" s="31">
        <f t="shared" si="22"/>
        <v>120280000</v>
      </c>
      <c r="M102" s="42">
        <v>7160000</v>
      </c>
      <c r="N102" s="43">
        <v>780000</v>
      </c>
      <c r="O102" s="31">
        <f t="shared" si="15"/>
        <v>131770000</v>
      </c>
    </row>
    <row r="103" ht="15" customHeight="1" spans="1:15">
      <c r="A103" s="34" t="s">
        <v>95</v>
      </c>
      <c r="B103" s="31">
        <v>0</v>
      </c>
      <c r="C103" s="31">
        <v>380070000</v>
      </c>
      <c r="D103" s="31">
        <v>0</v>
      </c>
      <c r="E103" s="31">
        <v>0</v>
      </c>
      <c r="F103" s="31">
        <v>0</v>
      </c>
      <c r="G103" s="31">
        <f t="shared" si="21"/>
        <v>380070000</v>
      </c>
      <c r="H103" s="31">
        <v>530000</v>
      </c>
      <c r="I103" s="31"/>
      <c r="J103" s="31">
        <f t="shared" si="14"/>
        <v>530000</v>
      </c>
      <c r="K103" s="31">
        <v>210000</v>
      </c>
      <c r="L103" s="31">
        <v>7060000</v>
      </c>
      <c r="M103" s="42">
        <v>1030000</v>
      </c>
      <c r="N103" s="43">
        <v>0</v>
      </c>
      <c r="O103" s="31">
        <f t="shared" si="15"/>
        <v>8300000</v>
      </c>
    </row>
    <row r="104" ht="15" customHeight="1" spans="1:15">
      <c r="A104" s="34" t="s">
        <v>99</v>
      </c>
      <c r="B104" s="31">
        <v>278715988.93</v>
      </c>
      <c r="C104" s="31">
        <v>0</v>
      </c>
      <c r="D104" s="31">
        <v>0</v>
      </c>
      <c r="E104" s="31">
        <v>0</v>
      </c>
      <c r="F104" s="31">
        <v>0</v>
      </c>
      <c r="G104" s="31">
        <f t="shared" si="21"/>
        <v>278715988.93</v>
      </c>
      <c r="H104" s="31">
        <v>380000</v>
      </c>
      <c r="I104" s="31"/>
      <c r="J104" s="31">
        <f t="shared" si="14"/>
        <v>380000</v>
      </c>
      <c r="K104" s="31">
        <v>1520000</v>
      </c>
      <c r="L104" s="31">
        <v>51530000</v>
      </c>
      <c r="M104" s="42">
        <v>2280000</v>
      </c>
      <c r="N104" s="43">
        <v>0</v>
      </c>
      <c r="O104" s="31">
        <f t="shared" si="15"/>
        <v>55330000</v>
      </c>
    </row>
    <row r="105" ht="15" customHeight="1" spans="1:15">
      <c r="A105" s="34" t="s">
        <v>96</v>
      </c>
      <c r="B105" s="31">
        <v>123825775.07</v>
      </c>
      <c r="C105" s="31">
        <v>0</v>
      </c>
      <c r="D105" s="31">
        <v>0</v>
      </c>
      <c r="E105" s="31">
        <v>0</v>
      </c>
      <c r="F105" s="31">
        <v>0</v>
      </c>
      <c r="G105" s="31">
        <f t="shared" si="21"/>
        <v>123825775.07</v>
      </c>
      <c r="H105" s="31">
        <v>330000</v>
      </c>
      <c r="I105" s="31"/>
      <c r="J105" s="31">
        <f t="shared" si="14"/>
        <v>330000</v>
      </c>
      <c r="K105" s="31">
        <v>710000</v>
      </c>
      <c r="L105" s="31">
        <v>24210000</v>
      </c>
      <c r="M105" s="42">
        <v>1410000</v>
      </c>
      <c r="N105" s="43">
        <v>0</v>
      </c>
      <c r="O105" s="31">
        <f t="shared" si="15"/>
        <v>26330000</v>
      </c>
    </row>
    <row r="106" ht="15" customHeight="1" spans="1:15">
      <c r="A106" s="34" t="s">
        <v>97</v>
      </c>
      <c r="B106" s="31">
        <v>130556580.24</v>
      </c>
      <c r="C106" s="31">
        <v>0</v>
      </c>
      <c r="D106" s="31">
        <v>0</v>
      </c>
      <c r="E106" s="31">
        <v>0</v>
      </c>
      <c r="F106" s="31">
        <v>0</v>
      </c>
      <c r="G106" s="31">
        <f t="shared" si="21"/>
        <v>130556580.24</v>
      </c>
      <c r="H106" s="31">
        <v>330000</v>
      </c>
      <c r="I106" s="31"/>
      <c r="J106" s="31">
        <f t="shared" si="14"/>
        <v>330000</v>
      </c>
      <c r="K106" s="31">
        <v>560000</v>
      </c>
      <c r="L106" s="31">
        <v>18910000</v>
      </c>
      <c r="M106" s="42">
        <v>1160000</v>
      </c>
      <c r="N106" s="43">
        <v>0</v>
      </c>
      <c r="O106" s="31">
        <f t="shared" si="15"/>
        <v>20630000</v>
      </c>
    </row>
    <row r="107" ht="15" customHeight="1" spans="1:15">
      <c r="A107" s="34" t="s">
        <v>98</v>
      </c>
      <c r="B107" s="31">
        <v>104720332.57</v>
      </c>
      <c r="C107" s="31">
        <v>0</v>
      </c>
      <c r="D107" s="31">
        <v>0</v>
      </c>
      <c r="E107" s="31">
        <v>0</v>
      </c>
      <c r="F107" s="31">
        <v>0</v>
      </c>
      <c r="G107" s="31">
        <f t="shared" si="21"/>
        <v>104720332.57</v>
      </c>
      <c r="H107" s="31">
        <v>330000</v>
      </c>
      <c r="I107" s="31"/>
      <c r="J107" s="31">
        <f t="shared" si="14"/>
        <v>330000</v>
      </c>
      <c r="K107" s="31">
        <v>550000</v>
      </c>
      <c r="L107" s="31">
        <v>18570000</v>
      </c>
      <c r="M107" s="42">
        <v>1280000</v>
      </c>
      <c r="N107" s="43">
        <v>0</v>
      </c>
      <c r="O107" s="31">
        <f t="shared" si="15"/>
        <v>20400000</v>
      </c>
    </row>
    <row r="108" ht="15" customHeight="1" spans="1:15">
      <c r="A108" s="36" t="s">
        <v>221</v>
      </c>
      <c r="B108" s="31">
        <v>26027729.2</v>
      </c>
      <c r="C108" s="31">
        <v>0</v>
      </c>
      <c r="D108" s="31">
        <v>0</v>
      </c>
      <c r="E108" s="31">
        <v>0</v>
      </c>
      <c r="F108" s="31">
        <v>0</v>
      </c>
      <c r="G108" s="31">
        <f t="shared" si="21"/>
        <v>26027729.2</v>
      </c>
      <c r="H108" s="31">
        <v>0</v>
      </c>
      <c r="I108" s="31"/>
      <c r="J108" s="31">
        <f t="shared" si="14"/>
        <v>0</v>
      </c>
      <c r="K108" s="31">
        <v>0</v>
      </c>
      <c r="L108" s="31">
        <v>0</v>
      </c>
      <c r="M108" s="42">
        <v>0</v>
      </c>
      <c r="N108" s="43">
        <v>0</v>
      </c>
      <c r="O108" s="31">
        <f t="shared" si="15"/>
        <v>0</v>
      </c>
    </row>
    <row r="109" ht="15" customHeight="1" spans="1:15">
      <c r="A109" s="36" t="s">
        <v>222</v>
      </c>
      <c r="B109" s="31">
        <v>23760622.26</v>
      </c>
      <c r="C109" s="31">
        <v>0</v>
      </c>
      <c r="D109" s="31">
        <v>0</v>
      </c>
      <c r="E109" s="31">
        <v>0</v>
      </c>
      <c r="F109" s="31">
        <v>0</v>
      </c>
      <c r="G109" s="31">
        <f t="shared" si="21"/>
        <v>23760622.26</v>
      </c>
      <c r="H109" s="31">
        <v>0</v>
      </c>
      <c r="I109" s="31"/>
      <c r="J109" s="31">
        <f t="shared" si="14"/>
        <v>0</v>
      </c>
      <c r="K109" s="31">
        <v>0</v>
      </c>
      <c r="L109" s="31">
        <v>0</v>
      </c>
      <c r="M109" s="42">
        <v>0</v>
      </c>
      <c r="N109" s="43">
        <v>0</v>
      </c>
      <c r="O109" s="31">
        <f t="shared" si="15"/>
        <v>0</v>
      </c>
    </row>
    <row r="110" ht="15" customHeight="1" spans="1:15">
      <c r="A110" s="35" t="s">
        <v>223</v>
      </c>
      <c r="B110" s="31">
        <v>1853456381.67</v>
      </c>
      <c r="C110" s="31">
        <v>993020000</v>
      </c>
      <c r="D110" s="31">
        <v>49750000</v>
      </c>
      <c r="E110" s="31">
        <v>5429424</v>
      </c>
      <c r="F110" s="31">
        <v>5742660</v>
      </c>
      <c r="G110" s="31">
        <f t="shared" si="21"/>
        <v>2907398465.67</v>
      </c>
      <c r="H110" s="31">
        <f t="shared" ref="H110:L110" si="23">SUM(H111:H122)</f>
        <v>4060000</v>
      </c>
      <c r="I110" s="31"/>
      <c r="J110" s="31">
        <f t="shared" si="14"/>
        <v>4060000</v>
      </c>
      <c r="K110" s="31">
        <f t="shared" si="23"/>
        <v>20330000</v>
      </c>
      <c r="L110" s="31">
        <f t="shared" si="23"/>
        <v>688100000</v>
      </c>
      <c r="M110" s="42">
        <v>25310000</v>
      </c>
      <c r="N110" s="43">
        <v>2750000</v>
      </c>
      <c r="O110" s="31">
        <f t="shared" si="15"/>
        <v>736490000</v>
      </c>
    </row>
    <row r="111" ht="15" customHeight="1" spans="1:15">
      <c r="A111" s="34" t="s">
        <v>101</v>
      </c>
      <c r="B111" s="31">
        <v>19341927.92</v>
      </c>
      <c r="C111" s="31">
        <v>993020000</v>
      </c>
      <c r="D111" s="31">
        <v>0</v>
      </c>
      <c r="E111" s="31">
        <v>0</v>
      </c>
      <c r="F111" s="31">
        <v>0</v>
      </c>
      <c r="G111" s="31">
        <f t="shared" si="21"/>
        <v>1012361927.92</v>
      </c>
      <c r="H111" s="31">
        <v>890000</v>
      </c>
      <c r="I111" s="31"/>
      <c r="J111" s="31">
        <f t="shared" si="14"/>
        <v>890000</v>
      </c>
      <c r="K111" s="31">
        <v>300000</v>
      </c>
      <c r="L111" s="31">
        <v>10130000</v>
      </c>
      <c r="M111" s="42">
        <v>1150000</v>
      </c>
      <c r="N111" s="43">
        <v>0</v>
      </c>
      <c r="O111" s="31">
        <f t="shared" si="15"/>
        <v>11580000</v>
      </c>
    </row>
    <row r="112" ht="15" customHeight="1" spans="1:15">
      <c r="A112" s="34" t="s">
        <v>108</v>
      </c>
      <c r="B112" s="31">
        <v>389216311.94</v>
      </c>
      <c r="C112" s="31">
        <v>0</v>
      </c>
      <c r="D112" s="31">
        <v>0</v>
      </c>
      <c r="E112" s="31">
        <v>0</v>
      </c>
      <c r="F112" s="31">
        <v>0</v>
      </c>
      <c r="G112" s="31">
        <f t="shared" si="21"/>
        <v>389216311.94</v>
      </c>
      <c r="H112" s="31">
        <v>400000</v>
      </c>
      <c r="I112" s="31"/>
      <c r="J112" s="31">
        <f t="shared" si="14"/>
        <v>400000</v>
      </c>
      <c r="K112" s="31">
        <v>8110000</v>
      </c>
      <c r="L112" s="31">
        <v>274420000</v>
      </c>
      <c r="M112" s="42">
        <v>4510000</v>
      </c>
      <c r="N112" s="43">
        <v>0</v>
      </c>
      <c r="O112" s="31">
        <f t="shared" si="15"/>
        <v>287040000</v>
      </c>
    </row>
    <row r="113" ht="15" customHeight="1" spans="1:15">
      <c r="A113" s="34" t="s">
        <v>110</v>
      </c>
      <c r="B113" s="31">
        <v>428673260.14</v>
      </c>
      <c r="C113" s="31">
        <v>0</v>
      </c>
      <c r="D113" s="31">
        <v>0</v>
      </c>
      <c r="E113" s="31">
        <v>0</v>
      </c>
      <c r="F113" s="31">
        <v>0</v>
      </c>
      <c r="G113" s="31">
        <f t="shared" si="21"/>
        <v>428673260.14</v>
      </c>
      <c r="H113" s="31">
        <v>420000</v>
      </c>
      <c r="I113" s="31"/>
      <c r="J113" s="31">
        <f t="shared" si="14"/>
        <v>420000</v>
      </c>
      <c r="K113" s="31">
        <v>4140000</v>
      </c>
      <c r="L113" s="31">
        <v>140160000</v>
      </c>
      <c r="M113" s="42">
        <v>3500000</v>
      </c>
      <c r="N113" s="43">
        <v>0</v>
      </c>
      <c r="O113" s="31">
        <f t="shared" si="15"/>
        <v>147800000</v>
      </c>
    </row>
    <row r="114" ht="15" customHeight="1" spans="1:15">
      <c r="A114" s="34" t="s">
        <v>103</v>
      </c>
      <c r="B114" s="31">
        <v>289026466.81</v>
      </c>
      <c r="C114" s="31">
        <v>0</v>
      </c>
      <c r="D114" s="31">
        <v>0</v>
      </c>
      <c r="E114" s="31">
        <v>0</v>
      </c>
      <c r="F114" s="31">
        <v>0</v>
      </c>
      <c r="G114" s="31">
        <f t="shared" si="21"/>
        <v>289026466.81</v>
      </c>
      <c r="H114" s="31">
        <v>380000</v>
      </c>
      <c r="I114" s="31"/>
      <c r="J114" s="31">
        <f t="shared" si="14"/>
        <v>380000</v>
      </c>
      <c r="K114" s="31">
        <v>2070000</v>
      </c>
      <c r="L114" s="31">
        <v>70210000</v>
      </c>
      <c r="M114" s="42">
        <v>3610000</v>
      </c>
      <c r="N114" s="43">
        <v>0</v>
      </c>
      <c r="O114" s="31">
        <f t="shared" si="15"/>
        <v>75890000</v>
      </c>
    </row>
    <row r="115" ht="15" customHeight="1" spans="1:15">
      <c r="A115" s="34" t="s">
        <v>102</v>
      </c>
      <c r="B115" s="31">
        <v>248677753.57</v>
      </c>
      <c r="C115" s="31">
        <v>0</v>
      </c>
      <c r="D115" s="31">
        <v>0</v>
      </c>
      <c r="E115" s="31">
        <v>0</v>
      </c>
      <c r="F115" s="31">
        <v>0</v>
      </c>
      <c r="G115" s="31">
        <f t="shared" si="21"/>
        <v>248677753.57</v>
      </c>
      <c r="H115" s="31">
        <v>370000</v>
      </c>
      <c r="I115" s="31"/>
      <c r="J115" s="31">
        <f t="shared" si="14"/>
        <v>370000</v>
      </c>
      <c r="K115" s="31">
        <v>1350000</v>
      </c>
      <c r="L115" s="31">
        <v>45650000</v>
      </c>
      <c r="M115" s="42">
        <v>2140000</v>
      </c>
      <c r="N115" s="43">
        <v>0</v>
      </c>
      <c r="O115" s="31">
        <f t="shared" si="15"/>
        <v>49140000</v>
      </c>
    </row>
    <row r="116" ht="15" customHeight="1" spans="1:15">
      <c r="A116" s="34" t="s">
        <v>109</v>
      </c>
      <c r="B116" s="31">
        <v>168445271.76</v>
      </c>
      <c r="C116" s="31">
        <v>0</v>
      </c>
      <c r="D116" s="31">
        <v>0</v>
      </c>
      <c r="E116" s="31">
        <v>0</v>
      </c>
      <c r="F116" s="31">
        <v>0</v>
      </c>
      <c r="G116" s="31">
        <f t="shared" si="21"/>
        <v>168445271.76</v>
      </c>
      <c r="H116" s="31">
        <v>340000</v>
      </c>
      <c r="I116" s="31"/>
      <c r="J116" s="31">
        <f t="shared" si="14"/>
        <v>340000</v>
      </c>
      <c r="K116" s="31">
        <v>3370000</v>
      </c>
      <c r="L116" s="31">
        <v>113970000</v>
      </c>
      <c r="M116" s="42">
        <v>4410000</v>
      </c>
      <c r="N116" s="43">
        <v>0</v>
      </c>
      <c r="O116" s="31">
        <f t="shared" si="15"/>
        <v>121750000</v>
      </c>
    </row>
    <row r="117" ht="15" customHeight="1" spans="1:15">
      <c r="A117" s="34" t="s">
        <v>104</v>
      </c>
      <c r="B117" s="31">
        <v>31131514.65</v>
      </c>
      <c r="C117" s="31">
        <v>0</v>
      </c>
      <c r="D117" s="31">
        <v>0</v>
      </c>
      <c r="E117" s="31">
        <v>0</v>
      </c>
      <c r="F117" s="31">
        <v>0</v>
      </c>
      <c r="G117" s="31">
        <f t="shared" si="21"/>
        <v>31131514.65</v>
      </c>
      <c r="H117" s="31">
        <v>310000</v>
      </c>
      <c r="I117" s="31"/>
      <c r="J117" s="31">
        <f t="shared" si="14"/>
        <v>310000</v>
      </c>
      <c r="K117" s="31">
        <v>50000</v>
      </c>
      <c r="L117" s="31">
        <v>1750000</v>
      </c>
      <c r="M117" s="42">
        <v>960000</v>
      </c>
      <c r="N117" s="43">
        <v>0</v>
      </c>
      <c r="O117" s="31">
        <f t="shared" si="15"/>
        <v>2760000</v>
      </c>
    </row>
    <row r="118" ht="15" customHeight="1" spans="1:15">
      <c r="A118" s="34" t="s">
        <v>105</v>
      </c>
      <c r="B118" s="31">
        <v>50187080.22</v>
      </c>
      <c r="C118" s="31">
        <v>0</v>
      </c>
      <c r="D118" s="31">
        <v>0</v>
      </c>
      <c r="E118" s="31">
        <v>0</v>
      </c>
      <c r="F118" s="31">
        <v>0</v>
      </c>
      <c r="G118" s="31">
        <f t="shared" si="21"/>
        <v>50187080.22</v>
      </c>
      <c r="H118" s="31">
        <v>320000</v>
      </c>
      <c r="I118" s="31"/>
      <c r="J118" s="31">
        <f t="shared" si="14"/>
        <v>320000</v>
      </c>
      <c r="K118" s="31">
        <v>140000</v>
      </c>
      <c r="L118" s="31">
        <v>4840000</v>
      </c>
      <c r="M118" s="42">
        <v>2030000</v>
      </c>
      <c r="N118" s="43">
        <v>0</v>
      </c>
      <c r="O118" s="31">
        <f t="shared" si="15"/>
        <v>7010000</v>
      </c>
    </row>
    <row r="119" ht="15" customHeight="1" spans="1:15">
      <c r="A119" s="34" t="s">
        <v>107</v>
      </c>
      <c r="B119" s="31">
        <v>65200034.94</v>
      </c>
      <c r="C119" s="31">
        <v>0</v>
      </c>
      <c r="D119" s="31">
        <v>0</v>
      </c>
      <c r="E119" s="31">
        <v>0</v>
      </c>
      <c r="F119" s="31">
        <v>0</v>
      </c>
      <c r="G119" s="31">
        <f t="shared" si="21"/>
        <v>65200034.94</v>
      </c>
      <c r="H119" s="31">
        <v>310000</v>
      </c>
      <c r="I119" s="31"/>
      <c r="J119" s="31">
        <f t="shared" si="14"/>
        <v>310000</v>
      </c>
      <c r="K119" s="31">
        <v>350000</v>
      </c>
      <c r="L119" s="31">
        <v>11900000</v>
      </c>
      <c r="M119" s="42">
        <v>1520000</v>
      </c>
      <c r="N119" s="43">
        <v>0</v>
      </c>
      <c r="O119" s="31">
        <f t="shared" si="15"/>
        <v>13770000</v>
      </c>
    </row>
    <row r="120" ht="15" customHeight="1" spans="1:15">
      <c r="A120" s="34" t="s">
        <v>106</v>
      </c>
      <c r="B120" s="31">
        <v>74353024.16</v>
      </c>
      <c r="C120" s="31">
        <v>0</v>
      </c>
      <c r="D120" s="31">
        <v>0</v>
      </c>
      <c r="E120" s="31">
        <v>0</v>
      </c>
      <c r="F120" s="31">
        <v>0</v>
      </c>
      <c r="G120" s="31">
        <f t="shared" si="21"/>
        <v>74353024.16</v>
      </c>
      <c r="H120" s="31">
        <v>320000</v>
      </c>
      <c r="I120" s="31"/>
      <c r="J120" s="31">
        <f t="shared" si="14"/>
        <v>320000</v>
      </c>
      <c r="K120" s="31">
        <v>450000</v>
      </c>
      <c r="L120" s="31">
        <v>15070000</v>
      </c>
      <c r="M120" s="42">
        <v>1480000</v>
      </c>
      <c r="N120" s="43">
        <v>0</v>
      </c>
      <c r="O120" s="31">
        <f t="shared" si="15"/>
        <v>17000000</v>
      </c>
    </row>
    <row r="121" ht="15" customHeight="1" spans="1:15">
      <c r="A121" s="36" t="s">
        <v>224</v>
      </c>
      <c r="B121" s="31">
        <v>66887250.96</v>
      </c>
      <c r="C121" s="31">
        <v>0</v>
      </c>
      <c r="D121" s="31">
        <v>0</v>
      </c>
      <c r="E121" s="31">
        <v>0</v>
      </c>
      <c r="F121" s="31">
        <v>0</v>
      </c>
      <c r="G121" s="31">
        <f t="shared" si="21"/>
        <v>66887250.96</v>
      </c>
      <c r="H121" s="31">
        <v>0</v>
      </c>
      <c r="I121" s="31"/>
      <c r="J121" s="31">
        <f t="shared" si="14"/>
        <v>0</v>
      </c>
      <c r="K121" s="31">
        <v>0</v>
      </c>
      <c r="L121" s="31">
        <v>0</v>
      </c>
      <c r="M121" s="42">
        <v>0</v>
      </c>
      <c r="N121" s="43">
        <v>0</v>
      </c>
      <c r="O121" s="31">
        <f t="shared" si="15"/>
        <v>0</v>
      </c>
    </row>
    <row r="122" ht="15" customHeight="1" spans="1:15">
      <c r="A122" s="36" t="s">
        <v>225</v>
      </c>
      <c r="B122" s="31">
        <v>22316484.6</v>
      </c>
      <c r="C122" s="31">
        <v>0</v>
      </c>
      <c r="D122" s="31">
        <v>0</v>
      </c>
      <c r="E122" s="31">
        <v>0</v>
      </c>
      <c r="F122" s="31">
        <v>0</v>
      </c>
      <c r="G122" s="31">
        <f t="shared" si="21"/>
        <v>22316484.6</v>
      </c>
      <c r="H122" s="31">
        <v>0</v>
      </c>
      <c r="I122" s="31"/>
      <c r="J122" s="31">
        <f t="shared" si="14"/>
        <v>0</v>
      </c>
      <c r="K122" s="31">
        <v>0</v>
      </c>
      <c r="L122" s="31">
        <v>0</v>
      </c>
      <c r="M122" s="42">
        <v>0</v>
      </c>
      <c r="N122" s="43">
        <v>0</v>
      </c>
      <c r="O122" s="31">
        <f t="shared" si="15"/>
        <v>0</v>
      </c>
    </row>
    <row r="123" ht="15" customHeight="1" spans="1:15">
      <c r="A123" s="35" t="s">
        <v>226</v>
      </c>
      <c r="B123" s="31">
        <v>1704097633.57</v>
      </c>
      <c r="C123" s="31">
        <v>941520000</v>
      </c>
      <c r="D123" s="31">
        <v>47170000</v>
      </c>
      <c r="E123" s="31">
        <v>0</v>
      </c>
      <c r="F123" s="31">
        <v>0</v>
      </c>
      <c r="G123" s="31">
        <f t="shared" si="21"/>
        <v>2692787633.57</v>
      </c>
      <c r="H123" s="31">
        <f t="shared" ref="H123:L123" si="24">SUM(H124:H132)</f>
        <v>2880000</v>
      </c>
      <c r="I123" s="31"/>
      <c r="J123" s="31">
        <f t="shared" si="14"/>
        <v>2880000</v>
      </c>
      <c r="K123" s="31">
        <f t="shared" si="24"/>
        <v>7910000</v>
      </c>
      <c r="L123" s="31">
        <f t="shared" si="24"/>
        <v>267580000</v>
      </c>
      <c r="M123" s="42">
        <v>11890000</v>
      </c>
      <c r="N123" s="43">
        <v>1290000</v>
      </c>
      <c r="O123" s="31">
        <f t="shared" si="15"/>
        <v>288670000</v>
      </c>
    </row>
    <row r="124" ht="15" customHeight="1" spans="1:15">
      <c r="A124" s="34" t="s">
        <v>112</v>
      </c>
      <c r="B124" s="31">
        <v>0</v>
      </c>
      <c r="C124" s="31">
        <v>941520000</v>
      </c>
      <c r="D124" s="31">
        <v>0</v>
      </c>
      <c r="E124" s="31">
        <v>0</v>
      </c>
      <c r="F124" s="31">
        <v>0</v>
      </c>
      <c r="G124" s="31">
        <f t="shared" si="21"/>
        <v>941520000</v>
      </c>
      <c r="H124" s="31">
        <v>870000</v>
      </c>
      <c r="I124" s="31"/>
      <c r="J124" s="31">
        <f t="shared" si="14"/>
        <v>870000</v>
      </c>
      <c r="K124" s="31">
        <v>270000</v>
      </c>
      <c r="L124" s="31">
        <v>9090000</v>
      </c>
      <c r="M124" s="42">
        <v>1110000</v>
      </c>
      <c r="N124" s="43">
        <v>0</v>
      </c>
      <c r="O124" s="31">
        <f t="shared" si="15"/>
        <v>10470000</v>
      </c>
    </row>
    <row r="125" ht="15" customHeight="1" spans="1:15">
      <c r="A125" s="34" t="s">
        <v>114</v>
      </c>
      <c r="B125" s="31">
        <v>318320561.36</v>
      </c>
      <c r="C125" s="31">
        <v>0</v>
      </c>
      <c r="D125" s="31">
        <v>0</v>
      </c>
      <c r="E125" s="31">
        <v>0</v>
      </c>
      <c r="F125" s="31">
        <v>0</v>
      </c>
      <c r="G125" s="31">
        <f t="shared" si="21"/>
        <v>318320561.36</v>
      </c>
      <c r="H125" s="31">
        <v>390000</v>
      </c>
      <c r="I125" s="31"/>
      <c r="J125" s="31">
        <f t="shared" si="14"/>
        <v>390000</v>
      </c>
      <c r="K125" s="31">
        <v>1760000</v>
      </c>
      <c r="L125" s="31">
        <v>59490000</v>
      </c>
      <c r="M125" s="42">
        <v>2080000</v>
      </c>
      <c r="N125" s="43">
        <v>0</v>
      </c>
      <c r="O125" s="31">
        <f t="shared" si="15"/>
        <v>63330000</v>
      </c>
    </row>
    <row r="126" ht="15" customHeight="1" spans="1:15">
      <c r="A126" s="34" t="s">
        <v>116</v>
      </c>
      <c r="B126" s="31">
        <v>416350219.63</v>
      </c>
      <c r="C126" s="31">
        <v>0</v>
      </c>
      <c r="D126" s="31">
        <v>0</v>
      </c>
      <c r="E126" s="31">
        <v>0</v>
      </c>
      <c r="F126" s="31">
        <v>0</v>
      </c>
      <c r="G126" s="31">
        <f t="shared" si="21"/>
        <v>416350219.63</v>
      </c>
      <c r="H126" s="31">
        <v>430000</v>
      </c>
      <c r="I126" s="31"/>
      <c r="J126" s="31">
        <f t="shared" si="14"/>
        <v>430000</v>
      </c>
      <c r="K126" s="31">
        <v>1410000</v>
      </c>
      <c r="L126" s="31">
        <v>47730000</v>
      </c>
      <c r="M126" s="42">
        <v>1960000</v>
      </c>
      <c r="N126" s="43">
        <v>0</v>
      </c>
      <c r="O126" s="31">
        <f t="shared" si="15"/>
        <v>51100000</v>
      </c>
    </row>
    <row r="127" ht="15" customHeight="1" spans="1:15">
      <c r="A127" s="34" t="s">
        <v>117</v>
      </c>
      <c r="B127" s="31">
        <v>376283569</v>
      </c>
      <c r="C127" s="31">
        <v>0</v>
      </c>
      <c r="D127" s="31">
        <v>0</v>
      </c>
      <c r="E127" s="31">
        <v>0</v>
      </c>
      <c r="F127" s="31">
        <v>0</v>
      </c>
      <c r="G127" s="31">
        <f t="shared" si="21"/>
        <v>376283569</v>
      </c>
      <c r="H127" s="31">
        <v>420000</v>
      </c>
      <c r="I127" s="31"/>
      <c r="J127" s="31">
        <f t="shared" si="14"/>
        <v>420000</v>
      </c>
      <c r="K127" s="31">
        <v>1740000</v>
      </c>
      <c r="L127" s="31">
        <v>58800000</v>
      </c>
      <c r="M127" s="42">
        <v>2300000</v>
      </c>
      <c r="N127" s="43">
        <v>0</v>
      </c>
      <c r="O127" s="31">
        <f t="shared" si="15"/>
        <v>62840000</v>
      </c>
    </row>
    <row r="128" ht="15" customHeight="1" spans="1:15">
      <c r="A128" s="34" t="s">
        <v>115</v>
      </c>
      <c r="B128" s="31">
        <v>359057970.65</v>
      </c>
      <c r="C128" s="31">
        <v>0</v>
      </c>
      <c r="D128" s="31">
        <v>0</v>
      </c>
      <c r="E128" s="31">
        <v>0</v>
      </c>
      <c r="F128" s="31">
        <v>0</v>
      </c>
      <c r="G128" s="31">
        <f t="shared" si="21"/>
        <v>359057970.65</v>
      </c>
      <c r="H128" s="31">
        <v>420000</v>
      </c>
      <c r="I128" s="31"/>
      <c r="J128" s="31">
        <f t="shared" si="14"/>
        <v>420000</v>
      </c>
      <c r="K128" s="31">
        <v>1480000</v>
      </c>
      <c r="L128" s="31">
        <v>49970000</v>
      </c>
      <c r="M128" s="42">
        <v>2060000</v>
      </c>
      <c r="N128" s="43">
        <v>0</v>
      </c>
      <c r="O128" s="31">
        <f t="shared" si="15"/>
        <v>53510000</v>
      </c>
    </row>
    <row r="129" ht="15" customHeight="1" spans="1:15">
      <c r="A129" s="34" t="s">
        <v>113</v>
      </c>
      <c r="B129" s="31">
        <v>160862259.12</v>
      </c>
      <c r="C129" s="31">
        <v>0</v>
      </c>
      <c r="D129" s="31">
        <v>0</v>
      </c>
      <c r="E129" s="31">
        <v>0</v>
      </c>
      <c r="F129" s="31">
        <v>0</v>
      </c>
      <c r="G129" s="31">
        <f t="shared" si="21"/>
        <v>160862259.12</v>
      </c>
      <c r="H129" s="31">
        <v>350000</v>
      </c>
      <c r="I129" s="31"/>
      <c r="J129" s="31">
        <f t="shared" si="14"/>
        <v>350000</v>
      </c>
      <c r="K129" s="31">
        <v>1250000</v>
      </c>
      <c r="L129" s="31">
        <v>42500000</v>
      </c>
      <c r="M129" s="42">
        <v>2380000</v>
      </c>
      <c r="N129" s="43">
        <v>0</v>
      </c>
      <c r="O129" s="31">
        <f t="shared" si="15"/>
        <v>46130000</v>
      </c>
    </row>
    <row r="130" ht="15" customHeight="1" spans="1:15">
      <c r="A130" s="36" t="s">
        <v>227</v>
      </c>
      <c r="B130" s="31">
        <v>55963344.22</v>
      </c>
      <c r="C130" s="31">
        <v>0</v>
      </c>
      <c r="D130" s="31">
        <v>0</v>
      </c>
      <c r="E130" s="31">
        <v>0</v>
      </c>
      <c r="F130" s="31">
        <v>0</v>
      </c>
      <c r="G130" s="31">
        <f t="shared" si="21"/>
        <v>55963344.22</v>
      </c>
      <c r="H130" s="31">
        <v>0</v>
      </c>
      <c r="I130" s="31"/>
      <c r="J130" s="31">
        <f t="shared" si="14"/>
        <v>0</v>
      </c>
      <c r="K130" s="31">
        <v>0</v>
      </c>
      <c r="L130" s="31">
        <v>0</v>
      </c>
      <c r="M130" s="42">
        <v>0</v>
      </c>
      <c r="N130" s="43">
        <v>0</v>
      </c>
      <c r="O130" s="31">
        <f t="shared" si="15"/>
        <v>0</v>
      </c>
    </row>
    <row r="131" ht="15" customHeight="1" spans="1:15">
      <c r="A131" s="36" t="s">
        <v>221</v>
      </c>
      <c r="B131" s="31">
        <v>17259709.59</v>
      </c>
      <c r="C131" s="31">
        <v>0</v>
      </c>
      <c r="D131" s="31">
        <v>0</v>
      </c>
      <c r="E131" s="31">
        <v>0</v>
      </c>
      <c r="F131" s="31">
        <v>0</v>
      </c>
      <c r="G131" s="31">
        <f t="shared" si="21"/>
        <v>17259709.59</v>
      </c>
      <c r="H131" s="31">
        <v>0</v>
      </c>
      <c r="I131" s="31"/>
      <c r="J131" s="31">
        <f t="shared" si="14"/>
        <v>0</v>
      </c>
      <c r="K131" s="31">
        <v>0</v>
      </c>
      <c r="L131" s="31">
        <v>0</v>
      </c>
      <c r="M131" s="42">
        <v>0</v>
      </c>
      <c r="N131" s="43">
        <v>0</v>
      </c>
      <c r="O131" s="31">
        <f t="shared" si="15"/>
        <v>0</v>
      </c>
    </row>
    <row r="132" ht="15" customHeight="1" spans="1:15">
      <c r="A132" s="36" t="s">
        <v>228</v>
      </c>
      <c r="B132" s="31">
        <v>0</v>
      </c>
      <c r="C132" s="31">
        <v>0</v>
      </c>
      <c r="D132" s="31">
        <v>0</v>
      </c>
      <c r="E132" s="31">
        <v>0</v>
      </c>
      <c r="F132" s="31">
        <v>0</v>
      </c>
      <c r="G132" s="31">
        <f t="shared" si="21"/>
        <v>0</v>
      </c>
      <c r="H132" s="31">
        <v>0</v>
      </c>
      <c r="I132" s="31"/>
      <c r="J132" s="31">
        <f t="shared" si="14"/>
        <v>0</v>
      </c>
      <c r="K132" s="31">
        <v>0</v>
      </c>
      <c r="L132" s="31">
        <v>0</v>
      </c>
      <c r="M132" s="42">
        <v>0</v>
      </c>
      <c r="N132" s="43">
        <v>0</v>
      </c>
      <c r="O132" s="31">
        <f t="shared" si="15"/>
        <v>0</v>
      </c>
    </row>
    <row r="133" ht="15" customHeight="1" spans="1:15">
      <c r="A133" s="35" t="s">
        <v>229</v>
      </c>
      <c r="B133" s="31">
        <v>843436304.25</v>
      </c>
      <c r="C133" s="31">
        <v>538670000</v>
      </c>
      <c r="D133" s="31">
        <v>26990000</v>
      </c>
      <c r="E133" s="31">
        <v>97370</v>
      </c>
      <c r="F133" s="31">
        <v>102987.5</v>
      </c>
      <c r="G133" s="31">
        <f t="shared" ref="G133:G164" si="25">SUM(B133:F133)</f>
        <v>1409296661.75</v>
      </c>
      <c r="H133" s="31">
        <f t="shared" ref="H133:L133" si="26">SUM(H134:H143)</f>
        <v>2830000</v>
      </c>
      <c r="I133" s="31"/>
      <c r="J133" s="31">
        <f t="shared" ref="J133:J179" si="27">SUM(H133:I133)</f>
        <v>2830000</v>
      </c>
      <c r="K133" s="31">
        <f t="shared" si="26"/>
        <v>13620000</v>
      </c>
      <c r="L133" s="31">
        <f t="shared" si="26"/>
        <v>111570000</v>
      </c>
      <c r="M133" s="42">
        <v>25170000</v>
      </c>
      <c r="N133" s="43">
        <v>2750000</v>
      </c>
      <c r="O133" s="31">
        <f t="shared" ref="O133:O179" si="28">SUM(K133:N133)</f>
        <v>153110000</v>
      </c>
    </row>
    <row r="134" ht="15" customHeight="1" spans="1:15">
      <c r="A134" s="34" t="s">
        <v>118</v>
      </c>
      <c r="B134" s="31">
        <v>0</v>
      </c>
      <c r="C134" s="31">
        <v>538670000</v>
      </c>
      <c r="D134" s="31">
        <v>0</v>
      </c>
      <c r="E134" s="31">
        <v>0</v>
      </c>
      <c r="F134" s="31">
        <v>0</v>
      </c>
      <c r="G134" s="31">
        <f t="shared" si="25"/>
        <v>538670000</v>
      </c>
      <c r="H134" s="31">
        <v>560000</v>
      </c>
      <c r="I134" s="31"/>
      <c r="J134" s="31">
        <f t="shared" si="27"/>
        <v>560000</v>
      </c>
      <c r="K134" s="31">
        <v>10000</v>
      </c>
      <c r="L134" s="31">
        <v>170000</v>
      </c>
      <c r="M134" s="42">
        <v>810000</v>
      </c>
      <c r="N134" s="43">
        <v>0</v>
      </c>
      <c r="O134" s="31">
        <f t="shared" si="28"/>
        <v>990000</v>
      </c>
    </row>
    <row r="135" ht="15" customHeight="1" spans="1:15">
      <c r="A135" s="34" t="s">
        <v>43</v>
      </c>
      <c r="B135" s="31">
        <v>60563122.54</v>
      </c>
      <c r="C135" s="31">
        <v>0</v>
      </c>
      <c r="D135" s="31">
        <v>0</v>
      </c>
      <c r="E135" s="31">
        <v>0</v>
      </c>
      <c r="F135" s="31">
        <v>0</v>
      </c>
      <c r="G135" s="31">
        <f t="shared" si="25"/>
        <v>60563122.54</v>
      </c>
      <c r="H135" s="31">
        <v>260000</v>
      </c>
      <c r="I135" s="31"/>
      <c r="J135" s="31">
        <f t="shared" si="27"/>
        <v>260000</v>
      </c>
      <c r="K135" s="31">
        <v>4890000</v>
      </c>
      <c r="L135" s="31">
        <v>0</v>
      </c>
      <c r="M135" s="42">
        <v>5910000</v>
      </c>
      <c r="N135" s="43">
        <v>0</v>
      </c>
      <c r="O135" s="31">
        <f t="shared" si="28"/>
        <v>10800000</v>
      </c>
    </row>
    <row r="136" ht="15" customHeight="1" spans="1:15">
      <c r="A136" s="34" t="s">
        <v>44</v>
      </c>
      <c r="B136" s="31">
        <v>126741646.88</v>
      </c>
      <c r="C136" s="31">
        <v>0</v>
      </c>
      <c r="D136" s="31">
        <v>0</v>
      </c>
      <c r="E136" s="31">
        <v>0</v>
      </c>
      <c r="F136" s="31">
        <v>0</v>
      </c>
      <c r="G136" s="31">
        <f t="shared" si="25"/>
        <v>126741646.88</v>
      </c>
      <c r="H136" s="31">
        <v>230000</v>
      </c>
      <c r="I136" s="31"/>
      <c r="J136" s="31">
        <f t="shared" si="27"/>
        <v>230000</v>
      </c>
      <c r="K136" s="31">
        <v>4300000</v>
      </c>
      <c r="L136" s="31">
        <v>0</v>
      </c>
      <c r="M136" s="42">
        <v>6440000</v>
      </c>
      <c r="N136" s="43">
        <v>0</v>
      </c>
      <c r="O136" s="31">
        <f t="shared" si="28"/>
        <v>10740000</v>
      </c>
    </row>
    <row r="137" ht="15" customHeight="1" spans="1:15">
      <c r="A137" s="34" t="s">
        <v>119</v>
      </c>
      <c r="B137" s="31">
        <v>137383986.12</v>
      </c>
      <c r="C137" s="31">
        <v>0</v>
      </c>
      <c r="D137" s="31">
        <v>0</v>
      </c>
      <c r="E137" s="31">
        <v>0</v>
      </c>
      <c r="F137" s="31">
        <v>0</v>
      </c>
      <c r="G137" s="31">
        <f t="shared" si="25"/>
        <v>137383986.12</v>
      </c>
      <c r="H137" s="31">
        <v>330000</v>
      </c>
      <c r="I137" s="31"/>
      <c r="J137" s="31">
        <f t="shared" si="27"/>
        <v>330000</v>
      </c>
      <c r="K137" s="31">
        <v>760000</v>
      </c>
      <c r="L137" s="31">
        <v>25870000</v>
      </c>
      <c r="M137" s="42">
        <v>1230000</v>
      </c>
      <c r="N137" s="43">
        <v>0</v>
      </c>
      <c r="O137" s="31">
        <f t="shared" si="28"/>
        <v>27860000</v>
      </c>
    </row>
    <row r="138" ht="15" customHeight="1" spans="1:15">
      <c r="A138" s="34" t="s">
        <v>122</v>
      </c>
      <c r="B138" s="31">
        <v>93680619.64</v>
      </c>
      <c r="C138" s="31">
        <v>0</v>
      </c>
      <c r="D138" s="31">
        <v>0</v>
      </c>
      <c r="E138" s="31">
        <v>0</v>
      </c>
      <c r="F138" s="31">
        <v>0</v>
      </c>
      <c r="G138" s="31">
        <f t="shared" si="25"/>
        <v>93680619.64</v>
      </c>
      <c r="H138" s="31">
        <v>320000</v>
      </c>
      <c r="I138" s="31"/>
      <c r="J138" s="31">
        <f t="shared" si="27"/>
        <v>320000</v>
      </c>
      <c r="K138" s="31">
        <v>360000</v>
      </c>
      <c r="L138" s="31">
        <v>12240000</v>
      </c>
      <c r="M138" s="42">
        <v>1020000</v>
      </c>
      <c r="N138" s="43">
        <v>0</v>
      </c>
      <c r="O138" s="31">
        <f t="shared" si="28"/>
        <v>13620000</v>
      </c>
    </row>
    <row r="139" ht="15" customHeight="1" spans="1:15">
      <c r="A139" s="34" t="s">
        <v>120</v>
      </c>
      <c r="B139" s="31">
        <v>112616652.58</v>
      </c>
      <c r="C139" s="31">
        <v>0</v>
      </c>
      <c r="D139" s="31">
        <v>0</v>
      </c>
      <c r="E139" s="31">
        <v>0</v>
      </c>
      <c r="F139" s="31">
        <v>0</v>
      </c>
      <c r="G139" s="31">
        <f t="shared" si="25"/>
        <v>112616652.58</v>
      </c>
      <c r="H139" s="31">
        <v>330000</v>
      </c>
      <c r="I139" s="31"/>
      <c r="J139" s="31">
        <f t="shared" si="27"/>
        <v>330000</v>
      </c>
      <c r="K139" s="31">
        <v>420000</v>
      </c>
      <c r="L139" s="31">
        <v>14290000</v>
      </c>
      <c r="M139" s="42">
        <v>1530000</v>
      </c>
      <c r="N139" s="43">
        <v>0</v>
      </c>
      <c r="O139" s="31">
        <f t="shared" si="28"/>
        <v>16240000</v>
      </c>
    </row>
    <row r="140" ht="15" customHeight="1" spans="1:15">
      <c r="A140" s="34" t="s">
        <v>121</v>
      </c>
      <c r="B140" s="31">
        <v>256708511.95</v>
      </c>
      <c r="C140" s="31">
        <v>0</v>
      </c>
      <c r="D140" s="31">
        <v>0</v>
      </c>
      <c r="E140" s="31">
        <v>0</v>
      </c>
      <c r="F140" s="31">
        <v>0</v>
      </c>
      <c r="G140" s="31">
        <f t="shared" si="25"/>
        <v>256708511.95</v>
      </c>
      <c r="H140" s="31">
        <v>370000</v>
      </c>
      <c r="I140" s="31"/>
      <c r="J140" s="31">
        <f t="shared" si="27"/>
        <v>370000</v>
      </c>
      <c r="K140" s="31">
        <v>1740000</v>
      </c>
      <c r="L140" s="31">
        <v>59000000</v>
      </c>
      <c r="M140" s="42">
        <v>1490000</v>
      </c>
      <c r="N140" s="43">
        <v>0</v>
      </c>
      <c r="O140" s="31">
        <f t="shared" si="28"/>
        <v>62230000</v>
      </c>
    </row>
    <row r="141" ht="15" customHeight="1" spans="1:15">
      <c r="A141" s="34" t="s">
        <v>41</v>
      </c>
      <c r="B141" s="31">
        <v>27540714.74</v>
      </c>
      <c r="C141" s="31">
        <v>0</v>
      </c>
      <c r="D141" s="31">
        <v>0</v>
      </c>
      <c r="E141" s="31">
        <v>0</v>
      </c>
      <c r="F141" s="31">
        <v>0</v>
      </c>
      <c r="G141" s="31">
        <f t="shared" si="25"/>
        <v>27540714.74</v>
      </c>
      <c r="H141" s="31">
        <v>220000</v>
      </c>
      <c r="I141" s="31"/>
      <c r="J141" s="31">
        <f t="shared" si="27"/>
        <v>220000</v>
      </c>
      <c r="K141" s="31">
        <v>600000</v>
      </c>
      <c r="L141" s="31">
        <v>0</v>
      </c>
      <c r="M141" s="42">
        <v>3200000</v>
      </c>
      <c r="N141" s="43">
        <v>0</v>
      </c>
      <c r="O141" s="31">
        <f t="shared" si="28"/>
        <v>3800000</v>
      </c>
    </row>
    <row r="142" ht="15" customHeight="1" spans="1:15">
      <c r="A142" s="34" t="s">
        <v>42</v>
      </c>
      <c r="B142" s="31">
        <v>24990581</v>
      </c>
      <c r="C142" s="31">
        <v>0</v>
      </c>
      <c r="D142" s="31">
        <v>0</v>
      </c>
      <c r="E142" s="31">
        <v>0</v>
      </c>
      <c r="F142" s="31">
        <v>0</v>
      </c>
      <c r="G142" s="31">
        <f t="shared" si="25"/>
        <v>24990581</v>
      </c>
      <c r="H142" s="31">
        <v>210000</v>
      </c>
      <c r="I142" s="31"/>
      <c r="J142" s="31">
        <f t="shared" si="27"/>
        <v>210000</v>
      </c>
      <c r="K142" s="31">
        <v>540000</v>
      </c>
      <c r="L142" s="31">
        <v>0</v>
      </c>
      <c r="M142" s="42">
        <v>3540000</v>
      </c>
      <c r="N142" s="43">
        <v>0</v>
      </c>
      <c r="O142" s="31">
        <f t="shared" si="28"/>
        <v>4080000</v>
      </c>
    </row>
    <row r="143" ht="15" customHeight="1" spans="1:15">
      <c r="A143" s="36" t="s">
        <v>221</v>
      </c>
      <c r="B143" s="31">
        <v>3210468.8</v>
      </c>
      <c r="C143" s="31">
        <v>0</v>
      </c>
      <c r="D143" s="31">
        <v>0</v>
      </c>
      <c r="E143" s="31">
        <v>0</v>
      </c>
      <c r="F143" s="31">
        <v>0</v>
      </c>
      <c r="G143" s="31">
        <f t="shared" si="25"/>
        <v>3210468.8</v>
      </c>
      <c r="H143" s="31">
        <v>0</v>
      </c>
      <c r="I143" s="31"/>
      <c r="J143" s="31">
        <f t="shared" si="27"/>
        <v>0</v>
      </c>
      <c r="K143" s="31">
        <v>0</v>
      </c>
      <c r="L143" s="31">
        <v>0</v>
      </c>
      <c r="M143" s="42">
        <v>0</v>
      </c>
      <c r="N143" s="43">
        <v>0</v>
      </c>
      <c r="O143" s="31">
        <f t="shared" si="28"/>
        <v>0</v>
      </c>
    </row>
    <row r="144" ht="15" customHeight="1" spans="1:15">
      <c r="A144" s="35" t="s">
        <v>230</v>
      </c>
      <c r="B144" s="31">
        <v>1003419733.21</v>
      </c>
      <c r="C144" s="31">
        <v>528820000</v>
      </c>
      <c r="D144" s="31">
        <v>26490000</v>
      </c>
      <c r="E144" s="31">
        <v>0</v>
      </c>
      <c r="F144" s="31">
        <v>0</v>
      </c>
      <c r="G144" s="31">
        <f t="shared" si="25"/>
        <v>1558729733.21</v>
      </c>
      <c r="H144" s="31">
        <f t="shared" ref="H144:L144" si="29">SUM(H145:H153)</f>
        <v>3310000</v>
      </c>
      <c r="I144" s="31"/>
      <c r="J144" s="31">
        <f t="shared" si="27"/>
        <v>3310000</v>
      </c>
      <c r="K144" s="31">
        <f t="shared" si="29"/>
        <v>6340000</v>
      </c>
      <c r="L144" s="31">
        <f t="shared" si="29"/>
        <v>214620000</v>
      </c>
      <c r="M144" s="42">
        <v>10480000</v>
      </c>
      <c r="N144" s="43">
        <v>1150000</v>
      </c>
      <c r="O144" s="31">
        <f t="shared" si="28"/>
        <v>232590000</v>
      </c>
    </row>
    <row r="145" ht="15" customHeight="1" spans="1:15">
      <c r="A145" s="34" t="s">
        <v>231</v>
      </c>
      <c r="B145" s="31">
        <v>0</v>
      </c>
      <c r="C145" s="31">
        <v>528820000</v>
      </c>
      <c r="D145" s="31">
        <v>0</v>
      </c>
      <c r="E145" s="31">
        <v>0</v>
      </c>
      <c r="F145" s="31">
        <v>0</v>
      </c>
      <c r="G145" s="31">
        <f t="shared" si="25"/>
        <v>528820000</v>
      </c>
      <c r="H145" s="31">
        <v>650000</v>
      </c>
      <c r="I145" s="31"/>
      <c r="J145" s="31">
        <f t="shared" si="27"/>
        <v>650000</v>
      </c>
      <c r="K145" s="31">
        <v>0</v>
      </c>
      <c r="L145" s="31">
        <v>0</v>
      </c>
      <c r="M145" s="42">
        <v>0</v>
      </c>
      <c r="N145" s="43">
        <v>0</v>
      </c>
      <c r="O145" s="31">
        <f t="shared" si="28"/>
        <v>0</v>
      </c>
    </row>
    <row r="146" ht="15" customHeight="1" spans="1:15">
      <c r="A146" s="34" t="s">
        <v>129</v>
      </c>
      <c r="B146" s="31">
        <v>276713459.01</v>
      </c>
      <c r="C146" s="31">
        <v>0</v>
      </c>
      <c r="D146" s="31">
        <v>0</v>
      </c>
      <c r="E146" s="31">
        <v>0</v>
      </c>
      <c r="F146" s="31">
        <v>0</v>
      </c>
      <c r="G146" s="31">
        <f t="shared" si="25"/>
        <v>276713459.01</v>
      </c>
      <c r="H146" s="31">
        <v>390000</v>
      </c>
      <c r="I146" s="31"/>
      <c r="J146" s="31">
        <f t="shared" si="27"/>
        <v>390000</v>
      </c>
      <c r="K146" s="31">
        <v>3210000</v>
      </c>
      <c r="L146" s="31">
        <v>108620000</v>
      </c>
      <c r="M146" s="42">
        <v>2150000</v>
      </c>
      <c r="N146" s="43">
        <v>0</v>
      </c>
      <c r="O146" s="31">
        <f t="shared" si="28"/>
        <v>113980000</v>
      </c>
    </row>
    <row r="147" ht="15" customHeight="1" spans="1:15">
      <c r="A147" s="34" t="s">
        <v>127</v>
      </c>
      <c r="B147" s="31">
        <v>120977630.61</v>
      </c>
      <c r="C147" s="31">
        <v>0</v>
      </c>
      <c r="D147" s="31">
        <v>0</v>
      </c>
      <c r="E147" s="31">
        <v>0</v>
      </c>
      <c r="F147" s="31">
        <v>0</v>
      </c>
      <c r="G147" s="31">
        <f t="shared" si="25"/>
        <v>120977630.61</v>
      </c>
      <c r="H147" s="31">
        <v>330000</v>
      </c>
      <c r="I147" s="31"/>
      <c r="J147" s="31">
        <f t="shared" si="27"/>
        <v>330000</v>
      </c>
      <c r="K147" s="31">
        <v>630000</v>
      </c>
      <c r="L147" s="31">
        <v>21140000</v>
      </c>
      <c r="M147" s="42">
        <v>1150000</v>
      </c>
      <c r="N147" s="43">
        <v>0</v>
      </c>
      <c r="O147" s="31">
        <f t="shared" si="28"/>
        <v>22920000</v>
      </c>
    </row>
    <row r="148" ht="15" customHeight="1" spans="1:15">
      <c r="A148" s="34" t="s">
        <v>126</v>
      </c>
      <c r="B148" s="31">
        <v>79867290.98</v>
      </c>
      <c r="C148" s="31">
        <v>0</v>
      </c>
      <c r="D148" s="31">
        <v>0</v>
      </c>
      <c r="E148" s="31">
        <v>0</v>
      </c>
      <c r="F148" s="31">
        <v>0</v>
      </c>
      <c r="G148" s="31">
        <f t="shared" si="25"/>
        <v>79867290.98</v>
      </c>
      <c r="H148" s="31">
        <v>320000</v>
      </c>
      <c r="I148" s="31"/>
      <c r="J148" s="31">
        <f t="shared" si="27"/>
        <v>320000</v>
      </c>
      <c r="K148" s="31">
        <v>570000</v>
      </c>
      <c r="L148" s="31">
        <v>19420000</v>
      </c>
      <c r="M148" s="42">
        <v>1150000</v>
      </c>
      <c r="N148" s="43">
        <v>0</v>
      </c>
      <c r="O148" s="31">
        <f t="shared" si="28"/>
        <v>21140000</v>
      </c>
    </row>
    <row r="149" ht="15" customHeight="1" spans="1:15">
      <c r="A149" s="34" t="s">
        <v>125</v>
      </c>
      <c r="B149" s="31">
        <v>167396996.37</v>
      </c>
      <c r="C149" s="31">
        <v>0</v>
      </c>
      <c r="D149" s="31">
        <v>0</v>
      </c>
      <c r="E149" s="31">
        <v>0</v>
      </c>
      <c r="F149" s="31">
        <v>0</v>
      </c>
      <c r="G149" s="31">
        <f t="shared" si="25"/>
        <v>167396996.37</v>
      </c>
      <c r="H149" s="31">
        <v>350000</v>
      </c>
      <c r="I149" s="31"/>
      <c r="J149" s="31">
        <f t="shared" si="27"/>
        <v>350000</v>
      </c>
      <c r="K149" s="31">
        <v>860000</v>
      </c>
      <c r="L149" s="31">
        <v>29200000</v>
      </c>
      <c r="M149" s="42">
        <v>1420000</v>
      </c>
      <c r="N149" s="43">
        <v>0</v>
      </c>
      <c r="O149" s="31">
        <f t="shared" si="28"/>
        <v>31480000</v>
      </c>
    </row>
    <row r="150" ht="15" customHeight="1" spans="1:15">
      <c r="A150" s="34" t="s">
        <v>130</v>
      </c>
      <c r="B150" s="31">
        <v>34445950</v>
      </c>
      <c r="C150" s="31">
        <v>0</v>
      </c>
      <c r="D150" s="31">
        <v>0</v>
      </c>
      <c r="E150" s="31">
        <v>0</v>
      </c>
      <c r="F150" s="31">
        <v>0</v>
      </c>
      <c r="G150" s="31">
        <f t="shared" si="25"/>
        <v>34445950</v>
      </c>
      <c r="H150" s="31">
        <v>300000</v>
      </c>
      <c r="I150" s="31"/>
      <c r="J150" s="31">
        <f t="shared" si="27"/>
        <v>300000</v>
      </c>
      <c r="K150" s="31">
        <v>120000</v>
      </c>
      <c r="L150" s="31">
        <v>4170000</v>
      </c>
      <c r="M150" s="42">
        <v>1340000</v>
      </c>
      <c r="N150" s="43">
        <v>0</v>
      </c>
      <c r="O150" s="31">
        <f t="shared" si="28"/>
        <v>5630000</v>
      </c>
    </row>
    <row r="151" ht="15" customHeight="1" spans="1:15">
      <c r="A151" s="34" t="s">
        <v>131</v>
      </c>
      <c r="B151" s="31">
        <v>51326059.4</v>
      </c>
      <c r="C151" s="31">
        <v>0</v>
      </c>
      <c r="D151" s="31">
        <v>0</v>
      </c>
      <c r="E151" s="31">
        <v>0</v>
      </c>
      <c r="F151" s="31">
        <v>0</v>
      </c>
      <c r="G151" s="31">
        <f t="shared" si="25"/>
        <v>51326059.4</v>
      </c>
      <c r="H151" s="31">
        <v>300000</v>
      </c>
      <c r="I151" s="31"/>
      <c r="J151" s="31">
        <f t="shared" si="27"/>
        <v>300000</v>
      </c>
      <c r="K151" s="31">
        <v>170000</v>
      </c>
      <c r="L151" s="31">
        <v>5730000</v>
      </c>
      <c r="M151" s="42">
        <v>1030000</v>
      </c>
      <c r="N151" s="43">
        <v>0</v>
      </c>
      <c r="O151" s="31">
        <f t="shared" si="28"/>
        <v>6930000</v>
      </c>
    </row>
    <row r="152" ht="15" customHeight="1" spans="1:15">
      <c r="A152" s="34" t="s">
        <v>128</v>
      </c>
      <c r="B152" s="31">
        <v>129690900.26</v>
      </c>
      <c r="C152" s="31">
        <v>0</v>
      </c>
      <c r="D152" s="31">
        <v>0</v>
      </c>
      <c r="E152" s="31">
        <v>0</v>
      </c>
      <c r="F152" s="31">
        <v>0</v>
      </c>
      <c r="G152" s="31">
        <f t="shared" si="25"/>
        <v>129690900.26</v>
      </c>
      <c r="H152" s="31">
        <v>330000</v>
      </c>
      <c r="I152" s="31"/>
      <c r="J152" s="31">
        <f t="shared" si="27"/>
        <v>330000</v>
      </c>
      <c r="K152" s="31">
        <v>470000</v>
      </c>
      <c r="L152" s="31">
        <v>15730000</v>
      </c>
      <c r="M152" s="42">
        <v>1180000</v>
      </c>
      <c r="N152" s="43">
        <v>0</v>
      </c>
      <c r="O152" s="31">
        <f t="shared" si="28"/>
        <v>17380000</v>
      </c>
    </row>
    <row r="153" ht="15" customHeight="1" spans="1:15">
      <c r="A153" s="34" t="s">
        <v>124</v>
      </c>
      <c r="B153" s="31">
        <v>143001446.58</v>
      </c>
      <c r="C153" s="31">
        <v>0</v>
      </c>
      <c r="D153" s="31">
        <v>0</v>
      </c>
      <c r="E153" s="31">
        <v>0</v>
      </c>
      <c r="F153" s="31">
        <v>0</v>
      </c>
      <c r="G153" s="31">
        <f t="shared" si="25"/>
        <v>143001446.58</v>
      </c>
      <c r="H153" s="31">
        <v>340000</v>
      </c>
      <c r="I153" s="31"/>
      <c r="J153" s="31">
        <f t="shared" si="27"/>
        <v>340000</v>
      </c>
      <c r="K153" s="31">
        <v>310000</v>
      </c>
      <c r="L153" s="31">
        <v>10610000</v>
      </c>
      <c r="M153" s="42">
        <v>1060000</v>
      </c>
      <c r="N153" s="43">
        <v>0</v>
      </c>
      <c r="O153" s="31">
        <f t="shared" si="28"/>
        <v>11980000</v>
      </c>
    </row>
    <row r="154" ht="15" customHeight="1" spans="1:15">
      <c r="A154" s="35" t="s">
        <v>232</v>
      </c>
      <c r="B154" s="31">
        <v>741038406.17</v>
      </c>
      <c r="C154" s="31">
        <v>362440000</v>
      </c>
      <c r="D154" s="31">
        <v>18160000</v>
      </c>
      <c r="E154" s="31">
        <v>0</v>
      </c>
      <c r="F154" s="31">
        <v>0</v>
      </c>
      <c r="G154" s="31">
        <f t="shared" si="25"/>
        <v>1121638406.17</v>
      </c>
      <c r="H154" s="31">
        <f t="shared" ref="H154:L154" si="30">SUM(H155:H159)</f>
        <v>1610000</v>
      </c>
      <c r="I154" s="31"/>
      <c r="J154" s="31">
        <f t="shared" si="27"/>
        <v>1610000</v>
      </c>
      <c r="K154" s="31">
        <f t="shared" si="30"/>
        <v>3870000</v>
      </c>
      <c r="L154" s="31">
        <f t="shared" si="30"/>
        <v>130860000</v>
      </c>
      <c r="M154" s="42">
        <v>4940000</v>
      </c>
      <c r="N154" s="43">
        <v>550000</v>
      </c>
      <c r="O154" s="31">
        <f t="shared" si="28"/>
        <v>140220000</v>
      </c>
    </row>
    <row r="155" ht="15" customHeight="1" spans="1:15">
      <c r="A155" s="34" t="s">
        <v>133</v>
      </c>
      <c r="B155" s="31">
        <v>0</v>
      </c>
      <c r="C155" s="31">
        <v>362440000</v>
      </c>
      <c r="D155" s="31">
        <v>0</v>
      </c>
      <c r="E155" s="31">
        <v>0</v>
      </c>
      <c r="F155" s="31">
        <v>0</v>
      </c>
      <c r="G155" s="31">
        <f t="shared" si="25"/>
        <v>362440000</v>
      </c>
      <c r="H155" s="31">
        <v>530000</v>
      </c>
      <c r="I155" s="31"/>
      <c r="J155" s="31">
        <f t="shared" si="27"/>
        <v>530000</v>
      </c>
      <c r="K155" s="31">
        <v>170000</v>
      </c>
      <c r="L155" s="31">
        <v>5650000</v>
      </c>
      <c r="M155" s="42">
        <v>870000</v>
      </c>
      <c r="N155" s="43">
        <v>0</v>
      </c>
      <c r="O155" s="31">
        <f t="shared" si="28"/>
        <v>6690000</v>
      </c>
    </row>
    <row r="156" ht="15" customHeight="1" spans="1:15">
      <c r="A156" s="34" t="s">
        <v>136</v>
      </c>
      <c r="B156" s="31">
        <v>336827198.4</v>
      </c>
      <c r="C156" s="31">
        <v>0</v>
      </c>
      <c r="D156" s="31">
        <v>0</v>
      </c>
      <c r="E156" s="31">
        <v>0</v>
      </c>
      <c r="F156" s="31">
        <v>0</v>
      </c>
      <c r="G156" s="31">
        <f t="shared" si="25"/>
        <v>336827198.4</v>
      </c>
      <c r="H156" s="31">
        <v>370000</v>
      </c>
      <c r="I156" s="31"/>
      <c r="J156" s="31">
        <f t="shared" si="27"/>
        <v>370000</v>
      </c>
      <c r="K156" s="31">
        <v>1720000</v>
      </c>
      <c r="L156" s="31">
        <v>58200000</v>
      </c>
      <c r="M156" s="42">
        <v>1820000</v>
      </c>
      <c r="N156" s="43">
        <v>0</v>
      </c>
      <c r="O156" s="31">
        <f t="shared" si="28"/>
        <v>61740000</v>
      </c>
    </row>
    <row r="157" ht="15" customHeight="1" spans="1:15">
      <c r="A157" s="34" t="s">
        <v>134</v>
      </c>
      <c r="B157" s="31">
        <v>270098460.04</v>
      </c>
      <c r="C157" s="31">
        <v>0</v>
      </c>
      <c r="D157" s="31">
        <v>0</v>
      </c>
      <c r="E157" s="31">
        <v>0</v>
      </c>
      <c r="F157" s="31">
        <v>0</v>
      </c>
      <c r="G157" s="31">
        <f t="shared" si="25"/>
        <v>270098460.04</v>
      </c>
      <c r="H157" s="31">
        <v>380000</v>
      </c>
      <c r="I157" s="31"/>
      <c r="J157" s="31">
        <f t="shared" si="27"/>
        <v>380000</v>
      </c>
      <c r="K157" s="31">
        <v>1850000</v>
      </c>
      <c r="L157" s="31">
        <v>62770000</v>
      </c>
      <c r="M157" s="42">
        <v>1530000</v>
      </c>
      <c r="N157" s="43">
        <v>0</v>
      </c>
      <c r="O157" s="31">
        <f t="shared" si="28"/>
        <v>66150000</v>
      </c>
    </row>
    <row r="158" ht="15" customHeight="1" spans="1:15">
      <c r="A158" s="34" t="s">
        <v>135</v>
      </c>
      <c r="B158" s="31">
        <v>106686744.71</v>
      </c>
      <c r="C158" s="31">
        <v>0</v>
      </c>
      <c r="D158" s="31">
        <v>0</v>
      </c>
      <c r="E158" s="31">
        <v>0</v>
      </c>
      <c r="F158" s="31">
        <v>0</v>
      </c>
      <c r="G158" s="31">
        <f t="shared" si="25"/>
        <v>106686744.71</v>
      </c>
      <c r="H158" s="31">
        <v>330000</v>
      </c>
      <c r="I158" s="31"/>
      <c r="J158" s="31">
        <f t="shared" si="27"/>
        <v>330000</v>
      </c>
      <c r="K158" s="31">
        <v>130000</v>
      </c>
      <c r="L158" s="31">
        <v>4240000</v>
      </c>
      <c r="M158" s="42">
        <v>720000</v>
      </c>
      <c r="N158" s="43">
        <v>0</v>
      </c>
      <c r="O158" s="31">
        <f t="shared" si="28"/>
        <v>5090000</v>
      </c>
    </row>
    <row r="159" ht="15" customHeight="1" spans="1:15">
      <c r="A159" s="36" t="s">
        <v>233</v>
      </c>
      <c r="B159" s="31">
        <v>27426003.02</v>
      </c>
      <c r="C159" s="31">
        <v>0</v>
      </c>
      <c r="D159" s="31">
        <v>0</v>
      </c>
      <c r="E159" s="31">
        <v>0</v>
      </c>
      <c r="F159" s="31">
        <v>0</v>
      </c>
      <c r="G159" s="31">
        <f t="shared" si="25"/>
        <v>27426003.02</v>
      </c>
      <c r="H159" s="31">
        <v>0</v>
      </c>
      <c r="I159" s="31"/>
      <c r="J159" s="31">
        <f t="shared" si="27"/>
        <v>0</v>
      </c>
      <c r="K159" s="31">
        <v>0</v>
      </c>
      <c r="L159" s="31">
        <v>0</v>
      </c>
      <c r="M159" s="42">
        <v>0</v>
      </c>
      <c r="N159" s="43">
        <v>0</v>
      </c>
      <c r="O159" s="31">
        <f t="shared" si="28"/>
        <v>0</v>
      </c>
    </row>
    <row r="160" ht="15" customHeight="1" spans="1:15">
      <c r="A160" s="35" t="s">
        <v>234</v>
      </c>
      <c r="B160" s="31">
        <v>1906723141.32</v>
      </c>
      <c r="C160" s="31">
        <v>886440000</v>
      </c>
      <c r="D160" s="31">
        <v>44420000</v>
      </c>
      <c r="E160" s="31">
        <v>0</v>
      </c>
      <c r="F160" s="31">
        <v>0</v>
      </c>
      <c r="G160" s="31">
        <f t="shared" si="25"/>
        <v>2837583141.32</v>
      </c>
      <c r="H160" s="31">
        <f t="shared" ref="H160:L160" si="31">SUM(H161:H172)</f>
        <v>2710000</v>
      </c>
      <c r="I160" s="31"/>
      <c r="J160" s="31">
        <f t="shared" si="27"/>
        <v>2710000</v>
      </c>
      <c r="K160" s="31">
        <f t="shared" si="31"/>
        <v>6830000</v>
      </c>
      <c r="L160" s="31">
        <f t="shared" si="31"/>
        <v>231550000</v>
      </c>
      <c r="M160" s="42">
        <v>11050000</v>
      </c>
      <c r="N160" s="43">
        <v>1220000</v>
      </c>
      <c r="O160" s="31">
        <f t="shared" si="28"/>
        <v>250650000</v>
      </c>
    </row>
    <row r="161" ht="15" customHeight="1" spans="1:15">
      <c r="A161" s="34" t="s">
        <v>138</v>
      </c>
      <c r="B161" s="31">
        <v>0</v>
      </c>
      <c r="C161" s="31">
        <v>886440000</v>
      </c>
      <c r="D161" s="31">
        <v>0</v>
      </c>
      <c r="E161" s="31">
        <v>0</v>
      </c>
      <c r="F161" s="31">
        <v>0</v>
      </c>
      <c r="G161" s="31">
        <f t="shared" si="25"/>
        <v>886440000</v>
      </c>
      <c r="H161" s="31">
        <v>820000</v>
      </c>
      <c r="I161" s="31"/>
      <c r="J161" s="31">
        <f t="shared" si="27"/>
        <v>820000</v>
      </c>
      <c r="K161" s="31">
        <v>1030000</v>
      </c>
      <c r="L161" s="31">
        <v>34990000</v>
      </c>
      <c r="M161" s="42">
        <v>2010000</v>
      </c>
      <c r="N161" s="43">
        <v>0</v>
      </c>
      <c r="O161" s="31">
        <f t="shared" si="28"/>
        <v>38030000</v>
      </c>
    </row>
    <row r="162" ht="15" customHeight="1" spans="1:15">
      <c r="A162" s="34" t="s">
        <v>142</v>
      </c>
      <c r="B162" s="31">
        <v>699875822.8</v>
      </c>
      <c r="C162" s="31">
        <v>0</v>
      </c>
      <c r="D162" s="31">
        <v>0</v>
      </c>
      <c r="E162" s="31">
        <v>0</v>
      </c>
      <c r="F162" s="31">
        <v>0</v>
      </c>
      <c r="G162" s="31">
        <f t="shared" si="25"/>
        <v>699875822.8</v>
      </c>
      <c r="H162" s="31">
        <v>470000</v>
      </c>
      <c r="I162" s="31"/>
      <c r="J162" s="31">
        <f t="shared" si="27"/>
        <v>470000</v>
      </c>
      <c r="K162" s="31">
        <v>1800000</v>
      </c>
      <c r="L162" s="31">
        <v>60970000</v>
      </c>
      <c r="M162" s="42">
        <v>2360000</v>
      </c>
      <c r="N162" s="43">
        <v>0</v>
      </c>
      <c r="O162" s="31">
        <f t="shared" si="28"/>
        <v>65130000</v>
      </c>
    </row>
    <row r="163" ht="15" customHeight="1" spans="1:15">
      <c r="A163" s="34" t="s">
        <v>140</v>
      </c>
      <c r="B163" s="31">
        <v>163335466.69</v>
      </c>
      <c r="C163" s="31">
        <v>0</v>
      </c>
      <c r="D163" s="31">
        <v>0</v>
      </c>
      <c r="E163" s="31">
        <v>0</v>
      </c>
      <c r="F163" s="31">
        <v>0</v>
      </c>
      <c r="G163" s="31">
        <f t="shared" si="25"/>
        <v>163335466.69</v>
      </c>
      <c r="H163" s="31">
        <v>340000</v>
      </c>
      <c r="I163" s="31"/>
      <c r="J163" s="31">
        <f t="shared" si="27"/>
        <v>340000</v>
      </c>
      <c r="K163" s="31">
        <v>540000</v>
      </c>
      <c r="L163" s="31">
        <v>18200000</v>
      </c>
      <c r="M163" s="42">
        <v>1150000</v>
      </c>
      <c r="N163" s="43">
        <v>0</v>
      </c>
      <c r="O163" s="31">
        <f t="shared" si="28"/>
        <v>19890000</v>
      </c>
    </row>
    <row r="164" ht="15" customHeight="1" spans="1:15">
      <c r="A164" s="34" t="s">
        <v>143</v>
      </c>
      <c r="B164" s="31">
        <v>302418085.2</v>
      </c>
      <c r="C164" s="31">
        <v>0</v>
      </c>
      <c r="D164" s="31">
        <v>0</v>
      </c>
      <c r="E164" s="31">
        <v>0</v>
      </c>
      <c r="F164" s="31">
        <v>0</v>
      </c>
      <c r="G164" s="31">
        <f t="shared" si="25"/>
        <v>302418085.2</v>
      </c>
      <c r="H164" s="31">
        <v>360000</v>
      </c>
      <c r="I164" s="31"/>
      <c r="J164" s="31">
        <f t="shared" si="27"/>
        <v>360000</v>
      </c>
      <c r="K164" s="31">
        <v>870000</v>
      </c>
      <c r="L164" s="31">
        <v>29510000</v>
      </c>
      <c r="M164" s="42">
        <v>1610000</v>
      </c>
      <c r="N164" s="43">
        <v>0</v>
      </c>
      <c r="O164" s="31">
        <f t="shared" si="28"/>
        <v>31990000</v>
      </c>
    </row>
    <row r="165" ht="15" customHeight="1" spans="1:15">
      <c r="A165" s="34" t="s">
        <v>141</v>
      </c>
      <c r="B165" s="31">
        <v>350196831.6</v>
      </c>
      <c r="C165" s="31">
        <v>0</v>
      </c>
      <c r="D165" s="31">
        <v>0</v>
      </c>
      <c r="E165" s="31">
        <v>0</v>
      </c>
      <c r="F165" s="31">
        <v>0</v>
      </c>
      <c r="G165" s="31">
        <f t="shared" ref="G165:G179" si="32">SUM(B165:F165)</f>
        <v>350196831.6</v>
      </c>
      <c r="H165" s="31">
        <v>380000</v>
      </c>
      <c r="I165" s="31"/>
      <c r="J165" s="31">
        <f t="shared" si="27"/>
        <v>380000</v>
      </c>
      <c r="K165" s="31">
        <v>2430000</v>
      </c>
      <c r="L165" s="31">
        <v>82400000</v>
      </c>
      <c r="M165" s="42">
        <v>2850000</v>
      </c>
      <c r="N165" s="43">
        <v>0</v>
      </c>
      <c r="O165" s="31">
        <f t="shared" si="28"/>
        <v>87680000</v>
      </c>
    </row>
    <row r="166" ht="15" customHeight="1" spans="1:15">
      <c r="A166" s="34" t="s">
        <v>139</v>
      </c>
      <c r="B166" s="31">
        <v>135140957.7</v>
      </c>
      <c r="C166" s="31">
        <v>0</v>
      </c>
      <c r="D166" s="31">
        <v>0</v>
      </c>
      <c r="E166" s="31">
        <v>0</v>
      </c>
      <c r="F166" s="31">
        <v>0</v>
      </c>
      <c r="G166" s="31">
        <f t="shared" si="32"/>
        <v>135140957.7</v>
      </c>
      <c r="H166" s="31">
        <v>340000</v>
      </c>
      <c r="I166" s="31"/>
      <c r="J166" s="31">
        <f t="shared" si="27"/>
        <v>340000</v>
      </c>
      <c r="K166" s="31">
        <v>160000</v>
      </c>
      <c r="L166" s="31">
        <v>5480000</v>
      </c>
      <c r="M166" s="42">
        <v>1070000</v>
      </c>
      <c r="N166" s="43">
        <v>0</v>
      </c>
      <c r="O166" s="31">
        <f t="shared" si="28"/>
        <v>6710000</v>
      </c>
    </row>
    <row r="167" ht="15" customHeight="1" spans="1:15">
      <c r="A167" s="36" t="s">
        <v>235</v>
      </c>
      <c r="B167" s="31">
        <v>0</v>
      </c>
      <c r="C167" s="31">
        <v>0</v>
      </c>
      <c r="D167" s="31">
        <v>0</v>
      </c>
      <c r="E167" s="31">
        <v>0</v>
      </c>
      <c r="F167" s="31">
        <v>0</v>
      </c>
      <c r="G167" s="31">
        <f t="shared" si="32"/>
        <v>0</v>
      </c>
      <c r="H167" s="31">
        <v>0</v>
      </c>
      <c r="I167" s="31"/>
      <c r="J167" s="31">
        <f t="shared" si="27"/>
        <v>0</v>
      </c>
      <c r="K167" s="31">
        <v>0</v>
      </c>
      <c r="L167" s="31">
        <v>0</v>
      </c>
      <c r="M167" s="42">
        <v>0</v>
      </c>
      <c r="N167" s="43">
        <v>0</v>
      </c>
      <c r="O167" s="31">
        <f t="shared" si="28"/>
        <v>0</v>
      </c>
    </row>
    <row r="168" ht="15" customHeight="1" spans="1:15">
      <c r="A168" s="36" t="s">
        <v>236</v>
      </c>
      <c r="B168" s="31">
        <v>111899456.78</v>
      </c>
      <c r="C168" s="31">
        <v>0</v>
      </c>
      <c r="D168" s="31">
        <v>0</v>
      </c>
      <c r="E168" s="31">
        <v>0</v>
      </c>
      <c r="F168" s="31">
        <v>0</v>
      </c>
      <c r="G168" s="31">
        <f t="shared" si="32"/>
        <v>111899456.78</v>
      </c>
      <c r="H168" s="31">
        <v>0</v>
      </c>
      <c r="I168" s="31"/>
      <c r="J168" s="31">
        <f t="shared" si="27"/>
        <v>0</v>
      </c>
      <c r="K168" s="31">
        <v>0</v>
      </c>
      <c r="L168" s="31">
        <v>0</v>
      </c>
      <c r="M168" s="42">
        <v>0</v>
      </c>
      <c r="N168" s="43">
        <v>0</v>
      </c>
      <c r="O168" s="31">
        <f t="shared" si="28"/>
        <v>0</v>
      </c>
    </row>
    <row r="169" ht="15" customHeight="1" spans="1:15">
      <c r="A169" s="36" t="s">
        <v>237</v>
      </c>
      <c r="B169" s="31">
        <v>4225779.56</v>
      </c>
      <c r="C169" s="31">
        <v>0</v>
      </c>
      <c r="D169" s="31">
        <v>0</v>
      </c>
      <c r="E169" s="31">
        <v>0</v>
      </c>
      <c r="F169" s="31">
        <v>0</v>
      </c>
      <c r="G169" s="31">
        <f t="shared" si="32"/>
        <v>4225779.56</v>
      </c>
      <c r="H169" s="31">
        <v>0</v>
      </c>
      <c r="I169" s="31"/>
      <c r="J169" s="31">
        <f t="shared" si="27"/>
        <v>0</v>
      </c>
      <c r="K169" s="31">
        <v>0</v>
      </c>
      <c r="L169" s="31">
        <v>0</v>
      </c>
      <c r="M169" s="42">
        <v>0</v>
      </c>
      <c r="N169" s="43">
        <v>0</v>
      </c>
      <c r="O169" s="31">
        <f t="shared" si="28"/>
        <v>0</v>
      </c>
    </row>
    <row r="170" ht="15" customHeight="1" spans="1:15">
      <c r="A170" s="36" t="s">
        <v>238</v>
      </c>
      <c r="B170" s="31">
        <v>2790241.37</v>
      </c>
      <c r="C170" s="31">
        <v>0</v>
      </c>
      <c r="D170" s="31">
        <v>0</v>
      </c>
      <c r="E170" s="31">
        <v>0</v>
      </c>
      <c r="F170" s="31">
        <v>0</v>
      </c>
      <c r="G170" s="31">
        <f t="shared" si="32"/>
        <v>2790241.37</v>
      </c>
      <c r="H170" s="31">
        <v>0</v>
      </c>
      <c r="I170" s="31"/>
      <c r="J170" s="31">
        <f t="shared" si="27"/>
        <v>0</v>
      </c>
      <c r="K170" s="31">
        <v>0</v>
      </c>
      <c r="L170" s="31">
        <v>0</v>
      </c>
      <c r="M170" s="42">
        <v>0</v>
      </c>
      <c r="N170" s="43">
        <v>0</v>
      </c>
      <c r="O170" s="31">
        <f t="shared" si="28"/>
        <v>0</v>
      </c>
    </row>
    <row r="171" ht="15" customHeight="1" spans="1:15">
      <c r="A171" s="36" t="s">
        <v>239</v>
      </c>
      <c r="B171" s="31">
        <v>27122728.38</v>
      </c>
      <c r="C171" s="31">
        <v>0</v>
      </c>
      <c r="D171" s="31">
        <v>0</v>
      </c>
      <c r="E171" s="31">
        <v>0</v>
      </c>
      <c r="F171" s="31">
        <v>0</v>
      </c>
      <c r="G171" s="31">
        <f t="shared" si="32"/>
        <v>27122728.38</v>
      </c>
      <c r="H171" s="31">
        <v>0</v>
      </c>
      <c r="I171" s="31"/>
      <c r="J171" s="31">
        <f t="shared" si="27"/>
        <v>0</v>
      </c>
      <c r="K171" s="31">
        <v>0</v>
      </c>
      <c r="L171" s="31">
        <v>0</v>
      </c>
      <c r="M171" s="42">
        <v>0</v>
      </c>
      <c r="N171" s="43">
        <v>0</v>
      </c>
      <c r="O171" s="31">
        <f t="shared" si="28"/>
        <v>0</v>
      </c>
    </row>
    <row r="172" ht="15" customHeight="1" spans="1:15">
      <c r="A172" s="36" t="s">
        <v>240</v>
      </c>
      <c r="B172" s="31">
        <v>109717771.24</v>
      </c>
      <c r="C172" s="31">
        <v>0</v>
      </c>
      <c r="D172" s="31">
        <v>0</v>
      </c>
      <c r="E172" s="31">
        <v>0</v>
      </c>
      <c r="F172" s="31">
        <v>0</v>
      </c>
      <c r="G172" s="31">
        <f t="shared" si="32"/>
        <v>109717771.24</v>
      </c>
      <c r="H172" s="31">
        <v>0</v>
      </c>
      <c r="I172" s="31"/>
      <c r="J172" s="31">
        <f t="shared" si="27"/>
        <v>0</v>
      </c>
      <c r="K172" s="31">
        <v>0</v>
      </c>
      <c r="L172" s="31">
        <v>0</v>
      </c>
      <c r="M172" s="42">
        <v>0</v>
      </c>
      <c r="N172" s="43">
        <v>0</v>
      </c>
      <c r="O172" s="31">
        <f t="shared" si="28"/>
        <v>0</v>
      </c>
    </row>
    <row r="173" ht="15" customHeight="1" spans="1:15">
      <c r="A173" s="35" t="s">
        <v>241</v>
      </c>
      <c r="B173" s="31">
        <v>716828600.63</v>
      </c>
      <c r="C173" s="31">
        <v>390040000</v>
      </c>
      <c r="D173" s="31">
        <v>19530000</v>
      </c>
      <c r="E173" s="31">
        <v>0</v>
      </c>
      <c r="F173" s="31">
        <v>0</v>
      </c>
      <c r="G173" s="31">
        <f t="shared" si="32"/>
        <v>1126398600.63</v>
      </c>
      <c r="H173" s="31">
        <f t="shared" ref="H173:L173" si="33">SUM(H174:H179)</f>
        <v>2220000</v>
      </c>
      <c r="I173" s="31"/>
      <c r="J173" s="31">
        <f t="shared" si="27"/>
        <v>2220000</v>
      </c>
      <c r="K173" s="31">
        <f t="shared" si="33"/>
        <v>3570000</v>
      </c>
      <c r="L173" s="31">
        <f t="shared" si="33"/>
        <v>120770000</v>
      </c>
      <c r="M173" s="42">
        <v>6420000</v>
      </c>
      <c r="N173" s="43">
        <v>710000</v>
      </c>
      <c r="O173" s="31">
        <f t="shared" si="28"/>
        <v>131470000</v>
      </c>
    </row>
    <row r="174" ht="15" customHeight="1" spans="1:15">
      <c r="A174" s="34" t="s">
        <v>152</v>
      </c>
      <c r="B174" s="31">
        <v>0</v>
      </c>
      <c r="C174" s="31">
        <v>390040000</v>
      </c>
      <c r="D174" s="31">
        <v>0</v>
      </c>
      <c r="E174" s="31">
        <v>0</v>
      </c>
      <c r="F174" s="31">
        <v>0</v>
      </c>
      <c r="G174" s="31">
        <f t="shared" si="32"/>
        <v>390040000</v>
      </c>
      <c r="H174" s="31">
        <v>530000</v>
      </c>
      <c r="I174" s="31"/>
      <c r="J174" s="31">
        <f t="shared" si="27"/>
        <v>530000</v>
      </c>
      <c r="K174" s="31">
        <v>0</v>
      </c>
      <c r="L174" s="31">
        <v>0</v>
      </c>
      <c r="M174" s="42">
        <v>0</v>
      </c>
      <c r="N174" s="43">
        <v>0</v>
      </c>
      <c r="O174" s="31">
        <f t="shared" si="28"/>
        <v>0</v>
      </c>
    </row>
    <row r="175" ht="15" customHeight="1" spans="1:15">
      <c r="A175" s="34" t="s">
        <v>148</v>
      </c>
      <c r="B175" s="31">
        <v>310139885.55</v>
      </c>
      <c r="C175" s="31">
        <v>0</v>
      </c>
      <c r="D175" s="31">
        <v>0</v>
      </c>
      <c r="E175" s="31">
        <v>0</v>
      </c>
      <c r="F175" s="31">
        <v>0</v>
      </c>
      <c r="G175" s="31">
        <f t="shared" si="32"/>
        <v>310139885.55</v>
      </c>
      <c r="H175" s="31">
        <v>390000</v>
      </c>
      <c r="I175" s="31"/>
      <c r="J175" s="31">
        <f t="shared" si="27"/>
        <v>390000</v>
      </c>
      <c r="K175" s="31">
        <v>1850000</v>
      </c>
      <c r="L175" s="31">
        <v>62460000</v>
      </c>
      <c r="M175" s="42">
        <v>2470000</v>
      </c>
      <c r="N175" s="43">
        <v>0</v>
      </c>
      <c r="O175" s="31">
        <f t="shared" si="28"/>
        <v>66780000</v>
      </c>
    </row>
    <row r="176" ht="15" customHeight="1" spans="1:15">
      <c r="A176" s="34" t="s">
        <v>149</v>
      </c>
      <c r="B176" s="31">
        <v>119537792.68</v>
      </c>
      <c r="C176" s="31">
        <v>0</v>
      </c>
      <c r="D176" s="31">
        <v>0</v>
      </c>
      <c r="E176" s="31">
        <v>0</v>
      </c>
      <c r="F176" s="31">
        <v>0</v>
      </c>
      <c r="G176" s="31">
        <f t="shared" si="32"/>
        <v>119537792.68</v>
      </c>
      <c r="H176" s="31">
        <v>330000</v>
      </c>
      <c r="I176" s="31"/>
      <c r="J176" s="31">
        <f t="shared" si="27"/>
        <v>330000</v>
      </c>
      <c r="K176" s="31">
        <v>430000</v>
      </c>
      <c r="L176" s="31">
        <v>14570000</v>
      </c>
      <c r="M176" s="42">
        <v>910000</v>
      </c>
      <c r="N176" s="43">
        <v>0</v>
      </c>
      <c r="O176" s="31">
        <f t="shared" si="28"/>
        <v>15910000</v>
      </c>
    </row>
    <row r="177" ht="15" customHeight="1" spans="1:15">
      <c r="A177" s="34" t="s">
        <v>146</v>
      </c>
      <c r="B177" s="31">
        <v>125459387.72</v>
      </c>
      <c r="C177" s="31">
        <v>0</v>
      </c>
      <c r="D177" s="31">
        <v>0</v>
      </c>
      <c r="E177" s="31">
        <v>0</v>
      </c>
      <c r="F177" s="31">
        <v>0</v>
      </c>
      <c r="G177" s="31">
        <f t="shared" si="32"/>
        <v>125459387.72</v>
      </c>
      <c r="H177" s="31">
        <v>320000</v>
      </c>
      <c r="I177" s="31"/>
      <c r="J177" s="31">
        <f t="shared" si="27"/>
        <v>320000</v>
      </c>
      <c r="K177" s="31">
        <v>580000</v>
      </c>
      <c r="L177" s="31">
        <v>19620000</v>
      </c>
      <c r="M177" s="42">
        <v>1060000</v>
      </c>
      <c r="N177" s="43">
        <v>0</v>
      </c>
      <c r="O177" s="31">
        <f t="shared" si="28"/>
        <v>21260000</v>
      </c>
    </row>
    <row r="178" ht="15" customHeight="1" spans="1:15">
      <c r="A178" s="34" t="s">
        <v>147</v>
      </c>
      <c r="B178" s="31">
        <v>85845642.52</v>
      </c>
      <c r="C178" s="31">
        <v>0</v>
      </c>
      <c r="D178" s="31">
        <v>0</v>
      </c>
      <c r="E178" s="31">
        <v>0</v>
      </c>
      <c r="F178" s="31">
        <v>0</v>
      </c>
      <c r="G178" s="31">
        <f t="shared" si="32"/>
        <v>85845642.52</v>
      </c>
      <c r="H178" s="31">
        <v>330000</v>
      </c>
      <c r="I178" s="31"/>
      <c r="J178" s="31">
        <f t="shared" si="27"/>
        <v>330000</v>
      </c>
      <c r="K178" s="31">
        <v>400000</v>
      </c>
      <c r="L178" s="31">
        <v>13510000</v>
      </c>
      <c r="M178" s="42">
        <v>970000</v>
      </c>
      <c r="N178" s="43">
        <v>0</v>
      </c>
      <c r="O178" s="31">
        <f t="shared" si="28"/>
        <v>14880000</v>
      </c>
    </row>
    <row r="179" ht="15" customHeight="1" spans="1:15">
      <c r="A179" s="34" t="s">
        <v>145</v>
      </c>
      <c r="B179" s="31">
        <v>75845892.16</v>
      </c>
      <c r="C179" s="31">
        <v>0</v>
      </c>
      <c r="D179" s="31">
        <v>0</v>
      </c>
      <c r="E179" s="31">
        <v>0</v>
      </c>
      <c r="F179" s="31">
        <v>0</v>
      </c>
      <c r="G179" s="31">
        <f t="shared" si="32"/>
        <v>75845892.16</v>
      </c>
      <c r="H179" s="31">
        <v>320000</v>
      </c>
      <c r="I179" s="31"/>
      <c r="J179" s="31">
        <f t="shared" si="27"/>
        <v>320000</v>
      </c>
      <c r="K179" s="31">
        <v>310000</v>
      </c>
      <c r="L179" s="31">
        <v>10610000</v>
      </c>
      <c r="M179" s="42">
        <v>1010000</v>
      </c>
      <c r="N179" s="43">
        <v>0</v>
      </c>
      <c r="O179" s="31">
        <f t="shared" si="28"/>
        <v>11930000</v>
      </c>
    </row>
  </sheetData>
  <autoFilter ref="A4:O179">
    <extLst/>
  </autoFilter>
  <mergeCells count="4">
    <mergeCell ref="A1:O1"/>
    <mergeCell ref="B3:G3"/>
    <mergeCell ref="H3:J3"/>
    <mergeCell ref="K3:O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workbookViewId="0">
      <selection activeCell="D14" sqref="D14"/>
    </sheetView>
  </sheetViews>
  <sheetFormatPr defaultColWidth="9" defaultRowHeight="14"/>
  <cols>
    <col min="2" max="2" width="16.4454545454545" customWidth="1"/>
    <col min="3" max="3" width="15.4454545454545" customWidth="1"/>
    <col min="4" max="4" width="15.8909090909091" customWidth="1"/>
    <col min="5" max="5" width="16.1090909090909" customWidth="1"/>
    <col min="6" max="6" width="15.4454545454545" customWidth="1"/>
    <col min="7" max="7" width="15.8909090909091" customWidth="1"/>
    <col min="8" max="8" width="16.2272727272727" customWidth="1"/>
  </cols>
  <sheetData>
    <row r="1" ht="21" spans="2:7">
      <c r="B1" s="16"/>
      <c r="C1" s="16"/>
      <c r="D1" s="16"/>
      <c r="E1" s="16"/>
      <c r="F1" s="16"/>
      <c r="G1" s="16"/>
    </row>
    <row r="3" ht="57" spans="2:8">
      <c r="B3" s="17" t="s">
        <v>242</v>
      </c>
      <c r="C3" s="18" t="s">
        <v>243</v>
      </c>
      <c r="D3" s="17" t="s">
        <v>244</v>
      </c>
      <c r="E3" s="18" t="s">
        <v>245</v>
      </c>
      <c r="F3" s="17" t="s">
        <v>246</v>
      </c>
      <c r="G3" s="18" t="s">
        <v>247</v>
      </c>
      <c r="H3" s="19" t="s">
        <v>248</v>
      </c>
    </row>
    <row r="4" ht="15" spans="1:8">
      <c r="A4" s="17" t="s">
        <v>26</v>
      </c>
      <c r="B4">
        <v>0</v>
      </c>
      <c r="C4">
        <v>339686500</v>
      </c>
      <c r="D4">
        <v>314153270</v>
      </c>
      <c r="E4">
        <v>357091292</v>
      </c>
      <c r="F4">
        <v>0</v>
      </c>
      <c r="G4">
        <v>59656826.9775345</v>
      </c>
      <c r="H4" s="20">
        <f t="shared" ref="H4:H24" si="0">SUM(B4:G4)</f>
        <v>1070587888.97753</v>
      </c>
    </row>
    <row r="5" ht="15" spans="1:8">
      <c r="A5" s="17" t="s">
        <v>27</v>
      </c>
      <c r="B5">
        <v>0</v>
      </c>
      <c r="C5">
        <v>52775700</v>
      </c>
      <c r="D5">
        <v>7113450</v>
      </c>
      <c r="E5">
        <v>41605486</v>
      </c>
      <c r="F5">
        <v>0</v>
      </c>
      <c r="G5">
        <v>3003173.02246555</v>
      </c>
      <c r="H5" s="20">
        <f t="shared" si="0"/>
        <v>104497809.022466</v>
      </c>
    </row>
    <row r="6" ht="15" spans="1:8">
      <c r="A6" s="17" t="s">
        <v>195</v>
      </c>
      <c r="B6">
        <v>1486012711.77</v>
      </c>
      <c r="C6">
        <v>352616000</v>
      </c>
      <c r="D6">
        <v>0</v>
      </c>
      <c r="E6">
        <v>345364702</v>
      </c>
      <c r="F6">
        <v>116069388.08</v>
      </c>
      <c r="G6">
        <v>0</v>
      </c>
      <c r="H6" s="20">
        <f t="shared" si="0"/>
        <v>2300062801.85</v>
      </c>
    </row>
    <row r="7" ht="15" spans="1:8">
      <c r="A7" s="17" t="s">
        <v>202</v>
      </c>
      <c r="B7">
        <v>713889135.54</v>
      </c>
      <c r="C7">
        <v>194152600</v>
      </c>
      <c r="D7">
        <v>548817</v>
      </c>
      <c r="E7">
        <v>181687338</v>
      </c>
      <c r="F7">
        <v>64233169</v>
      </c>
      <c r="G7">
        <v>5880000</v>
      </c>
      <c r="H7" s="20">
        <f t="shared" si="0"/>
        <v>1160391059.54</v>
      </c>
    </row>
    <row r="8" ht="15" spans="1:8">
      <c r="A8" s="17" t="s">
        <v>205</v>
      </c>
      <c r="B8">
        <v>992991507.7</v>
      </c>
      <c r="C8">
        <v>223571500</v>
      </c>
      <c r="D8">
        <v>0</v>
      </c>
      <c r="E8">
        <v>223894054</v>
      </c>
      <c r="F8">
        <v>67094107</v>
      </c>
      <c r="G8">
        <v>0</v>
      </c>
      <c r="H8" s="20">
        <f t="shared" si="0"/>
        <v>1507551168.7</v>
      </c>
    </row>
    <row r="9" ht="15" spans="1:8">
      <c r="A9" s="17" t="s">
        <v>208</v>
      </c>
      <c r="B9">
        <v>1539539100.68</v>
      </c>
      <c r="C9">
        <v>330985800</v>
      </c>
      <c r="D9">
        <v>0</v>
      </c>
      <c r="E9">
        <v>327520618</v>
      </c>
      <c r="F9">
        <v>106498189</v>
      </c>
      <c r="G9">
        <v>0</v>
      </c>
      <c r="H9" s="20">
        <f t="shared" si="0"/>
        <v>2304543707.68</v>
      </c>
    </row>
    <row r="10" ht="15" spans="1:8">
      <c r="A10" s="17" t="s">
        <v>210</v>
      </c>
      <c r="B10">
        <v>607078753.7</v>
      </c>
      <c r="C10">
        <v>199163000</v>
      </c>
      <c r="D10">
        <v>188856</v>
      </c>
      <c r="E10">
        <v>192884288</v>
      </c>
      <c r="F10">
        <v>104036017</v>
      </c>
      <c r="G10">
        <v>470000</v>
      </c>
      <c r="H10" s="20">
        <f t="shared" si="0"/>
        <v>1103820914.7</v>
      </c>
    </row>
    <row r="11" ht="15" spans="1:8">
      <c r="A11" s="17" t="s">
        <v>213</v>
      </c>
      <c r="B11">
        <v>947260944.73</v>
      </c>
      <c r="C11">
        <v>205626200</v>
      </c>
      <c r="D11">
        <v>0</v>
      </c>
      <c r="E11">
        <v>203201595</v>
      </c>
      <c r="F11">
        <v>139517789</v>
      </c>
      <c r="G11">
        <v>14530000</v>
      </c>
      <c r="H11" s="20">
        <f t="shared" si="0"/>
        <v>1510136528.73</v>
      </c>
    </row>
    <row r="12" ht="15" spans="1:8">
      <c r="A12" s="17" t="s">
        <v>29</v>
      </c>
      <c r="B12">
        <v>0</v>
      </c>
      <c r="C12">
        <v>101873400</v>
      </c>
      <c r="D12">
        <v>2277498</v>
      </c>
      <c r="E12">
        <v>92605619</v>
      </c>
      <c r="F12">
        <v>0</v>
      </c>
      <c r="G12">
        <v>9540000</v>
      </c>
      <c r="H12" s="20">
        <f t="shared" si="0"/>
        <v>206296517</v>
      </c>
    </row>
    <row r="13" ht="15" spans="1:8">
      <c r="A13" s="17" t="s">
        <v>30</v>
      </c>
      <c r="B13">
        <v>0</v>
      </c>
      <c r="C13">
        <v>84691900</v>
      </c>
      <c r="D13">
        <v>0</v>
      </c>
      <c r="E13">
        <v>76936778</v>
      </c>
      <c r="F13">
        <v>0</v>
      </c>
      <c r="G13">
        <v>6230000</v>
      </c>
      <c r="H13" s="20">
        <f t="shared" si="0"/>
        <v>167858678</v>
      </c>
    </row>
    <row r="14" ht="15" spans="1:8">
      <c r="A14" s="17" t="s">
        <v>28</v>
      </c>
      <c r="B14">
        <v>0</v>
      </c>
      <c r="C14">
        <v>173523300</v>
      </c>
      <c r="D14">
        <v>0</v>
      </c>
      <c r="E14">
        <v>162540084</v>
      </c>
      <c r="F14">
        <v>0</v>
      </c>
      <c r="G14">
        <v>0</v>
      </c>
      <c r="H14" s="20">
        <f t="shared" si="0"/>
        <v>336063384</v>
      </c>
    </row>
    <row r="15" ht="15" spans="1:8">
      <c r="A15" s="17" t="s">
        <v>218</v>
      </c>
      <c r="B15">
        <v>329173555.25</v>
      </c>
      <c r="C15">
        <v>199384200</v>
      </c>
      <c r="D15">
        <v>0</v>
      </c>
      <c r="E15">
        <v>196768000</v>
      </c>
      <c r="F15">
        <v>18141429</v>
      </c>
      <c r="G15">
        <v>0</v>
      </c>
      <c r="H15" s="20">
        <f t="shared" si="0"/>
        <v>743467184.25</v>
      </c>
    </row>
    <row r="16" ht="15" spans="1:8">
      <c r="A16" s="17" t="s">
        <v>220</v>
      </c>
      <c r="B16">
        <v>684209760.35</v>
      </c>
      <c r="C16">
        <v>196742600</v>
      </c>
      <c r="D16">
        <v>0</v>
      </c>
      <c r="E16">
        <v>185256108</v>
      </c>
      <c r="F16">
        <v>68491281</v>
      </c>
      <c r="G16">
        <v>4150000</v>
      </c>
      <c r="H16" s="20">
        <f t="shared" si="0"/>
        <v>1138849749.35</v>
      </c>
    </row>
    <row r="17" ht="15" spans="1:8">
      <c r="A17" s="17" t="s">
        <v>223</v>
      </c>
      <c r="B17">
        <v>1844298988.47</v>
      </c>
      <c r="C17">
        <v>504268500</v>
      </c>
      <c r="D17">
        <v>6452397</v>
      </c>
      <c r="E17">
        <v>499365941</v>
      </c>
      <c r="F17">
        <v>62543934</v>
      </c>
      <c r="G17">
        <v>0</v>
      </c>
      <c r="H17" s="20">
        <f t="shared" si="0"/>
        <v>2916929760.47</v>
      </c>
    </row>
    <row r="18" ht="15" spans="1:8">
      <c r="A18" s="17" t="s">
        <v>226</v>
      </c>
      <c r="B18">
        <v>1695678178.85</v>
      </c>
      <c r="C18">
        <v>447241600</v>
      </c>
      <c r="D18">
        <v>0</v>
      </c>
      <c r="E18">
        <v>459120519</v>
      </c>
      <c r="F18">
        <v>168058710</v>
      </c>
      <c r="G18">
        <v>11530000</v>
      </c>
      <c r="H18" s="20">
        <f t="shared" si="0"/>
        <v>2781629007.85</v>
      </c>
    </row>
    <row r="19" ht="15" spans="1:8">
      <c r="A19" s="17" t="s">
        <v>229</v>
      </c>
      <c r="B19">
        <v>869138702.41</v>
      </c>
      <c r="C19">
        <v>271699000</v>
      </c>
      <c r="D19">
        <v>105957</v>
      </c>
      <c r="E19">
        <v>264658126</v>
      </c>
      <c r="F19">
        <v>26766366</v>
      </c>
      <c r="G19">
        <v>0</v>
      </c>
      <c r="H19" s="20">
        <f t="shared" si="0"/>
        <v>1432368151.41</v>
      </c>
    </row>
    <row r="20" ht="15" spans="1:8">
      <c r="A20" s="17" t="s">
        <v>230</v>
      </c>
      <c r="B20">
        <v>995975820.17</v>
      </c>
      <c r="C20">
        <v>271556900</v>
      </c>
      <c r="D20">
        <v>0</v>
      </c>
      <c r="E20">
        <v>264862012</v>
      </c>
      <c r="F20">
        <v>40587457</v>
      </c>
      <c r="G20">
        <v>0</v>
      </c>
      <c r="H20" s="20">
        <f t="shared" si="0"/>
        <v>1572982189.17</v>
      </c>
    </row>
    <row r="21" ht="15" spans="1:8">
      <c r="A21" s="17" t="s">
        <v>232</v>
      </c>
      <c r="B21">
        <v>727614950.36</v>
      </c>
      <c r="C21">
        <v>187513100</v>
      </c>
      <c r="D21">
        <v>0</v>
      </c>
      <c r="E21">
        <v>178128762</v>
      </c>
      <c r="F21">
        <v>58891990</v>
      </c>
      <c r="G21">
        <v>0</v>
      </c>
      <c r="H21" s="20">
        <f t="shared" si="0"/>
        <v>1152148802.36</v>
      </c>
    </row>
    <row r="22" ht="15" spans="1:8">
      <c r="A22" s="17" t="s">
        <v>234</v>
      </c>
      <c r="B22">
        <v>1858104616.59</v>
      </c>
      <c r="C22">
        <v>435165600</v>
      </c>
      <c r="D22">
        <v>0</v>
      </c>
      <c r="E22">
        <v>427289650</v>
      </c>
      <c r="F22">
        <v>249403431</v>
      </c>
      <c r="G22">
        <v>9960000</v>
      </c>
      <c r="H22" s="20">
        <f t="shared" si="0"/>
        <v>2979923297.59</v>
      </c>
    </row>
    <row r="23" ht="15" spans="1:8">
      <c r="A23" s="17" t="s">
        <v>241</v>
      </c>
      <c r="B23">
        <v>713286957.35</v>
      </c>
      <c r="C23">
        <v>198922600</v>
      </c>
      <c r="D23">
        <v>0</v>
      </c>
      <c r="E23">
        <v>193129028</v>
      </c>
      <c r="F23">
        <v>45842814</v>
      </c>
      <c r="G23">
        <v>0</v>
      </c>
      <c r="H23" s="20">
        <f t="shared" si="0"/>
        <v>1151181399.35</v>
      </c>
    </row>
    <row r="24" ht="15" spans="1:8">
      <c r="A24" s="17" t="s">
        <v>17</v>
      </c>
      <c r="B24">
        <v>16004253683.92</v>
      </c>
      <c r="C24">
        <v>4971160000</v>
      </c>
      <c r="D24">
        <v>330840245</v>
      </c>
      <c r="E24">
        <v>4873910000</v>
      </c>
      <c r="F24">
        <v>1336176071.08</v>
      </c>
      <c r="G24">
        <v>124950000</v>
      </c>
      <c r="H24" s="20">
        <f t="shared" si="0"/>
        <v>27641290000</v>
      </c>
    </row>
    <row r="27" spans="9:9">
      <c r="I27">
        <v>10000</v>
      </c>
    </row>
  </sheetData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zoomScale="80" zoomScaleNormal="80" workbookViewId="0">
      <selection activeCell="K4" sqref="K4"/>
    </sheetView>
  </sheetViews>
  <sheetFormatPr defaultColWidth="9" defaultRowHeight="14" outlineLevelCol="6"/>
  <cols>
    <col min="1" max="1" width="12.7727272727273" style="2" customWidth="1"/>
    <col min="2" max="2" width="17.6090909090909" customWidth="1"/>
    <col min="3" max="3" width="16.8181818181818" customWidth="1"/>
    <col min="4" max="4" width="15.4545454545455" customWidth="1"/>
    <col min="5" max="5" width="20" customWidth="1"/>
    <col min="6" max="6" width="18.7454545454545" customWidth="1"/>
    <col min="7" max="7" width="20.9090909090909" customWidth="1"/>
  </cols>
  <sheetData>
    <row r="1" ht="26" customHeight="1" spans="1:1">
      <c r="A1" s="3" t="s">
        <v>249</v>
      </c>
    </row>
    <row r="2" ht="46" customHeight="1" spans="1:7">
      <c r="A2" s="4" t="s">
        <v>250</v>
      </c>
      <c r="B2" s="4"/>
      <c r="C2" s="4"/>
      <c r="D2" s="4"/>
      <c r="E2" s="4"/>
      <c r="F2" s="4"/>
      <c r="G2" s="4"/>
    </row>
    <row r="3" ht="16" customHeight="1" spans="1:7">
      <c r="A3" s="5"/>
      <c r="B3" s="5"/>
      <c r="C3" s="5"/>
      <c r="D3" s="5"/>
      <c r="E3" s="5"/>
      <c r="G3" s="6" t="s">
        <v>251</v>
      </c>
    </row>
    <row r="4" s="1" customFormat="1" ht="44" customHeight="1" spans="1:7">
      <c r="A4" s="7"/>
      <c r="B4" s="8" t="s">
        <v>252</v>
      </c>
      <c r="C4" s="8" t="s">
        <v>253</v>
      </c>
      <c r="D4" s="8" t="s">
        <v>254</v>
      </c>
      <c r="E4" s="8" t="s">
        <v>255</v>
      </c>
      <c r="F4" s="8" t="s">
        <v>256</v>
      </c>
      <c r="G4" s="8" t="s">
        <v>257</v>
      </c>
    </row>
    <row r="5" ht="30" customHeight="1" spans="1:7">
      <c r="A5" s="9" t="s">
        <v>0</v>
      </c>
      <c r="B5" s="10" t="s">
        <v>258</v>
      </c>
      <c r="C5" s="10" t="s">
        <v>259</v>
      </c>
      <c r="D5" s="10" t="s">
        <v>260</v>
      </c>
      <c r="E5" s="10" t="s">
        <v>261</v>
      </c>
      <c r="F5" s="10" t="s">
        <v>262</v>
      </c>
      <c r="G5" s="10" t="s">
        <v>263</v>
      </c>
    </row>
    <row r="6" ht="30" customHeight="1" spans="1:7">
      <c r="A6" s="9" t="s">
        <v>17</v>
      </c>
      <c r="B6" s="11">
        <f t="shared" ref="B6:G6" si="0">SUM(B7:B26)</f>
        <v>959034</v>
      </c>
      <c r="C6" s="11">
        <f t="shared" si="0"/>
        <v>139262</v>
      </c>
      <c r="D6" s="11">
        <f t="shared" si="0"/>
        <v>20257</v>
      </c>
      <c r="E6" s="11">
        <f t="shared" si="0"/>
        <v>1062625</v>
      </c>
      <c r="F6" s="11">
        <f t="shared" si="0"/>
        <v>0</v>
      </c>
      <c r="G6" s="12">
        <f t="shared" si="0"/>
        <v>1062625</v>
      </c>
    </row>
    <row r="7" ht="30" customHeight="1" spans="1:7">
      <c r="A7" s="13" t="s">
        <v>26</v>
      </c>
      <c r="B7" s="11">
        <v>70076</v>
      </c>
      <c r="C7" s="11">
        <v>10176</v>
      </c>
      <c r="D7" s="11">
        <v>2347.9725</v>
      </c>
      <c r="E7" s="11">
        <f>SUM(B7:D7)*0.95+SUM(B16:D16)*0.95-15000-0.35</f>
        <v>92651.346725</v>
      </c>
      <c r="F7" s="11">
        <v>13697.7699</v>
      </c>
      <c r="G7" s="12">
        <f>ROUND(E7+F7,0)+1</f>
        <v>106350</v>
      </c>
    </row>
    <row r="8" ht="30" customHeight="1" spans="1:7">
      <c r="A8" s="13" t="s">
        <v>27</v>
      </c>
      <c r="B8" s="11">
        <v>10186</v>
      </c>
      <c r="C8" s="11">
        <v>1479</v>
      </c>
      <c r="D8" s="11">
        <v>4581.7141</v>
      </c>
      <c r="E8" s="11">
        <f t="shared" ref="E8:E26" si="1">SUM(B8:D8)*0.95</f>
        <v>15434.378395</v>
      </c>
      <c r="F8" s="11">
        <v>0</v>
      </c>
      <c r="G8" s="12">
        <f t="shared" ref="G8:G26" si="2">ROUND(E8+F8,0)</f>
        <v>15434</v>
      </c>
    </row>
    <row r="9" ht="30" customHeight="1" spans="1:7">
      <c r="A9" s="14" t="s">
        <v>195</v>
      </c>
      <c r="B9" s="11">
        <v>68119</v>
      </c>
      <c r="C9" s="11">
        <v>9891</v>
      </c>
      <c r="D9" s="11">
        <v>0</v>
      </c>
      <c r="E9" s="11">
        <f t="shared" si="1"/>
        <v>74109.5</v>
      </c>
      <c r="F9" s="11">
        <v>-1436.2445</v>
      </c>
      <c r="G9" s="12">
        <f t="shared" si="2"/>
        <v>72673</v>
      </c>
    </row>
    <row r="10" ht="30" customHeight="1" spans="1:7">
      <c r="A10" s="13" t="s">
        <v>28</v>
      </c>
      <c r="B10" s="11">
        <v>35142</v>
      </c>
      <c r="C10" s="11">
        <v>5103</v>
      </c>
      <c r="D10" s="11">
        <v>2558.3024</v>
      </c>
      <c r="E10" s="11">
        <f t="shared" si="1"/>
        <v>40663.13728</v>
      </c>
      <c r="F10" s="11">
        <v>0</v>
      </c>
      <c r="G10" s="12">
        <f t="shared" si="2"/>
        <v>40663</v>
      </c>
    </row>
    <row r="11" ht="30" customHeight="1" spans="1:7">
      <c r="A11" s="14" t="s">
        <v>202</v>
      </c>
      <c r="B11" s="11">
        <v>33380</v>
      </c>
      <c r="C11" s="11">
        <v>4847</v>
      </c>
      <c r="D11" s="11">
        <v>1923.0101</v>
      </c>
      <c r="E11" s="11">
        <f t="shared" si="1"/>
        <v>38142.509595</v>
      </c>
      <c r="F11" s="11">
        <v>0</v>
      </c>
      <c r="G11" s="12">
        <f t="shared" si="2"/>
        <v>38143</v>
      </c>
    </row>
    <row r="12" ht="30" customHeight="1" spans="1:7">
      <c r="A12" s="14" t="s">
        <v>205</v>
      </c>
      <c r="B12" s="11">
        <v>40890</v>
      </c>
      <c r="C12" s="11">
        <v>5938</v>
      </c>
      <c r="D12" s="11">
        <v>0</v>
      </c>
      <c r="E12" s="11">
        <f t="shared" si="1"/>
        <v>44486.6</v>
      </c>
      <c r="F12" s="11">
        <v>-2377.1997</v>
      </c>
      <c r="G12" s="12">
        <f t="shared" si="2"/>
        <v>42109</v>
      </c>
    </row>
    <row r="13" ht="30" customHeight="1" spans="1:7">
      <c r="A13" s="14" t="s">
        <v>208</v>
      </c>
      <c r="B13" s="11">
        <v>61350</v>
      </c>
      <c r="C13" s="11">
        <v>8908</v>
      </c>
      <c r="D13" s="11">
        <v>0</v>
      </c>
      <c r="E13" s="11">
        <f t="shared" si="1"/>
        <v>66745.1</v>
      </c>
      <c r="F13" s="11">
        <v>-4038.8846</v>
      </c>
      <c r="G13" s="12">
        <f t="shared" si="2"/>
        <v>62706</v>
      </c>
    </row>
    <row r="14" ht="30" customHeight="1" spans="1:7">
      <c r="A14" s="14" t="s">
        <v>210</v>
      </c>
      <c r="B14" s="11">
        <v>38489</v>
      </c>
      <c r="C14" s="11">
        <v>5589</v>
      </c>
      <c r="D14" s="11">
        <v>0</v>
      </c>
      <c r="E14" s="11">
        <f t="shared" si="1"/>
        <v>41874.1</v>
      </c>
      <c r="F14" s="11">
        <v>1030.603</v>
      </c>
      <c r="G14" s="12">
        <f t="shared" si="2"/>
        <v>42905</v>
      </c>
    </row>
    <row r="15" ht="30" customHeight="1" spans="1:7">
      <c r="A15" s="14" t="s">
        <v>213</v>
      </c>
      <c r="B15" s="11">
        <v>40125</v>
      </c>
      <c r="C15" s="11">
        <v>5827</v>
      </c>
      <c r="D15" s="11">
        <v>0</v>
      </c>
      <c r="E15" s="11">
        <f t="shared" si="1"/>
        <v>43654.4</v>
      </c>
      <c r="F15" s="11">
        <v>-1671.0807</v>
      </c>
      <c r="G15" s="12">
        <f t="shared" si="2"/>
        <v>41983</v>
      </c>
    </row>
    <row r="16" ht="30" customHeight="1" spans="1:7">
      <c r="A16" s="13" t="s">
        <v>29</v>
      </c>
      <c r="B16" s="11">
        <v>23540</v>
      </c>
      <c r="C16" s="11">
        <v>3418</v>
      </c>
      <c r="D16" s="11">
        <v>3759.603</v>
      </c>
      <c r="E16" s="11">
        <f>15000</f>
        <v>15000</v>
      </c>
      <c r="F16" s="11">
        <v>0</v>
      </c>
      <c r="G16" s="12">
        <f t="shared" si="2"/>
        <v>15000</v>
      </c>
    </row>
    <row r="17" ht="30" customHeight="1" spans="1:7">
      <c r="A17" s="13" t="s">
        <v>30</v>
      </c>
      <c r="B17" s="11">
        <v>19065</v>
      </c>
      <c r="C17" s="11">
        <v>2769</v>
      </c>
      <c r="D17" s="11">
        <v>864.9252</v>
      </c>
      <c r="E17" s="11">
        <f t="shared" si="1"/>
        <v>21563.97894</v>
      </c>
      <c r="F17" s="11">
        <v>0</v>
      </c>
      <c r="G17" s="12">
        <f t="shared" si="2"/>
        <v>21564</v>
      </c>
    </row>
    <row r="18" ht="30" customHeight="1" spans="1:7">
      <c r="A18" s="14" t="s">
        <v>218</v>
      </c>
      <c r="B18" s="11">
        <v>36765</v>
      </c>
      <c r="C18" s="11">
        <v>5339</v>
      </c>
      <c r="D18" s="11">
        <v>501.8599</v>
      </c>
      <c r="E18" s="11">
        <f t="shared" si="1"/>
        <v>40475.566905</v>
      </c>
      <c r="F18" s="11">
        <v>0</v>
      </c>
      <c r="G18" s="12">
        <f t="shared" si="2"/>
        <v>40476</v>
      </c>
    </row>
    <row r="19" ht="30" customHeight="1" spans="1:7">
      <c r="A19" s="14" t="s">
        <v>220</v>
      </c>
      <c r="B19" s="11">
        <v>35878</v>
      </c>
      <c r="C19" s="11">
        <v>5210</v>
      </c>
      <c r="D19" s="11">
        <v>466.1974</v>
      </c>
      <c r="E19" s="11">
        <f t="shared" si="1"/>
        <v>39476.48753</v>
      </c>
      <c r="F19" s="11">
        <v>0</v>
      </c>
      <c r="G19" s="12">
        <f t="shared" si="2"/>
        <v>39476</v>
      </c>
    </row>
    <row r="20" ht="30" customHeight="1" spans="1:7">
      <c r="A20" s="14" t="s">
        <v>223</v>
      </c>
      <c r="B20" s="11">
        <v>96891</v>
      </c>
      <c r="C20" s="11">
        <v>14069</v>
      </c>
      <c r="D20" s="11">
        <v>1353.4313</v>
      </c>
      <c r="E20" s="11">
        <f t="shared" si="1"/>
        <v>106697.759735</v>
      </c>
      <c r="F20" s="11">
        <v>0</v>
      </c>
      <c r="G20" s="12">
        <f t="shared" si="2"/>
        <v>106698</v>
      </c>
    </row>
    <row r="21" ht="30" customHeight="1" spans="1:7">
      <c r="A21" s="14" t="s">
        <v>226</v>
      </c>
      <c r="B21" s="11">
        <v>92150</v>
      </c>
      <c r="C21" s="11">
        <v>13382</v>
      </c>
      <c r="D21" s="11">
        <v>1443.8145</v>
      </c>
      <c r="E21" s="11">
        <f t="shared" si="1"/>
        <v>101627.023775</v>
      </c>
      <c r="F21" s="11">
        <v>0</v>
      </c>
      <c r="G21" s="12">
        <f t="shared" si="2"/>
        <v>101627</v>
      </c>
    </row>
    <row r="22" ht="30" customHeight="1" spans="1:7">
      <c r="A22" s="14" t="s">
        <v>229</v>
      </c>
      <c r="B22" s="11">
        <v>50839</v>
      </c>
      <c r="C22" s="11">
        <v>7382</v>
      </c>
      <c r="D22" s="11">
        <v>0</v>
      </c>
      <c r="E22" s="11">
        <f t="shared" si="1"/>
        <v>55309.95</v>
      </c>
      <c r="F22" s="11">
        <v>-473.3833</v>
      </c>
      <c r="G22" s="12">
        <f t="shared" si="2"/>
        <v>54837</v>
      </c>
    </row>
    <row r="23" ht="30" customHeight="1" spans="1:7">
      <c r="A23" s="14" t="s">
        <v>230</v>
      </c>
      <c r="B23" s="11">
        <v>51284</v>
      </c>
      <c r="C23" s="11">
        <v>7447</v>
      </c>
      <c r="D23" s="11">
        <v>0</v>
      </c>
      <c r="E23" s="11">
        <f t="shared" si="1"/>
        <v>55794.45</v>
      </c>
      <c r="F23" s="11">
        <v>-991.4081</v>
      </c>
      <c r="G23" s="12">
        <f t="shared" si="2"/>
        <v>54803</v>
      </c>
    </row>
    <row r="24" ht="30" customHeight="1" spans="1:7">
      <c r="A24" s="14" t="s">
        <v>232</v>
      </c>
      <c r="B24" s="11">
        <v>34001</v>
      </c>
      <c r="C24" s="11">
        <v>4937</v>
      </c>
      <c r="D24" s="11">
        <v>456.1696</v>
      </c>
      <c r="E24" s="11">
        <f t="shared" si="1"/>
        <v>37424.46112</v>
      </c>
      <c r="F24" s="11">
        <v>0</v>
      </c>
      <c r="G24" s="12">
        <f t="shared" si="2"/>
        <v>37424</v>
      </c>
    </row>
    <row r="25" ht="30" customHeight="1" spans="1:7">
      <c r="A25" s="14" t="s">
        <v>234</v>
      </c>
      <c r="B25" s="11">
        <v>84966</v>
      </c>
      <c r="C25" s="11">
        <v>12338</v>
      </c>
      <c r="D25" s="11">
        <v>0</v>
      </c>
      <c r="E25" s="11">
        <f t="shared" si="1"/>
        <v>92438.8</v>
      </c>
      <c r="F25" s="11">
        <v>-1668.8356</v>
      </c>
      <c r="G25" s="12">
        <f t="shared" si="2"/>
        <v>90770</v>
      </c>
    </row>
    <row r="26" ht="30" customHeight="1" spans="1:7">
      <c r="A26" s="14" t="s">
        <v>241</v>
      </c>
      <c r="B26" s="11">
        <v>35898</v>
      </c>
      <c r="C26" s="11">
        <v>5213</v>
      </c>
      <c r="D26" s="11">
        <v>0</v>
      </c>
      <c r="E26" s="11">
        <f t="shared" si="1"/>
        <v>39055.45</v>
      </c>
      <c r="F26" s="11">
        <v>-2071.3364</v>
      </c>
      <c r="G26" s="12">
        <f t="shared" si="2"/>
        <v>36984</v>
      </c>
    </row>
    <row r="28" ht="48" customHeight="1" spans="1:7">
      <c r="A28" s="15" t="s">
        <v>264</v>
      </c>
      <c r="B28" s="15"/>
      <c r="C28" s="15"/>
      <c r="D28" s="15"/>
      <c r="E28" s="15"/>
      <c r="F28" s="15"/>
      <c r="G28" s="15"/>
    </row>
  </sheetData>
  <mergeCells count="2">
    <mergeCell ref="A2:G2"/>
    <mergeCell ref="A28:G28"/>
  </mergeCells>
  <pageMargins left="0.393055555555556" right="0.314583333333333" top="0.0784722222222222" bottom="0.0784722222222222" header="0.0388888888888889" footer="0.156944444444444"/>
  <pageSetup paperSize="9" scale="74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汇总表公式</vt:lpstr>
      <vt:lpstr>2018年第一笔粤财社〔2017〕291号</vt:lpstr>
      <vt:lpstr>2018第二笔 粤财社〔2018〕141号</vt:lpstr>
      <vt:lpstr>2019年第一笔 粤财社〔2018〕246号</vt:lpstr>
      <vt:lpstr>2019年第二笔 粤财社〔2019〕45号</vt:lpstr>
      <vt:lpstr>2020年第一笔 粤财社〔2019〕260号</vt:lpstr>
      <vt:lpstr>2020年</vt:lpstr>
      <vt:lpstr>2019年草稿</vt:lpstr>
      <vt:lpstr>2023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朱胜亚</cp:lastModifiedBy>
  <dcterms:created xsi:type="dcterms:W3CDTF">2020-05-23T11:01:00Z</dcterms:created>
  <dcterms:modified xsi:type="dcterms:W3CDTF">2022-12-22T09:20:30Z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6C961C9A63B9462AA6E30BC8A358C82A</vt:lpwstr>
  </property>
</Properties>
</file>