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 tabRatio="796"/>
  </bookViews>
  <sheets>
    <sheet name="公立医院改革与高质量发展示范项目" sheetId="20" r:id="rId1"/>
    <sheet name="人口因素 (副本)" sheetId="15" state="hidden" r:id="rId2"/>
    <sheet name="行政区划+人口因素-62个县（公式错误）" sheetId="12" state="hidden" r:id="rId3"/>
  </sheets>
  <definedNames>
    <definedName name="_xlnm._FilterDatabase" localSheetId="1" hidden="1">'人口因素 (副本)'!$A$6:$E$74</definedName>
  </definedNames>
  <calcPr calcId="144525" concurrentCalc="0"/>
</workbook>
</file>

<file path=xl/sharedStrings.xml><?xml version="1.0" encoding="utf-8"?>
<sst xmlns="http://schemas.openxmlformats.org/spreadsheetml/2006/main" count="290" uniqueCount="194">
  <si>
    <t>附件3</t>
  </si>
  <si>
    <t>2023年中央财政公立医院改革与高质量发展示范项目补助资金分配表</t>
  </si>
  <si>
    <t>金额：万元</t>
  </si>
  <si>
    <t>单位</t>
  </si>
  <si>
    <t>项目</t>
  </si>
  <si>
    <t>2023年中央财政补助资金</t>
  </si>
  <si>
    <t>合计</t>
  </si>
  <si>
    <t>市本级</t>
  </si>
  <si>
    <t>广州市第一人民医院</t>
  </si>
  <si>
    <t>广州市消化疾病高质量一体化救治体系建设项目</t>
  </si>
  <si>
    <t>广州市智慧医院建设项目</t>
  </si>
  <si>
    <t>广州医科大学附属中医医院</t>
  </si>
  <si>
    <t>以针灸为特色的优质高效中医医疗服务体系建设</t>
  </si>
  <si>
    <t>广州市红十字会医院</t>
  </si>
  <si>
    <t>广州市妇女儿童医疗中心</t>
  </si>
  <si>
    <t>依托国家儿童医学中心建设高品质整合型妇幼服务体系项目</t>
  </si>
  <si>
    <t>广州医科大学附属市八医院</t>
  </si>
  <si>
    <t>超大型中心城市传染病救治体系建设项目</t>
  </si>
  <si>
    <t>广州市胸科医院</t>
  </si>
  <si>
    <t>广州医科大学附属脑科医院</t>
  </si>
  <si>
    <t>广州市精神卫生和心理健康高质量服务体系建设项目</t>
  </si>
  <si>
    <t>广州市第十二人民医院</t>
  </si>
  <si>
    <t>广州市皮肤病防治所</t>
  </si>
  <si>
    <t>广州医科大学附属第一医院</t>
  </si>
  <si>
    <t>广州医科大学附属第二医院</t>
  </si>
  <si>
    <t>广州医科大学附属第三医院</t>
  </si>
  <si>
    <t>广州医科大学附属第四医院</t>
  </si>
  <si>
    <t>广州医科大学附属第五医院</t>
  </si>
  <si>
    <t>广州医科大学附属肿瘤医院</t>
  </si>
  <si>
    <t>广州医科大学附属口腔医院</t>
  </si>
  <si>
    <t>区级</t>
  </si>
  <si>
    <t>花都区卫生健康局</t>
  </si>
  <si>
    <t>广州市花都区公立医院改革与高质量发展建设项目</t>
  </si>
  <si>
    <t>c</t>
  </si>
  <si>
    <t>2022年中央财政补助公立医院综合改革资金测算表
（人口因素）</t>
  </si>
  <si>
    <t>金额单位：万元</t>
  </si>
  <si>
    <t>地区</t>
  </si>
  <si>
    <t>2018常住人口（万人）</t>
  </si>
  <si>
    <t>补助金额</t>
  </si>
  <si>
    <t>栏次</t>
  </si>
  <si>
    <t>A</t>
  </si>
  <si>
    <t>B=15035*A/∑A</t>
  </si>
  <si>
    <t>全省合计</t>
  </si>
  <si>
    <t>广州市</t>
  </si>
  <si>
    <t>越秀区</t>
  </si>
  <si>
    <t>海珠区</t>
  </si>
  <si>
    <t>荔湾区</t>
  </si>
  <si>
    <t>天河区</t>
  </si>
  <si>
    <t>白云区</t>
  </si>
  <si>
    <t>黄埔区</t>
  </si>
  <si>
    <t>花都区</t>
  </si>
  <si>
    <t>番禺区</t>
  </si>
  <si>
    <t>南沙区</t>
  </si>
  <si>
    <t>从化区</t>
  </si>
  <si>
    <t>增城区</t>
  </si>
  <si>
    <t>珠海市</t>
  </si>
  <si>
    <t>香洲区</t>
  </si>
  <si>
    <t>金湾区</t>
  </si>
  <si>
    <t>斗门区</t>
  </si>
  <si>
    <t>汕头市</t>
  </si>
  <si>
    <t>金平区</t>
  </si>
  <si>
    <t>龙湖区</t>
  </si>
  <si>
    <t>澄海区</t>
  </si>
  <si>
    <t>濠江区</t>
  </si>
  <si>
    <t>潮阳区</t>
  </si>
  <si>
    <t>潮南区</t>
  </si>
  <si>
    <t>佛山市</t>
  </si>
  <si>
    <t>禅城区</t>
  </si>
  <si>
    <t>南海区</t>
  </si>
  <si>
    <t>高明区</t>
  </si>
  <si>
    <t>三水区</t>
  </si>
  <si>
    <t>顺德区</t>
  </si>
  <si>
    <t>韶关市</t>
  </si>
  <si>
    <t>曲江区</t>
  </si>
  <si>
    <t>河源市</t>
  </si>
  <si>
    <t>源城区</t>
  </si>
  <si>
    <t>梅州市</t>
  </si>
  <si>
    <t>梅江区</t>
  </si>
  <si>
    <t>惠州市</t>
  </si>
  <si>
    <t>惠城区</t>
  </si>
  <si>
    <t>惠阳区</t>
  </si>
  <si>
    <t>汕尾市</t>
  </si>
  <si>
    <t>城区</t>
  </si>
  <si>
    <t>东莞市</t>
  </si>
  <si>
    <t>中山市</t>
  </si>
  <si>
    <t>江门市</t>
  </si>
  <si>
    <t>蓬江区</t>
  </si>
  <si>
    <t>江海区</t>
  </si>
  <si>
    <t>新会区</t>
  </si>
  <si>
    <t>阳江市</t>
  </si>
  <si>
    <t>江城区</t>
  </si>
  <si>
    <t>湛江市</t>
  </si>
  <si>
    <t>赤坎区</t>
  </si>
  <si>
    <t>霞山区</t>
  </si>
  <si>
    <t>茂名市</t>
  </si>
  <si>
    <t>茂南区</t>
  </si>
  <si>
    <t>肇庆市</t>
  </si>
  <si>
    <t>端州区</t>
  </si>
  <si>
    <t>鼎湖区</t>
  </si>
  <si>
    <t>清远市</t>
  </si>
  <si>
    <t>清城区</t>
  </si>
  <si>
    <t>清新区</t>
  </si>
  <si>
    <t>潮州市</t>
  </si>
  <si>
    <t>湘桥区</t>
  </si>
  <si>
    <t>揭阳市</t>
  </si>
  <si>
    <t>榕城区</t>
  </si>
  <si>
    <t>揭东区</t>
  </si>
  <si>
    <t>云浮市</t>
  </si>
  <si>
    <t>云城区</t>
  </si>
  <si>
    <t>云安区</t>
  </si>
  <si>
    <t>备注：为平衡分配数据，普宁市补助资金调增2万元。</t>
  </si>
  <si>
    <t>附件3-1</t>
  </si>
  <si>
    <t>2022年中央财政公立医院综合改革（县级公立医院）
补助资金测算表</t>
  </si>
  <si>
    <t>地市</t>
  </si>
  <si>
    <t>行政区划补助资金</t>
  </si>
  <si>
    <t>人口因素补助金额</t>
  </si>
  <si>
    <t>地市小计</t>
  </si>
  <si>
    <t>韶关市小计</t>
  </si>
  <si>
    <t>始兴县</t>
  </si>
  <si>
    <t>乐昌市</t>
  </si>
  <si>
    <t>新丰县</t>
  </si>
  <si>
    <t>河源市小计</t>
  </si>
  <si>
    <t>东源县</t>
  </si>
  <si>
    <t>和平县</t>
  </si>
  <si>
    <t>梅州市小计</t>
  </si>
  <si>
    <t>梅县区</t>
  </si>
  <si>
    <t>蕉岭县</t>
  </si>
  <si>
    <t>平远县</t>
  </si>
  <si>
    <t>惠州市小计</t>
  </si>
  <si>
    <t>惠东县</t>
  </si>
  <si>
    <t>龙门县</t>
  </si>
  <si>
    <t>江门市小计</t>
  </si>
  <si>
    <t>恩平市</t>
  </si>
  <si>
    <t>台山市</t>
  </si>
  <si>
    <t>开平市</t>
  </si>
  <si>
    <t>鹤山市</t>
  </si>
  <si>
    <t>阳江市小计</t>
  </si>
  <si>
    <t>阳东区</t>
  </si>
  <si>
    <t>阳西县</t>
  </si>
  <si>
    <t>湛江市小计</t>
  </si>
  <si>
    <t>遂溪县</t>
  </si>
  <si>
    <t>吴川市</t>
  </si>
  <si>
    <t>茂名市小计</t>
  </si>
  <si>
    <t>电白区</t>
  </si>
  <si>
    <t>信宜市</t>
  </si>
  <si>
    <t>肇庆市小计</t>
  </si>
  <si>
    <t>四会市</t>
  </si>
  <si>
    <t>高要区</t>
  </si>
  <si>
    <t>清远市小计</t>
  </si>
  <si>
    <t>佛冈县</t>
  </si>
  <si>
    <t>阳山县</t>
  </si>
  <si>
    <t>连州市</t>
  </si>
  <si>
    <t>潮州市小计</t>
  </si>
  <si>
    <t>潮安区</t>
  </si>
  <si>
    <t>云浮市小计</t>
  </si>
  <si>
    <t>郁南县</t>
  </si>
  <si>
    <t>财政省直管县小计</t>
  </si>
  <si>
    <t>财政省直管县</t>
  </si>
  <si>
    <t>南澳县</t>
  </si>
  <si>
    <t>南雄市</t>
  </si>
  <si>
    <t>仁化县</t>
  </si>
  <si>
    <t>乳源县</t>
  </si>
  <si>
    <t>翁源县</t>
  </si>
  <si>
    <t>紫金县</t>
  </si>
  <si>
    <t>龙川县</t>
  </si>
  <si>
    <t>连平县</t>
  </si>
  <si>
    <t>兴宁市</t>
  </si>
  <si>
    <t>五华县</t>
  </si>
  <si>
    <t>丰顺县</t>
  </si>
  <si>
    <t>大埔县</t>
  </si>
  <si>
    <t>博罗县</t>
  </si>
  <si>
    <t>陆河县</t>
  </si>
  <si>
    <t>陆丰市</t>
  </si>
  <si>
    <t>海丰县</t>
  </si>
  <si>
    <t>阳春市</t>
  </si>
  <si>
    <t>徐闻县</t>
  </si>
  <si>
    <t>廉江市</t>
  </si>
  <si>
    <t>雷州市</t>
  </si>
  <si>
    <t>高州市</t>
  </si>
  <si>
    <t>化州市</t>
  </si>
  <si>
    <t>封开县</t>
  </si>
  <si>
    <t>怀集县</t>
  </si>
  <si>
    <t>德庆县</t>
  </si>
  <si>
    <t>广宁县</t>
  </si>
  <si>
    <t>英德市</t>
  </si>
  <si>
    <t>连山县</t>
  </si>
  <si>
    <t>连南县</t>
  </si>
  <si>
    <t>饶平县</t>
  </si>
  <si>
    <t>普宁市</t>
  </si>
  <si>
    <t>揭西县</t>
  </si>
  <si>
    <t>惠来县</t>
  </si>
  <si>
    <t>罗定市</t>
  </si>
  <si>
    <t>新兴县</t>
  </si>
  <si>
    <t>备注：补助资金用于支持各地推进公立医院综合改革。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</si>
</sst>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color indexed="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6"/>
      <name val="方正小标宋简体"/>
      <charset val="134"/>
    </font>
    <font>
      <sz val="14"/>
      <name val="黑体"/>
      <charset val="134"/>
    </font>
    <font>
      <sz val="12"/>
      <name val="仿宋_GB2312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sz val="10"/>
      <name val="Arial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  <font>
      <i/>
      <sz val="11"/>
      <color indexed="23"/>
      <name val="宋体"/>
      <charset val="0"/>
    </font>
    <font>
      <sz val="11"/>
      <color theme="1"/>
      <name val="宋体"/>
      <charset val="134"/>
      <scheme val="minor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</borders>
  <cellStyleXfs count="55">
    <xf numFmtId="0" fontId="0" fillId="0" borderId="0">
      <alignment vertical="center"/>
    </xf>
    <xf numFmtId="0" fontId="0" fillId="0" borderId="0"/>
    <xf numFmtId="0" fontId="33" fillId="0" borderId="0">
      <alignment vertical="center"/>
    </xf>
    <xf numFmtId="0" fontId="31" fillId="0" borderId="0">
      <alignment vertical="center"/>
    </xf>
    <xf numFmtId="0" fontId="30" fillId="5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30" fillId="11" borderId="0" applyNumberFormat="false" applyBorder="false" applyAlignment="false" applyProtection="false">
      <alignment vertical="center"/>
    </xf>
    <xf numFmtId="0" fontId="30" fillId="12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20" fillId="0" borderId="10" applyNumberFormat="false" applyAlignment="false" applyProtection="false">
      <alignment vertical="center"/>
    </xf>
    <xf numFmtId="0" fontId="32" fillId="0" borderId="0" applyNumberFormat="false" applyBorder="false" applyAlignment="false" applyProtection="false">
      <alignment vertical="center"/>
    </xf>
    <xf numFmtId="0" fontId="29" fillId="0" borderId="9" applyNumberFormat="false" applyAlignment="false" applyProtection="false">
      <alignment vertical="center"/>
    </xf>
    <xf numFmtId="9" fontId="0" fillId="0" borderId="0" applyFon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3" fontId="0" fillId="0" borderId="0" applyFont="false" applyBorder="false" applyAlignment="false" applyProtection="false">
      <alignment vertical="center"/>
    </xf>
    <xf numFmtId="0" fontId="34" fillId="0" borderId="11" applyNumberFormat="false" applyAlignment="false" applyProtection="false">
      <alignment vertical="center"/>
    </xf>
    <xf numFmtId="42" fontId="0" fillId="0" borderId="0" applyFon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8" fillId="0" borderId="0" applyNumberFormat="false" applyBorder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35" fillId="0" borderId="11" applyNumberFormat="false" applyAlignment="false" applyProtection="false">
      <alignment vertical="center"/>
    </xf>
    <xf numFmtId="0" fontId="37" fillId="0" borderId="0" applyNumberFormat="false" applyBorder="false" applyAlignment="false" applyProtection="false">
      <alignment vertical="center"/>
    </xf>
    <xf numFmtId="0" fontId="30" fillId="8" borderId="0" applyNumberFormat="false" applyBorder="false" applyAlignment="false" applyProtection="false">
      <alignment vertical="center"/>
    </xf>
    <xf numFmtId="44" fontId="0" fillId="0" borderId="0" applyFon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36" fillId="8" borderId="8" applyNumberFormat="false" applyAlignment="false" applyProtection="false">
      <alignment vertical="center"/>
    </xf>
    <xf numFmtId="0" fontId="0" fillId="0" borderId="0">
      <alignment vertical="center"/>
    </xf>
    <xf numFmtId="0" fontId="38" fillId="0" borderId="0" applyNumberFormat="false" applyBorder="false" applyAlignment="false" applyProtection="false">
      <alignment vertical="center"/>
    </xf>
    <xf numFmtId="41" fontId="0" fillId="0" borderId="0" applyFon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30" fillId="14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19" fillId="13" borderId="0" applyNumberFormat="false" applyBorder="false" applyAlignment="false" applyProtection="false">
      <alignment vertical="center"/>
    </xf>
    <xf numFmtId="0" fontId="26" fillId="9" borderId="8" applyNumberFormat="false" applyAlignment="false" applyProtection="false">
      <alignment vertical="center"/>
    </xf>
    <xf numFmtId="0" fontId="25" fillId="8" borderId="7" applyNumberFormat="false" applyAlignment="false" applyProtection="false">
      <alignment vertical="center"/>
    </xf>
    <xf numFmtId="0" fontId="24" fillId="7" borderId="6" applyNumberFormat="false" applyAlignment="false" applyProtection="false">
      <alignment vertical="center"/>
    </xf>
    <xf numFmtId="0" fontId="23" fillId="0" borderId="5" applyNumberFormat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22" fillId="0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0" fillId="0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30" fillId="15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30" fillId="11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</cellStyleXfs>
  <cellXfs count="45"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41" fontId="2" fillId="0" borderId="0" xfId="0" applyNumberFormat="true" applyFont="true" applyFill="true" applyAlignment="true">
      <alignment horizontal="center" vertical="center"/>
    </xf>
    <xf numFmtId="0" fontId="3" fillId="0" borderId="0" xfId="0" applyNumberFormat="true" applyFont="true" applyFill="true" applyAlignment="true">
      <alignment vertical="center" wrapText="true"/>
    </xf>
    <xf numFmtId="0" fontId="2" fillId="0" borderId="0" xfId="0" applyFont="true" applyFill="true" applyAlignment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41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15" applyFont="true" applyBorder="true" applyAlignment="true">
      <alignment horizontal="center" vertical="center" wrapText="true"/>
    </xf>
    <xf numFmtId="0" fontId="5" fillId="0" borderId="2" xfId="15" applyFont="true" applyBorder="true" applyAlignment="true">
      <alignment horizontal="center" vertical="center" wrapText="true"/>
    </xf>
    <xf numFmtId="0" fontId="6" fillId="0" borderId="1" xfId="3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15" applyFont="true" applyBorder="true" applyAlignment="true">
      <alignment horizontal="center" vertical="center"/>
    </xf>
    <xf numFmtId="0" fontId="5" fillId="0" borderId="1" xfId="34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41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15" applyFont="true" applyBorder="true" applyAlignment="true">
      <alignment horizontal="center" vertical="center"/>
    </xf>
    <xf numFmtId="0" fontId="9" fillId="0" borderId="1" xfId="34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41" fontId="5" fillId="0" borderId="1" xfId="34" applyNumberFormat="true" applyFont="true" applyBorder="true" applyAlignment="true">
      <alignment horizontal="center" vertical="center"/>
    </xf>
    <xf numFmtId="41" fontId="9" fillId="0" borderId="1" xfId="29" applyNumberFormat="true" applyFont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center" vertical="center" wrapText="true"/>
    </xf>
    <xf numFmtId="41" fontId="8" fillId="0" borderId="0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vertical="center"/>
    </xf>
    <xf numFmtId="0" fontId="9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right" vertical="center"/>
    </xf>
    <xf numFmtId="0" fontId="5" fillId="0" borderId="1" xfId="15" applyFont="true" applyBorder="true" applyAlignment="true">
      <alignment horizontal="left" vertical="center"/>
    </xf>
    <xf numFmtId="0" fontId="9" fillId="0" borderId="1" xfId="15" applyFont="true" applyBorder="true" applyAlignment="true">
      <alignment horizontal="right" vertical="center"/>
    </xf>
    <xf numFmtId="0" fontId="9" fillId="0" borderId="0" xfId="0" applyFont="true" applyFill="true" applyBorder="true" applyAlignment="true">
      <alignment vertical="center" wrapText="true"/>
    </xf>
    <xf numFmtId="0" fontId="13" fillId="0" borderId="0" xfId="0" applyFont="true" applyFill="true" applyBorder="true" applyAlignment="true">
      <alignment vertical="center"/>
    </xf>
    <xf numFmtId="0" fontId="14" fillId="0" borderId="0" xfId="0" applyFont="true" applyFill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15" fillId="0" borderId="0" xfId="0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right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6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7" fillId="0" borderId="0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</cellXfs>
  <cellStyles count="55">
    <cellStyle name="常规" xfId="0" builtinId="0"/>
    <cellStyle name="常规_底稿测算-绩效城市级" xfId="1"/>
    <cellStyle name="常规 15" xfId="2"/>
    <cellStyle name="常规_Sheet1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常规_Sheet1_人口因素-" xfId="15"/>
    <cellStyle name="千位分隔" xfId="16" builtinId="3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常规_人口因素-" xfId="29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_人口因素-_2" xfId="34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9"/>
  <sheetViews>
    <sheetView tabSelected="1" zoomScale="85" zoomScaleNormal="85" workbookViewId="0">
      <selection activeCell="A2" sqref="A2:C2"/>
    </sheetView>
  </sheetViews>
  <sheetFormatPr defaultColWidth="8.8" defaultRowHeight="14.25" outlineLevelCol="4"/>
  <cols>
    <col min="1" max="1" width="30.9083333333333" style="26" customWidth="true"/>
    <col min="2" max="2" width="63.675" style="26" customWidth="true"/>
    <col min="3" max="3" width="21.025" style="26" customWidth="true"/>
    <col min="4" max="253" width="17.4166666666667" style="26" customWidth="true"/>
    <col min="254" max="16384" width="8.8" style="26"/>
  </cols>
  <sheetData>
    <row r="1" ht="22" customHeight="true" spans="1:1">
      <c r="A1" s="34" t="s">
        <v>0</v>
      </c>
    </row>
    <row r="2" s="26" customFormat="true" ht="34" customHeight="true" spans="1:3">
      <c r="A2" s="35" t="s">
        <v>1</v>
      </c>
      <c r="B2" s="35"/>
      <c r="C2" s="35"/>
    </row>
    <row r="3" s="26" customFormat="true" ht="20.25" spans="1:3">
      <c r="A3" s="36"/>
      <c r="B3" s="37"/>
      <c r="C3" s="38" t="s">
        <v>2</v>
      </c>
    </row>
    <row r="4" s="26" customFormat="true" ht="47" customHeight="true" spans="1:3">
      <c r="A4" s="39" t="s">
        <v>3</v>
      </c>
      <c r="B4" s="40" t="s">
        <v>4</v>
      </c>
      <c r="C4" s="39" t="s">
        <v>5</v>
      </c>
    </row>
    <row r="5" s="26" customFormat="true" ht="32" customHeight="true" spans="1:5">
      <c r="A5" s="41" t="s">
        <v>6</v>
      </c>
      <c r="B5" s="41"/>
      <c r="C5" s="42">
        <f>C6+C28</f>
        <v>20000</v>
      </c>
      <c r="D5" s="43"/>
      <c r="E5" s="43"/>
    </row>
    <row r="6" s="26" customFormat="true" ht="31" customHeight="true" spans="1:3">
      <c r="A6" s="42" t="s">
        <v>7</v>
      </c>
      <c r="B6" s="42" t="s">
        <v>6</v>
      </c>
      <c r="C6" s="42">
        <f>SUM(C7:C27)</f>
        <v>19200</v>
      </c>
    </row>
    <row r="7" s="26" customFormat="true" ht="31" customHeight="true" spans="1:3">
      <c r="A7" s="44" t="s">
        <v>8</v>
      </c>
      <c r="B7" s="44" t="s">
        <v>9</v>
      </c>
      <c r="C7" s="44">
        <v>2000</v>
      </c>
    </row>
    <row r="8" s="26" customFormat="true" ht="31" customHeight="true" spans="1:3">
      <c r="A8" s="44"/>
      <c r="B8" s="44" t="s">
        <v>10</v>
      </c>
      <c r="C8" s="44">
        <v>300</v>
      </c>
    </row>
    <row r="9" s="26" customFormat="true" ht="31" customHeight="true" spans="1:3">
      <c r="A9" s="44" t="s">
        <v>11</v>
      </c>
      <c r="B9" s="44" t="s">
        <v>12</v>
      </c>
      <c r="C9" s="44">
        <v>2000</v>
      </c>
    </row>
    <row r="10" s="26" customFormat="true" ht="31" customHeight="true" spans="1:3">
      <c r="A10" s="44"/>
      <c r="B10" s="44" t="s">
        <v>10</v>
      </c>
      <c r="C10" s="44">
        <v>300</v>
      </c>
    </row>
    <row r="11" s="26" customFormat="true" ht="31" customHeight="true" spans="1:3">
      <c r="A11" s="44" t="s">
        <v>13</v>
      </c>
      <c r="B11" s="44" t="s">
        <v>10</v>
      </c>
      <c r="C11" s="44">
        <v>300</v>
      </c>
    </row>
    <row r="12" s="26" customFormat="true" ht="31" customHeight="true" spans="1:3">
      <c r="A12" s="44" t="s">
        <v>14</v>
      </c>
      <c r="B12" s="44" t="s">
        <v>15</v>
      </c>
      <c r="C12" s="44">
        <v>4500</v>
      </c>
    </row>
    <row r="13" s="26" customFormat="true" ht="31" customHeight="true" spans="1:3">
      <c r="A13" s="44"/>
      <c r="B13" s="44" t="s">
        <v>10</v>
      </c>
      <c r="C13" s="44">
        <v>300</v>
      </c>
    </row>
    <row r="14" s="26" customFormat="true" ht="31" customHeight="true" spans="1:3">
      <c r="A14" s="44" t="s">
        <v>16</v>
      </c>
      <c r="B14" s="44" t="s">
        <v>17</v>
      </c>
      <c r="C14" s="44">
        <v>4500</v>
      </c>
    </row>
    <row r="15" s="26" customFormat="true" ht="31" customHeight="true" spans="1:3">
      <c r="A15" s="44"/>
      <c r="B15" s="44" t="s">
        <v>10</v>
      </c>
      <c r="C15" s="44">
        <v>300</v>
      </c>
    </row>
    <row r="16" s="26" customFormat="true" ht="31" customHeight="true" spans="1:3">
      <c r="A16" s="44" t="s">
        <v>18</v>
      </c>
      <c r="B16" s="44" t="s">
        <v>10</v>
      </c>
      <c r="C16" s="44">
        <v>300</v>
      </c>
    </row>
    <row r="17" s="26" customFormat="true" ht="31" customHeight="true" spans="1:3">
      <c r="A17" s="44" t="s">
        <v>19</v>
      </c>
      <c r="B17" s="44" t="s">
        <v>20</v>
      </c>
      <c r="C17" s="44">
        <v>1000</v>
      </c>
    </row>
    <row r="18" s="26" customFormat="true" ht="31" customHeight="true" spans="1:3">
      <c r="A18" s="44"/>
      <c r="B18" s="44" t="s">
        <v>10</v>
      </c>
      <c r="C18" s="44">
        <v>300</v>
      </c>
    </row>
    <row r="19" s="26" customFormat="true" ht="31" customHeight="true" spans="1:3">
      <c r="A19" s="44" t="s">
        <v>21</v>
      </c>
      <c r="B19" s="44" t="s">
        <v>10</v>
      </c>
      <c r="C19" s="44">
        <v>300</v>
      </c>
    </row>
    <row r="20" s="26" customFormat="true" ht="31" customHeight="true" spans="1:3">
      <c r="A20" s="44" t="s">
        <v>22</v>
      </c>
      <c r="B20" s="44" t="s">
        <v>10</v>
      </c>
      <c r="C20" s="44">
        <v>300</v>
      </c>
    </row>
    <row r="21" s="26" customFormat="true" ht="31" customHeight="true" spans="1:3">
      <c r="A21" s="44" t="s">
        <v>23</v>
      </c>
      <c r="B21" s="44" t="s">
        <v>10</v>
      </c>
      <c r="C21" s="44">
        <v>300</v>
      </c>
    </row>
    <row r="22" s="26" customFormat="true" ht="31" customHeight="true" spans="1:3">
      <c r="A22" s="44" t="s">
        <v>24</v>
      </c>
      <c r="B22" s="44" t="s">
        <v>10</v>
      </c>
      <c r="C22" s="44">
        <v>300</v>
      </c>
    </row>
    <row r="23" s="26" customFormat="true" ht="31" customHeight="true" spans="1:3">
      <c r="A23" s="44" t="s">
        <v>25</v>
      </c>
      <c r="B23" s="44" t="s">
        <v>10</v>
      </c>
      <c r="C23" s="44">
        <v>300</v>
      </c>
    </row>
    <row r="24" s="26" customFormat="true" ht="31" customHeight="true" spans="1:3">
      <c r="A24" s="44" t="s">
        <v>26</v>
      </c>
      <c r="B24" s="44" t="s">
        <v>10</v>
      </c>
      <c r="C24" s="44">
        <v>700</v>
      </c>
    </row>
    <row r="25" s="26" customFormat="true" ht="31" customHeight="true" spans="1:3">
      <c r="A25" s="44" t="s">
        <v>27</v>
      </c>
      <c r="B25" s="44" t="s">
        <v>10</v>
      </c>
      <c r="C25" s="44">
        <v>300</v>
      </c>
    </row>
    <row r="26" s="26" customFormat="true" ht="31" customHeight="true" spans="1:3">
      <c r="A26" s="44" t="s">
        <v>28</v>
      </c>
      <c r="B26" s="44" t="s">
        <v>10</v>
      </c>
      <c r="C26" s="44">
        <v>300</v>
      </c>
    </row>
    <row r="27" s="26" customFormat="true" ht="31" customHeight="true" spans="1:3">
      <c r="A27" s="44" t="s">
        <v>29</v>
      </c>
      <c r="B27" s="44" t="s">
        <v>10</v>
      </c>
      <c r="C27" s="44">
        <v>300</v>
      </c>
    </row>
    <row r="28" s="26" customFormat="true" ht="31" customHeight="true" spans="1:3">
      <c r="A28" s="42" t="s">
        <v>30</v>
      </c>
      <c r="B28" s="42" t="s">
        <v>6</v>
      </c>
      <c r="C28" s="42">
        <v>800</v>
      </c>
    </row>
    <row r="29" s="26" customFormat="true" ht="31" customHeight="true" spans="1:3">
      <c r="A29" s="44" t="s">
        <v>31</v>
      </c>
      <c r="B29" s="44" t="s">
        <v>32</v>
      </c>
      <c r="C29" s="44">
        <v>800</v>
      </c>
    </row>
  </sheetData>
  <mergeCells count="7">
    <mergeCell ref="A2:C2"/>
    <mergeCell ref="A5:B5"/>
    <mergeCell ref="A7:A8"/>
    <mergeCell ref="A9:A10"/>
    <mergeCell ref="A12:A13"/>
    <mergeCell ref="A14:A15"/>
    <mergeCell ref="A17:A18"/>
  </mergeCells>
  <printOptions horizontalCentered="true"/>
  <pageMargins left="0.472222222222222" right="0.472222222222222" top="0.60625" bottom="0.802777777777778" header="0.5" footer="0.5"/>
  <pageSetup paperSize="9" scale="8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workbookViewId="0">
      <selection activeCell="B8" sqref="B8"/>
    </sheetView>
  </sheetViews>
  <sheetFormatPr defaultColWidth="9" defaultRowHeight="14.25" outlineLevelCol="4"/>
  <cols>
    <col min="1" max="1" width="32.6333333333333" style="26" customWidth="true"/>
    <col min="2" max="2" width="32.6333333333333" style="27" customWidth="true"/>
    <col min="3" max="3" width="35.5" style="27" customWidth="true"/>
  </cols>
  <sheetData>
    <row r="1" spans="1:1">
      <c r="A1" s="26" t="s">
        <v>33</v>
      </c>
    </row>
    <row r="2" ht="18.75" spans="1:3">
      <c r="A2" s="28" t="s">
        <v>34</v>
      </c>
      <c r="B2" s="29"/>
      <c r="C2" s="29"/>
    </row>
    <row r="3" ht="18.75" spans="1:3">
      <c r="A3" s="28"/>
      <c r="B3" s="29"/>
      <c r="C3" s="30" t="s">
        <v>35</v>
      </c>
    </row>
    <row r="4" spans="1:3">
      <c r="A4" s="9" t="s">
        <v>36</v>
      </c>
      <c r="B4" s="9" t="s">
        <v>37</v>
      </c>
      <c r="C4" s="9" t="s">
        <v>38</v>
      </c>
    </row>
    <row r="5" spans="1:3">
      <c r="A5" s="9" t="s">
        <v>39</v>
      </c>
      <c r="B5" s="9" t="s">
        <v>40</v>
      </c>
      <c r="C5" s="9" t="s">
        <v>41</v>
      </c>
    </row>
    <row r="6" spans="1:3">
      <c r="A6" s="14" t="s">
        <v>42</v>
      </c>
      <c r="B6" s="15">
        <v>9883.84</v>
      </c>
      <c r="C6" s="21">
        <f>(SUM(C7:C73)+C47+C48)/2</f>
        <v>8555</v>
      </c>
    </row>
    <row r="7" spans="1:5">
      <c r="A7" s="31" t="s">
        <v>43</v>
      </c>
      <c r="B7" s="15">
        <f>SUM(B8:B18)</f>
        <v>1490.44</v>
      </c>
      <c r="C7" s="21">
        <f>SUM(C8:C18)</f>
        <v>2266</v>
      </c>
      <c r="E7">
        <v>1</v>
      </c>
    </row>
    <row r="8" spans="1:5">
      <c r="A8" s="32" t="s">
        <v>44</v>
      </c>
      <c r="B8" s="19">
        <v>117.89</v>
      </c>
      <c r="C8" s="22">
        <f t="shared" ref="C8:C18" si="0">ROUND(15035*B8/$B$6,0)</f>
        <v>179</v>
      </c>
      <c r="D8" t="e">
        <f>VLOOKUP(A8,'行政区划+人口因素-62个县（公式错误）'!A:A,1,FALSE)</f>
        <v>#N/A</v>
      </c>
      <c r="E8">
        <v>1</v>
      </c>
    </row>
    <row r="9" spans="1:5">
      <c r="A9" s="32" t="s">
        <v>45</v>
      </c>
      <c r="B9" s="19">
        <v>169.36</v>
      </c>
      <c r="C9" s="22">
        <f t="shared" si="0"/>
        <v>258</v>
      </c>
      <c r="D9" t="e">
        <f>VLOOKUP(A9,'行政区划+人口因素-62个县（公式错误）'!A:A,1,FALSE)</f>
        <v>#N/A</v>
      </c>
      <c r="E9">
        <v>1</v>
      </c>
    </row>
    <row r="10" spans="1:5">
      <c r="A10" s="32" t="s">
        <v>46</v>
      </c>
      <c r="B10" s="19">
        <v>97</v>
      </c>
      <c r="C10" s="22">
        <f t="shared" si="0"/>
        <v>148</v>
      </c>
      <c r="D10" t="e">
        <f>VLOOKUP(A10,'行政区划+人口因素-62个县（公式错误）'!A:A,1,FALSE)</f>
        <v>#N/A</v>
      </c>
      <c r="E10">
        <v>1</v>
      </c>
    </row>
    <row r="11" spans="1:5">
      <c r="A11" s="32" t="s">
        <v>47</v>
      </c>
      <c r="B11" s="19">
        <v>174.66</v>
      </c>
      <c r="C11" s="22">
        <f t="shared" si="0"/>
        <v>266</v>
      </c>
      <c r="D11" t="e">
        <f>VLOOKUP(A11,'行政区划+人口因素-62个县（公式错误）'!A:A,1,FALSE)</f>
        <v>#N/A</v>
      </c>
      <c r="E11">
        <v>1</v>
      </c>
    </row>
    <row r="12" spans="1:5">
      <c r="A12" s="32" t="s">
        <v>48</v>
      </c>
      <c r="B12" s="19">
        <v>271.43</v>
      </c>
      <c r="C12" s="22">
        <f t="shared" si="0"/>
        <v>413</v>
      </c>
      <c r="D12" t="e">
        <f>VLOOKUP(A12,'行政区划+人口因素-62个县（公式错误）'!A:A,1,FALSE)</f>
        <v>#N/A</v>
      </c>
      <c r="E12">
        <v>1</v>
      </c>
    </row>
    <row r="13" spans="1:5">
      <c r="A13" s="32" t="s">
        <v>49</v>
      </c>
      <c r="B13" s="19">
        <v>111.41</v>
      </c>
      <c r="C13" s="22">
        <f t="shared" si="0"/>
        <v>169</v>
      </c>
      <c r="D13" t="e">
        <f>VLOOKUP(A13,'行政区划+人口因素-62个县（公式错误）'!A:A,1,FALSE)</f>
        <v>#N/A</v>
      </c>
      <c r="E13">
        <v>1</v>
      </c>
    </row>
    <row r="14" spans="1:5">
      <c r="A14" s="32" t="s">
        <v>50</v>
      </c>
      <c r="B14" s="19">
        <v>109.26</v>
      </c>
      <c r="C14" s="22">
        <f t="shared" si="0"/>
        <v>166</v>
      </c>
      <c r="D14" t="e">
        <f>VLOOKUP(A14,'行政区划+人口因素-62个县（公式错误）'!A:A,1,FALSE)</f>
        <v>#N/A</v>
      </c>
      <c r="E14">
        <v>1</v>
      </c>
    </row>
    <row r="15" spans="1:5">
      <c r="A15" s="32" t="s">
        <v>51</v>
      </c>
      <c r="B15" s="19">
        <v>177.7</v>
      </c>
      <c r="C15" s="22">
        <f t="shared" si="0"/>
        <v>270</v>
      </c>
      <c r="D15" t="e">
        <f>VLOOKUP(A15,'行政区划+人口因素-62个县（公式错误）'!A:A,1,FALSE)</f>
        <v>#N/A</v>
      </c>
      <c r="E15">
        <v>1</v>
      </c>
    </row>
    <row r="16" spans="1:5">
      <c r="A16" s="32" t="s">
        <v>52</v>
      </c>
      <c r="B16" s="19">
        <v>75.17</v>
      </c>
      <c r="C16" s="22">
        <f t="shared" si="0"/>
        <v>114</v>
      </c>
      <c r="D16" t="e">
        <f>VLOOKUP(A16,'行政区划+人口因素-62个县（公式错误）'!A:A,1,FALSE)</f>
        <v>#N/A</v>
      </c>
      <c r="E16">
        <v>1</v>
      </c>
    </row>
    <row r="17" spans="1:5">
      <c r="A17" s="32" t="s">
        <v>53</v>
      </c>
      <c r="B17" s="19">
        <v>64.71</v>
      </c>
      <c r="C17" s="22">
        <f t="shared" si="0"/>
        <v>98</v>
      </c>
      <c r="D17" t="e">
        <f>VLOOKUP(A17,'行政区划+人口因素-62个县（公式错误）'!A:A,1,FALSE)</f>
        <v>#N/A</v>
      </c>
      <c r="E17">
        <v>1</v>
      </c>
    </row>
    <row r="18" spans="1:5">
      <c r="A18" s="32" t="s">
        <v>54</v>
      </c>
      <c r="B18" s="19">
        <v>121.85</v>
      </c>
      <c r="C18" s="22">
        <f t="shared" si="0"/>
        <v>185</v>
      </c>
      <c r="D18" t="e">
        <f>VLOOKUP(A18,'行政区划+人口因素-62个县（公式错误）'!A:A,1,FALSE)</f>
        <v>#N/A</v>
      </c>
      <c r="E18">
        <v>1</v>
      </c>
    </row>
    <row r="19" spans="1:5">
      <c r="A19" s="31" t="s">
        <v>55</v>
      </c>
      <c r="B19" s="15">
        <f>SUM(B20:B22)</f>
        <v>189.11</v>
      </c>
      <c r="C19" s="21">
        <f>SUM(C20:C22)</f>
        <v>288</v>
      </c>
      <c r="D19" t="e">
        <f>VLOOKUP(A19,'行政区划+人口因素-62个县（公式错误）'!A:A,1,FALSE)</f>
        <v>#N/A</v>
      </c>
      <c r="E19">
        <v>1</v>
      </c>
    </row>
    <row r="20" spans="1:5">
      <c r="A20" s="32" t="s">
        <v>56</v>
      </c>
      <c r="B20" s="19">
        <v>109.81</v>
      </c>
      <c r="C20" s="22">
        <f t="shared" ref="C20:C22" si="1">ROUND(15035*B20/$B$6,0)</f>
        <v>167</v>
      </c>
      <c r="D20" t="e">
        <f>VLOOKUP(A20,'行政区划+人口因素-62个县（公式错误）'!A:A,1,FALSE)</f>
        <v>#N/A</v>
      </c>
      <c r="E20">
        <v>1</v>
      </c>
    </row>
    <row r="21" spans="1:5">
      <c r="A21" s="32" t="s">
        <v>57</v>
      </c>
      <c r="B21" s="19">
        <v>30.29</v>
      </c>
      <c r="C21" s="22">
        <f t="shared" si="1"/>
        <v>46</v>
      </c>
      <c r="D21" t="e">
        <f>VLOOKUP(A21,'行政区划+人口因素-62个县（公式错误）'!A:A,1,FALSE)</f>
        <v>#N/A</v>
      </c>
      <c r="E21">
        <v>1</v>
      </c>
    </row>
    <row r="22" spans="1:5">
      <c r="A22" s="32" t="s">
        <v>58</v>
      </c>
      <c r="B22" s="19">
        <v>49.01</v>
      </c>
      <c r="C22" s="22">
        <f t="shared" si="1"/>
        <v>75</v>
      </c>
      <c r="D22" t="e">
        <f>VLOOKUP(A22,'行政区划+人口因素-62个县（公式错误）'!A:A,1,FALSE)</f>
        <v>#N/A</v>
      </c>
      <c r="E22">
        <v>1</v>
      </c>
    </row>
    <row r="23" spans="1:5">
      <c r="A23" s="31" t="s">
        <v>59</v>
      </c>
      <c r="B23" s="15">
        <f>SUM(B24:B29)</f>
        <v>557.6</v>
      </c>
      <c r="C23" s="21">
        <f>SUM(C24:C29)</f>
        <v>849</v>
      </c>
      <c r="D23" t="e">
        <f>VLOOKUP(A23,'行政区划+人口因素-62个县（公式错误）'!A:A,1,FALSE)</f>
        <v>#N/A</v>
      </c>
      <c r="E23">
        <v>1</v>
      </c>
    </row>
    <row r="24" spans="1:5">
      <c r="A24" s="32" t="s">
        <v>60</v>
      </c>
      <c r="B24" s="19">
        <v>83.88</v>
      </c>
      <c r="C24" s="22">
        <f t="shared" ref="C24:C29" si="2">ROUND(15035*B24/$B$6,0)</f>
        <v>128</v>
      </c>
      <c r="D24" t="e">
        <f>VLOOKUP(A24,'行政区划+人口因素-62个县（公式错误）'!A:A,1,FALSE)</f>
        <v>#N/A</v>
      </c>
      <c r="E24">
        <v>1</v>
      </c>
    </row>
    <row r="25" spans="1:5">
      <c r="A25" s="32" t="s">
        <v>61</v>
      </c>
      <c r="B25" s="19">
        <v>56.02</v>
      </c>
      <c r="C25" s="22">
        <f t="shared" si="2"/>
        <v>85</v>
      </c>
      <c r="D25" t="e">
        <f>VLOOKUP(A25,'行政区划+人口因素-62个县（公式错误）'!A:A,1,FALSE)</f>
        <v>#N/A</v>
      </c>
      <c r="E25">
        <v>1</v>
      </c>
    </row>
    <row r="26" spans="1:5">
      <c r="A26" s="32" t="s">
        <v>62</v>
      </c>
      <c r="B26" s="19">
        <v>82.69</v>
      </c>
      <c r="C26" s="22">
        <f t="shared" si="2"/>
        <v>126</v>
      </c>
      <c r="D26" t="e">
        <f>VLOOKUP(A26,'行政区划+人口因素-62个县（公式错误）'!A:A,1,FALSE)</f>
        <v>#N/A</v>
      </c>
      <c r="E26">
        <v>1</v>
      </c>
    </row>
    <row r="27" spans="1:5">
      <c r="A27" s="32" t="s">
        <v>63</v>
      </c>
      <c r="B27" s="19">
        <v>28.01</v>
      </c>
      <c r="C27" s="22">
        <f t="shared" si="2"/>
        <v>43</v>
      </c>
      <c r="D27" t="e">
        <f>VLOOKUP(A27,'行政区划+人口因素-62个县（公式错误）'!A:A,1,FALSE)</f>
        <v>#N/A</v>
      </c>
      <c r="E27">
        <v>1</v>
      </c>
    </row>
    <row r="28" spans="1:5">
      <c r="A28" s="32" t="s">
        <v>64</v>
      </c>
      <c r="B28" s="19">
        <v>171.01</v>
      </c>
      <c r="C28" s="22">
        <f t="shared" si="2"/>
        <v>260</v>
      </c>
      <c r="D28" t="e">
        <f>VLOOKUP(A28,'行政区划+人口因素-62个县（公式错误）'!A:A,1,FALSE)</f>
        <v>#N/A</v>
      </c>
      <c r="E28">
        <v>1</v>
      </c>
    </row>
    <row r="29" spans="1:5">
      <c r="A29" s="32" t="s">
        <v>65</v>
      </c>
      <c r="B29" s="19">
        <v>135.99</v>
      </c>
      <c r="C29" s="22">
        <f t="shared" si="2"/>
        <v>207</v>
      </c>
      <c r="D29" t="e">
        <f>VLOOKUP(A29,'行政区划+人口因素-62个县（公式错误）'!A:A,1,FALSE)</f>
        <v>#N/A</v>
      </c>
      <c r="E29">
        <v>1</v>
      </c>
    </row>
    <row r="30" spans="1:5">
      <c r="A30" s="31" t="s">
        <v>66</v>
      </c>
      <c r="B30" s="15">
        <f>SUM(B31:B35)</f>
        <v>790.57</v>
      </c>
      <c r="C30" s="21">
        <f>SUM(C31:C35)</f>
        <v>1202</v>
      </c>
      <c r="D30" t="e">
        <f>VLOOKUP(A30,'行政区划+人口因素-62个县（公式错误）'!A:A,1,FALSE)</f>
        <v>#N/A</v>
      </c>
      <c r="E30">
        <v>1</v>
      </c>
    </row>
    <row r="31" spans="1:5">
      <c r="A31" s="32" t="s">
        <v>67</v>
      </c>
      <c r="B31" s="19">
        <v>118.4</v>
      </c>
      <c r="C31" s="22">
        <f t="shared" ref="C31:C35" si="3">ROUND(15035*B31/$B$6,0)</f>
        <v>180</v>
      </c>
      <c r="D31" t="e">
        <f>VLOOKUP(A31,'行政区划+人口因素-62个县（公式错误）'!A:A,1,FALSE)</f>
        <v>#N/A</v>
      </c>
      <c r="E31">
        <v>1</v>
      </c>
    </row>
    <row r="32" spans="1:5">
      <c r="A32" s="32" t="s">
        <v>68</v>
      </c>
      <c r="B32" s="19">
        <v>290.5</v>
      </c>
      <c r="C32" s="22">
        <f t="shared" si="3"/>
        <v>442</v>
      </c>
      <c r="D32" t="e">
        <f>VLOOKUP(A32,'行政区划+人口因素-62个县（公式错误）'!A:A,1,FALSE)</f>
        <v>#N/A</v>
      </c>
      <c r="E32">
        <v>1</v>
      </c>
    </row>
    <row r="33" spans="1:5">
      <c r="A33" s="32" t="s">
        <v>69</v>
      </c>
      <c r="B33" s="19">
        <v>44.29</v>
      </c>
      <c r="C33" s="22">
        <f t="shared" si="3"/>
        <v>67</v>
      </c>
      <c r="D33" t="e">
        <f>VLOOKUP(A33,'行政区划+人口因素-62个县（公式错误）'!A:A,1,FALSE)</f>
        <v>#N/A</v>
      </c>
      <c r="E33">
        <v>1</v>
      </c>
    </row>
    <row r="34" spans="1:5">
      <c r="A34" s="32" t="s">
        <v>70</v>
      </c>
      <c r="B34" s="19">
        <v>66.91</v>
      </c>
      <c r="C34" s="22">
        <f t="shared" si="3"/>
        <v>102</v>
      </c>
      <c r="D34" t="e">
        <f>VLOOKUP(A34,'行政区划+人口因素-62个县（公式错误）'!A:A,1,FALSE)</f>
        <v>#N/A</v>
      </c>
      <c r="E34">
        <v>1</v>
      </c>
    </row>
    <row r="35" spans="1:5">
      <c r="A35" s="32" t="s">
        <v>71</v>
      </c>
      <c r="B35" s="19">
        <v>270.47</v>
      </c>
      <c r="C35" s="22">
        <f t="shared" si="3"/>
        <v>411</v>
      </c>
      <c r="D35" t="e">
        <f>VLOOKUP(A35,'行政区划+人口因素-62个县（公式错误）'!A:A,1,FALSE)</f>
        <v>#N/A</v>
      </c>
      <c r="E35">
        <v>1</v>
      </c>
    </row>
    <row r="36" spans="1:5">
      <c r="A36" s="31" t="s">
        <v>72</v>
      </c>
      <c r="B36" s="15">
        <f>SUM(B37:B37)</f>
        <v>32.12</v>
      </c>
      <c r="C36" s="21">
        <f>SUM(C37:C37)</f>
        <v>49</v>
      </c>
      <c r="D36" t="e">
        <f>VLOOKUP(A36,'行政区划+人口因素-62个县（公式错误）'!A:A,1,FALSE)</f>
        <v>#N/A</v>
      </c>
      <c r="E36">
        <v>1</v>
      </c>
    </row>
    <row r="37" spans="1:5">
      <c r="A37" s="32" t="s">
        <v>73</v>
      </c>
      <c r="B37" s="19">
        <v>32.12</v>
      </c>
      <c r="C37" s="22">
        <f>ROUND(15035*B37/$B$6,0)</f>
        <v>49</v>
      </c>
      <c r="D37" t="e">
        <f>VLOOKUP(A37,'行政区划+人口因素-62个县（公式错误）'!A:A,1,FALSE)</f>
        <v>#N/A</v>
      </c>
      <c r="E37">
        <v>1</v>
      </c>
    </row>
    <row r="38" spans="1:5">
      <c r="A38" s="31" t="s">
        <v>74</v>
      </c>
      <c r="B38" s="15">
        <f>SUM(B39:B39)</f>
        <v>52.57</v>
      </c>
      <c r="C38" s="21">
        <f>SUM(C39:C39)</f>
        <v>80</v>
      </c>
      <c r="D38" t="e">
        <f>VLOOKUP(A38,'行政区划+人口因素-62个县（公式错误）'!A:A,1,FALSE)</f>
        <v>#N/A</v>
      </c>
      <c r="E38">
        <v>1</v>
      </c>
    </row>
    <row r="39" spans="1:5">
      <c r="A39" s="32" t="s">
        <v>75</v>
      </c>
      <c r="B39" s="19">
        <v>52.57</v>
      </c>
      <c r="C39" s="22">
        <f>ROUND(15035*B39/$B$6,0)</f>
        <v>80</v>
      </c>
      <c r="D39" t="e">
        <f>VLOOKUP(A39,'行政区划+人口因素-62个县（公式错误）'!A:A,1,FALSE)</f>
        <v>#N/A</v>
      </c>
      <c r="E39">
        <v>1</v>
      </c>
    </row>
    <row r="40" spans="1:5">
      <c r="A40" s="31" t="s">
        <v>76</v>
      </c>
      <c r="B40" s="15">
        <f>SUM(B41:B41)</f>
        <v>42.35</v>
      </c>
      <c r="C40" s="21">
        <f>SUM(C41:C41)</f>
        <v>64</v>
      </c>
      <c r="D40" t="e">
        <f>VLOOKUP(A40,'行政区划+人口因素-62个县（公式错误）'!A:A,1,FALSE)</f>
        <v>#N/A</v>
      </c>
      <c r="E40">
        <v>1</v>
      </c>
    </row>
    <row r="41" spans="1:5">
      <c r="A41" s="32" t="s">
        <v>77</v>
      </c>
      <c r="B41" s="19">
        <v>42.35</v>
      </c>
      <c r="C41" s="22">
        <f>ROUND(15035*B41/$B$6,0)</f>
        <v>64</v>
      </c>
      <c r="D41" t="e">
        <f>VLOOKUP(A41,'行政区划+人口因素-62个县（公式错误）'!A:A,1,FALSE)</f>
        <v>#N/A</v>
      </c>
      <c r="E41">
        <v>1</v>
      </c>
    </row>
    <row r="42" spans="1:5">
      <c r="A42" s="31" t="s">
        <v>78</v>
      </c>
      <c r="B42" s="15">
        <f>SUM(B43:B44)</f>
        <v>250.81</v>
      </c>
      <c r="C42" s="21">
        <f>SUM(C43:C44)</f>
        <v>381</v>
      </c>
      <c r="D42" t="e">
        <f>VLOOKUP(A42,'行政区划+人口因素-62个县（公式错误）'!A:A,1,FALSE)</f>
        <v>#N/A</v>
      </c>
      <c r="E42">
        <v>1</v>
      </c>
    </row>
    <row r="43" spans="1:5">
      <c r="A43" s="32" t="s">
        <v>79</v>
      </c>
      <c r="B43" s="19">
        <v>166.49</v>
      </c>
      <c r="C43" s="22">
        <f>ROUND(15035*B43/$B$6,0)</f>
        <v>253</v>
      </c>
      <c r="D43" t="e">
        <f>VLOOKUP(A43,'行政区划+人口因素-62个县（公式错误）'!A:A,1,FALSE)</f>
        <v>#N/A</v>
      </c>
      <c r="E43">
        <v>1</v>
      </c>
    </row>
    <row r="44" spans="1:5">
      <c r="A44" s="32" t="s">
        <v>80</v>
      </c>
      <c r="B44" s="19">
        <v>84.32</v>
      </c>
      <c r="C44" s="22">
        <f>ROUND(15035*B44/$B$6,0)</f>
        <v>128</v>
      </c>
      <c r="D44" t="e">
        <f>VLOOKUP(A44,'行政区划+人口因素-62个县（公式错误）'!A:A,1,FALSE)</f>
        <v>#N/A</v>
      </c>
      <c r="E44">
        <v>1</v>
      </c>
    </row>
    <row r="45" spans="1:5">
      <c r="A45" s="31" t="s">
        <v>81</v>
      </c>
      <c r="B45" s="15">
        <f>SUM(B46)</f>
        <v>51.21</v>
      </c>
      <c r="C45" s="21">
        <f>SUM(C46)</f>
        <v>78</v>
      </c>
      <c r="D45" t="e">
        <f>VLOOKUP(A45,'行政区划+人口因素-62个县（公式错误）'!A:A,1,FALSE)</f>
        <v>#N/A</v>
      </c>
      <c r="E45">
        <v>1</v>
      </c>
    </row>
    <row r="46" spans="1:5">
      <c r="A46" s="32" t="s">
        <v>82</v>
      </c>
      <c r="B46" s="19">
        <v>51.21</v>
      </c>
      <c r="C46" s="22">
        <f t="shared" ref="C46:C48" si="4">ROUND(15035*B46/$B$6,0)</f>
        <v>78</v>
      </c>
      <c r="D46" t="e">
        <f>VLOOKUP(A46,'行政区划+人口因素-62个县（公式错误）'!A:A,1,FALSE)</f>
        <v>#N/A</v>
      </c>
      <c r="E46">
        <v>1</v>
      </c>
    </row>
    <row r="47" spans="1:5">
      <c r="A47" s="31" t="s">
        <v>83</v>
      </c>
      <c r="B47" s="15">
        <v>839.22</v>
      </c>
      <c r="C47" s="21">
        <f t="shared" si="4"/>
        <v>1277</v>
      </c>
      <c r="D47" t="e">
        <f>VLOOKUP(A47,'行政区划+人口因素-62个县（公式错误）'!A:A,1,FALSE)</f>
        <v>#N/A</v>
      </c>
      <c r="E47">
        <v>1</v>
      </c>
    </row>
    <row r="48" spans="1:5">
      <c r="A48" s="31" t="s">
        <v>84</v>
      </c>
      <c r="B48" s="15">
        <v>331</v>
      </c>
      <c r="C48" s="21">
        <f t="shared" si="4"/>
        <v>504</v>
      </c>
      <c r="D48" t="e">
        <f>VLOOKUP(A48,'行政区划+人口因素-62个县（公式错误）'!A:A,1,FALSE)</f>
        <v>#N/A</v>
      </c>
      <c r="E48">
        <v>1</v>
      </c>
    </row>
    <row r="49" spans="1:5">
      <c r="A49" s="31" t="s">
        <v>85</v>
      </c>
      <c r="B49" s="15">
        <f>SUM(B50:B52)</f>
        <v>191.07</v>
      </c>
      <c r="C49" s="21">
        <f>SUM(C50:C52)</f>
        <v>290</v>
      </c>
      <c r="D49" t="e">
        <f>VLOOKUP(A49,'行政区划+人口因素-62个县（公式错误）'!A:A,1,FALSE)</f>
        <v>#N/A</v>
      </c>
      <c r="E49">
        <v>1</v>
      </c>
    </row>
    <row r="50" spans="1:5">
      <c r="A50" s="32" t="s">
        <v>86</v>
      </c>
      <c r="B50" s="19">
        <v>76.46</v>
      </c>
      <c r="C50" s="22">
        <f>ROUND(15035*B50/$B$6,0)</f>
        <v>116</v>
      </c>
      <c r="D50" t="e">
        <f>VLOOKUP(A50,'行政区划+人口因素-62个县（公式错误）'!A:A,1,FALSE)</f>
        <v>#N/A</v>
      </c>
      <c r="E50">
        <v>1</v>
      </c>
    </row>
    <row r="51" spans="1:5">
      <c r="A51" s="32" t="s">
        <v>87</v>
      </c>
      <c r="B51" s="19">
        <v>27.16</v>
      </c>
      <c r="C51" s="22">
        <f>ROUND(15035*B51/$B$6,0)</f>
        <v>41</v>
      </c>
      <c r="D51" t="e">
        <f>VLOOKUP(A51,'行政区划+人口因素-62个县（公式错误）'!A:A,1,FALSE)</f>
        <v>#N/A</v>
      </c>
      <c r="E51">
        <v>1</v>
      </c>
    </row>
    <row r="52" spans="1:5">
      <c r="A52" s="32" t="s">
        <v>88</v>
      </c>
      <c r="B52" s="19">
        <v>87.45</v>
      </c>
      <c r="C52" s="22">
        <f>ROUND(15035*B52/$B$6,0)</f>
        <v>133</v>
      </c>
      <c r="D52" t="e">
        <f>VLOOKUP(A52,'行政区划+人口因素-62个县（公式错误）'!A:A,1,FALSE)</f>
        <v>#N/A</v>
      </c>
      <c r="E52">
        <v>1</v>
      </c>
    </row>
    <row r="53" spans="1:5">
      <c r="A53" s="31" t="s">
        <v>89</v>
      </c>
      <c r="B53" s="15">
        <f>SUM(B54:B54)</f>
        <v>72.36</v>
      </c>
      <c r="C53" s="21">
        <f>SUM(C54:C54)</f>
        <v>110</v>
      </c>
      <c r="D53" t="e">
        <f>VLOOKUP(A53,'行政区划+人口因素-62个县（公式错误）'!A:A,1,FALSE)</f>
        <v>#N/A</v>
      </c>
      <c r="E53">
        <v>1</v>
      </c>
    </row>
    <row r="54" spans="1:5">
      <c r="A54" s="32" t="s">
        <v>90</v>
      </c>
      <c r="B54" s="19">
        <v>72.36</v>
      </c>
      <c r="C54" s="22">
        <f>ROUND(15035*B54/$B$6,0)</f>
        <v>110</v>
      </c>
      <c r="D54" t="e">
        <f>VLOOKUP(A54,'行政区划+人口因素-62个县（公式错误）'!A:A,1,FALSE)</f>
        <v>#N/A</v>
      </c>
      <c r="E54">
        <v>1</v>
      </c>
    </row>
    <row r="55" spans="1:5">
      <c r="A55" s="31" t="s">
        <v>91</v>
      </c>
      <c r="B55" s="15">
        <f>SUM(B56:B57)</f>
        <v>83.11</v>
      </c>
      <c r="C55" s="21">
        <f>SUM(C56:C57)</f>
        <v>127</v>
      </c>
      <c r="D55" t="e">
        <f>VLOOKUP(A55,'行政区划+人口因素-62个县（公式错误）'!A:A,1,FALSE)</f>
        <v>#N/A</v>
      </c>
      <c r="E55">
        <v>1</v>
      </c>
    </row>
    <row r="56" spans="1:5">
      <c r="A56" s="32" t="s">
        <v>92</v>
      </c>
      <c r="B56" s="19">
        <v>31.94</v>
      </c>
      <c r="C56" s="22">
        <f>ROUND(15035*B56/$B$6,0)</f>
        <v>49</v>
      </c>
      <c r="D56" t="e">
        <f>VLOOKUP(A56,'行政区划+人口因素-62个县（公式错误）'!A:A,1,FALSE)</f>
        <v>#N/A</v>
      </c>
      <c r="E56">
        <v>1</v>
      </c>
    </row>
    <row r="57" spans="1:5">
      <c r="A57" s="32" t="s">
        <v>93</v>
      </c>
      <c r="B57" s="19">
        <v>51.17</v>
      </c>
      <c r="C57" s="22">
        <f>ROUND(15035*B57/$B$6,0)</f>
        <v>78</v>
      </c>
      <c r="D57" t="e">
        <f>VLOOKUP(A57,'行政区划+人口因素-62个县（公式错误）'!A:A,1,FALSE)</f>
        <v>#N/A</v>
      </c>
      <c r="E57">
        <v>1</v>
      </c>
    </row>
    <row r="58" spans="1:5">
      <c r="A58" s="31" t="s">
        <v>94</v>
      </c>
      <c r="B58" s="15">
        <f>SUM(B59:B59)</f>
        <v>102.21</v>
      </c>
      <c r="C58" s="21">
        <f>SUM(C59:C59)</f>
        <v>155</v>
      </c>
      <c r="D58" t="e">
        <f>VLOOKUP(A58,'行政区划+人口因素-62个县（公式错误）'!A:A,1,FALSE)</f>
        <v>#N/A</v>
      </c>
      <c r="E58">
        <v>1</v>
      </c>
    </row>
    <row r="59" spans="1:5">
      <c r="A59" s="32" t="s">
        <v>95</v>
      </c>
      <c r="B59" s="19">
        <v>102.21</v>
      </c>
      <c r="C59" s="22">
        <f>ROUND(15035*B59/$B$6,0)</f>
        <v>155</v>
      </c>
      <c r="D59" t="e">
        <f>VLOOKUP(A59,'行政区划+人口因素-62个县（公式错误）'!A:A,1,FALSE)</f>
        <v>#N/A</v>
      </c>
      <c r="E59">
        <v>1</v>
      </c>
    </row>
    <row r="60" spans="1:5">
      <c r="A60" s="31" t="s">
        <v>96</v>
      </c>
      <c r="B60" s="15">
        <f>SUM(B61:B62)</f>
        <v>68.83</v>
      </c>
      <c r="C60" s="21">
        <f>SUM(C61:C62)</f>
        <v>104</v>
      </c>
      <c r="D60" t="e">
        <f>VLOOKUP(A60,'行政区划+人口因素-62个县（公式错误）'!A:A,1,FALSE)</f>
        <v>#N/A</v>
      </c>
      <c r="E60">
        <v>1</v>
      </c>
    </row>
    <row r="61" spans="1:5">
      <c r="A61" s="32" t="s">
        <v>97</v>
      </c>
      <c r="B61" s="19">
        <v>50.94</v>
      </c>
      <c r="C61" s="22">
        <f>ROUND(15035*B61/$B$6,0)</f>
        <v>77</v>
      </c>
      <c r="D61" t="e">
        <f>VLOOKUP(A61,'行政区划+人口因素-62个县（公式错误）'!A:A,1,FALSE)</f>
        <v>#N/A</v>
      </c>
      <c r="E61">
        <v>1</v>
      </c>
    </row>
    <row r="62" spans="1:5">
      <c r="A62" s="32" t="s">
        <v>98</v>
      </c>
      <c r="B62" s="19">
        <v>17.89</v>
      </c>
      <c r="C62" s="22">
        <f>ROUND(15035*B62/$B$6,0)</f>
        <v>27</v>
      </c>
      <c r="D62" t="e">
        <f>VLOOKUP(A62,'行政区划+人口因素-62个县（公式错误）'!A:A,1,FALSE)</f>
        <v>#N/A</v>
      </c>
      <c r="E62">
        <v>1</v>
      </c>
    </row>
    <row r="63" spans="1:5">
      <c r="A63" s="31" t="s">
        <v>99</v>
      </c>
      <c r="B63" s="15">
        <f>SUM(B64:B65)</f>
        <v>158.27</v>
      </c>
      <c r="C63" s="21">
        <f>SUM(C64:C65)</f>
        <v>240</v>
      </c>
      <c r="D63" t="e">
        <f>VLOOKUP(A63,'行政区划+人口因素-62个县（公式错误）'!A:A,1,FALSE)</f>
        <v>#N/A</v>
      </c>
      <c r="E63">
        <v>1</v>
      </c>
    </row>
    <row r="64" spans="1:5">
      <c r="A64" s="32" t="s">
        <v>100</v>
      </c>
      <c r="B64" s="19">
        <v>85.12</v>
      </c>
      <c r="C64" s="22">
        <f>ROUND(15035*B64/$B$6,0)</f>
        <v>129</v>
      </c>
      <c r="D64" t="e">
        <f>VLOOKUP(A64,'行政区划+人口因素-62个县（公式错误）'!A:A,1,FALSE)</f>
        <v>#N/A</v>
      </c>
      <c r="E64">
        <v>1</v>
      </c>
    </row>
    <row r="65" spans="1:5">
      <c r="A65" s="32" t="s">
        <v>101</v>
      </c>
      <c r="B65" s="19">
        <v>73.15</v>
      </c>
      <c r="C65" s="22">
        <f>ROUND(15035*B65/$B$6,0)</f>
        <v>111</v>
      </c>
      <c r="D65" t="e">
        <f>VLOOKUP(A65,'行政区划+人口因素-62个县（公式错误）'!A:A,1,FALSE)</f>
        <v>#N/A</v>
      </c>
      <c r="E65">
        <v>1</v>
      </c>
    </row>
    <row r="66" spans="1:5">
      <c r="A66" s="31" t="s">
        <v>102</v>
      </c>
      <c r="B66" s="15">
        <f>SUM(B67:B67)</f>
        <v>58.68</v>
      </c>
      <c r="C66" s="21">
        <f>SUM(C67:C67)</f>
        <v>89</v>
      </c>
      <c r="D66" t="e">
        <f>VLOOKUP(A66,'行政区划+人口因素-62个县（公式错误）'!A:A,1,FALSE)</f>
        <v>#N/A</v>
      </c>
      <c r="E66">
        <v>1</v>
      </c>
    </row>
    <row r="67" spans="1:5">
      <c r="A67" s="32" t="s">
        <v>103</v>
      </c>
      <c r="B67" s="19">
        <v>58.68</v>
      </c>
      <c r="C67" s="22">
        <f>ROUND(15035*B67/$B$6,0)</f>
        <v>89</v>
      </c>
      <c r="D67" t="e">
        <f>VLOOKUP(A67,'行政区划+人口因素-62个县（公式错误）'!A:A,1,FALSE)</f>
        <v>#N/A</v>
      </c>
      <c r="E67">
        <v>1</v>
      </c>
    </row>
    <row r="68" spans="1:5">
      <c r="A68" s="31" t="s">
        <v>104</v>
      </c>
      <c r="B68" s="15">
        <f>SUM(B69:B70)</f>
        <v>197.34</v>
      </c>
      <c r="C68" s="21">
        <f>SUM(C69:C70)</f>
        <v>300</v>
      </c>
      <c r="D68" t="e">
        <f>VLOOKUP(A68,'行政区划+人口因素-62个县（公式错误）'!A:A,1,FALSE)</f>
        <v>#N/A</v>
      </c>
      <c r="E68">
        <v>1</v>
      </c>
    </row>
    <row r="69" spans="1:5">
      <c r="A69" s="32" t="s">
        <v>105</v>
      </c>
      <c r="B69" s="19">
        <v>98.6</v>
      </c>
      <c r="C69" s="22">
        <f>ROUND(15035*B69/$B$6,0)</f>
        <v>150</v>
      </c>
      <c r="D69" t="e">
        <f>VLOOKUP(A69,'行政区划+人口因素-62个县（公式错误）'!A:A,1,FALSE)</f>
        <v>#N/A</v>
      </c>
      <c r="E69">
        <v>1</v>
      </c>
    </row>
    <row r="70" spans="1:5">
      <c r="A70" s="32" t="s">
        <v>106</v>
      </c>
      <c r="B70" s="19">
        <v>98.74</v>
      </c>
      <c r="C70" s="22">
        <f>ROUND(15035*B70/$B$6,0)</f>
        <v>150</v>
      </c>
      <c r="D70" t="e">
        <f>VLOOKUP(A70,'行政区划+人口因素-62个县（公式错误）'!A:A,1,FALSE)</f>
        <v>#N/A</v>
      </c>
      <c r="E70">
        <v>1</v>
      </c>
    </row>
    <row r="71" spans="1:5">
      <c r="A71" s="31" t="s">
        <v>107</v>
      </c>
      <c r="B71" s="15">
        <f>SUM(B72:B73)</f>
        <v>66.82</v>
      </c>
      <c r="C71" s="21">
        <f>SUM(C72:C73)</f>
        <v>102</v>
      </c>
      <c r="D71" t="e">
        <f>VLOOKUP(A71,'行政区划+人口因素-62个县（公式错误）'!A:A,1,FALSE)</f>
        <v>#N/A</v>
      </c>
      <c r="E71">
        <v>1</v>
      </c>
    </row>
    <row r="72" spans="1:5">
      <c r="A72" s="32" t="s">
        <v>108</v>
      </c>
      <c r="B72" s="19">
        <v>37.94</v>
      </c>
      <c r="C72" s="22">
        <f>ROUND(15035*B72/$B$6,0)</f>
        <v>58</v>
      </c>
      <c r="D72" t="e">
        <f>VLOOKUP(A72,'行政区划+人口因素-62个县（公式错误）'!A:A,1,FALSE)</f>
        <v>#N/A</v>
      </c>
      <c r="E72">
        <v>1</v>
      </c>
    </row>
    <row r="73" spans="1:5">
      <c r="A73" s="32" t="s">
        <v>109</v>
      </c>
      <c r="B73" s="19">
        <v>28.88</v>
      </c>
      <c r="C73" s="22">
        <f>ROUND(15035*B73/$B$6,0)</f>
        <v>44</v>
      </c>
      <c r="D73" t="e">
        <f>VLOOKUP(A73,'行政区划+人口因素-62个县（公式错误）'!A:A,1,FALSE)</f>
        <v>#N/A</v>
      </c>
      <c r="E73">
        <v>1</v>
      </c>
    </row>
    <row r="74" spans="1:3">
      <c r="A74" s="33" t="s">
        <v>110</v>
      </c>
      <c r="B74" s="33"/>
      <c r="C74" s="33"/>
    </row>
  </sheetData>
  <mergeCells count="2">
    <mergeCell ref="A2:C2"/>
    <mergeCell ref="A74:C7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83"/>
  <sheetViews>
    <sheetView workbookViewId="0">
      <selection activeCell="E26" sqref="E26"/>
    </sheetView>
  </sheetViews>
  <sheetFormatPr defaultColWidth="9" defaultRowHeight="13.5" outlineLevelCol="5"/>
  <cols>
    <col min="1" max="1" width="35.3833333333333" style="1" customWidth="true"/>
    <col min="2" max="2" width="19.75" style="1" customWidth="true"/>
    <col min="3" max="3" width="9" style="1" customWidth="true"/>
    <col min="4" max="4" width="18.25" style="1" customWidth="true"/>
    <col min="5" max="5" width="33.75" style="2" customWidth="true"/>
  </cols>
  <sheetData>
    <row r="2" spans="1:2">
      <c r="A2" s="3" t="s">
        <v>111</v>
      </c>
      <c r="B2" s="4"/>
    </row>
    <row r="3" ht="58" customHeight="true" spans="1:5">
      <c r="A3" s="5" t="s">
        <v>112</v>
      </c>
      <c r="B3" s="5"/>
      <c r="C3" s="5"/>
      <c r="D3" s="5"/>
      <c r="E3" s="5"/>
    </row>
    <row r="4" spans="1:5">
      <c r="A4" s="6" t="s">
        <v>35</v>
      </c>
      <c r="B4" s="6"/>
      <c r="C4" s="6"/>
      <c r="D4" s="6"/>
      <c r="E4" s="6"/>
    </row>
    <row r="5" ht="28.5" spans="1:6">
      <c r="A5" s="7" t="s">
        <v>113</v>
      </c>
      <c r="B5" s="8" t="s">
        <v>114</v>
      </c>
      <c r="C5" s="9" t="s">
        <v>36</v>
      </c>
      <c r="D5" s="10" t="s">
        <v>37</v>
      </c>
      <c r="E5" s="9" t="s">
        <v>115</v>
      </c>
      <c r="F5" t="s">
        <v>6</v>
      </c>
    </row>
    <row r="6" ht="14.25" spans="1:6">
      <c r="A6" s="7" t="s">
        <v>6</v>
      </c>
      <c r="B6" s="8">
        <f>B7+B47</f>
        <v>11160</v>
      </c>
      <c r="D6" s="1">
        <v>9883.84</v>
      </c>
      <c r="E6" s="20">
        <f>SUM(E7,E47)</f>
        <v>5738</v>
      </c>
      <c r="F6">
        <f>B6+E6</f>
        <v>16898</v>
      </c>
    </row>
    <row r="7" ht="14.25" spans="1:6">
      <c r="A7" s="11" t="s">
        <v>116</v>
      </c>
      <c r="B7" s="8">
        <f>SUM(B8:B46)/2</f>
        <v>4860</v>
      </c>
      <c r="D7" s="12">
        <f>SUM(D8:D82)</f>
        <v>8588.47</v>
      </c>
      <c r="E7" s="20">
        <f>SUM(E8,E12,E15,E19,E22,E27,E30,E33,E36,E39,E43,E45)</f>
        <v>2168</v>
      </c>
      <c r="F7">
        <f t="shared" ref="F7:F38" si="0">B7+E7</f>
        <v>7028</v>
      </c>
    </row>
    <row r="8" ht="14.25" spans="1:6">
      <c r="A8" s="13" t="s">
        <v>117</v>
      </c>
      <c r="B8" s="8">
        <f>SUM(B9:B11)</f>
        <v>540</v>
      </c>
      <c r="C8" s="14" t="s">
        <v>72</v>
      </c>
      <c r="D8" s="15">
        <f>SUM(D10:D11)</f>
        <v>63.86</v>
      </c>
      <c r="E8" s="21">
        <f>SUM(E9:E11)</f>
        <v>120</v>
      </c>
      <c r="F8">
        <f t="shared" si="0"/>
        <v>660</v>
      </c>
    </row>
    <row r="9" ht="14.25" spans="1:6">
      <c r="A9" s="16" t="s">
        <v>118</v>
      </c>
      <c r="B9" s="17">
        <v>180</v>
      </c>
      <c r="C9" s="18" t="s">
        <v>118</v>
      </c>
      <c r="D9" s="19">
        <v>21.85</v>
      </c>
      <c r="E9" s="22">
        <f>ROUND(15035*D9/$D$6,0)</f>
        <v>33</v>
      </c>
      <c r="F9">
        <f t="shared" si="0"/>
        <v>213</v>
      </c>
    </row>
    <row r="10" ht="14.25" spans="1:6">
      <c r="A10" s="16" t="s">
        <v>119</v>
      </c>
      <c r="B10" s="17">
        <v>180</v>
      </c>
      <c r="C10" s="18" t="s">
        <v>119</v>
      </c>
      <c r="D10" s="19">
        <v>41.95</v>
      </c>
      <c r="E10" s="22">
        <f>ROUND(15035*D10/$B$6,0)</f>
        <v>57</v>
      </c>
      <c r="F10">
        <f t="shared" si="0"/>
        <v>237</v>
      </c>
    </row>
    <row r="11" ht="14.25" spans="1:6">
      <c r="A11" s="16" t="s">
        <v>120</v>
      </c>
      <c r="B11" s="17">
        <v>180</v>
      </c>
      <c r="C11" s="18" t="s">
        <v>120</v>
      </c>
      <c r="D11" s="19">
        <v>21.91</v>
      </c>
      <c r="E11" s="22">
        <f>ROUND(15035*D11/$B$6,0)</f>
        <v>30</v>
      </c>
      <c r="F11">
        <f t="shared" si="0"/>
        <v>210</v>
      </c>
    </row>
    <row r="12" ht="14.25" spans="1:6">
      <c r="A12" s="13" t="s">
        <v>121</v>
      </c>
      <c r="B12" s="8">
        <f>SUM(B13:B14)</f>
        <v>360</v>
      </c>
      <c r="C12" s="14" t="s">
        <v>74</v>
      </c>
      <c r="D12" s="15">
        <f>SUM(D13:D14)</f>
        <v>79.08</v>
      </c>
      <c r="E12" s="21">
        <f>SUM(E13:E14)</f>
        <v>107</v>
      </c>
      <c r="F12">
        <f t="shared" si="0"/>
        <v>467</v>
      </c>
    </row>
    <row r="13" ht="14.25" spans="1:6">
      <c r="A13" s="16" t="s">
        <v>122</v>
      </c>
      <c r="B13" s="17">
        <v>180</v>
      </c>
      <c r="C13" s="18" t="s">
        <v>122</v>
      </c>
      <c r="D13" s="19">
        <v>37.81</v>
      </c>
      <c r="E13" s="22">
        <f>ROUND(15035*D13/$B$6,0)</f>
        <v>51</v>
      </c>
      <c r="F13">
        <f t="shared" si="0"/>
        <v>231</v>
      </c>
    </row>
    <row r="14" ht="14.25" spans="1:6">
      <c r="A14" s="16" t="s">
        <v>123</v>
      </c>
      <c r="B14" s="17">
        <v>180</v>
      </c>
      <c r="C14" s="18" t="s">
        <v>123</v>
      </c>
      <c r="D14" s="19">
        <v>41.27</v>
      </c>
      <c r="E14" s="22">
        <f>ROUND(15035*D14/$B$6,0)</f>
        <v>56</v>
      </c>
      <c r="F14">
        <f t="shared" si="0"/>
        <v>236</v>
      </c>
    </row>
    <row r="15" ht="14.25" spans="1:6">
      <c r="A15" s="13" t="s">
        <v>124</v>
      </c>
      <c r="B15" s="8">
        <f>SUM(B16:B18)</f>
        <v>540</v>
      </c>
      <c r="C15" s="14" t="s">
        <v>76</v>
      </c>
      <c r="D15" s="15">
        <f>SUM(D16:D18)</f>
        <v>99.02</v>
      </c>
      <c r="E15" s="21">
        <f>SUM(E16:E18)</f>
        <v>133</v>
      </c>
      <c r="F15">
        <f t="shared" si="0"/>
        <v>673</v>
      </c>
    </row>
    <row r="16" ht="14.25" spans="1:6">
      <c r="A16" s="16" t="s">
        <v>125</v>
      </c>
      <c r="B16" s="17">
        <v>180</v>
      </c>
      <c r="C16" s="18" t="s">
        <v>125</v>
      </c>
      <c r="D16" s="19">
        <v>54.36</v>
      </c>
      <c r="E16" s="22">
        <f>ROUND(15035*D16/$B$6,0)</f>
        <v>73</v>
      </c>
      <c r="F16">
        <f t="shared" si="0"/>
        <v>253</v>
      </c>
    </row>
    <row r="17" ht="14.25" spans="1:6">
      <c r="A17" s="16" t="s">
        <v>126</v>
      </c>
      <c r="B17" s="17">
        <v>180</v>
      </c>
      <c r="C17" s="18" t="s">
        <v>126</v>
      </c>
      <c r="D17" s="19">
        <v>21.14</v>
      </c>
      <c r="E17" s="22">
        <f>ROUND(15035*D17/$B$6,0)</f>
        <v>28</v>
      </c>
      <c r="F17">
        <f t="shared" si="0"/>
        <v>208</v>
      </c>
    </row>
    <row r="18" ht="14.25" spans="1:6">
      <c r="A18" s="16" t="s">
        <v>127</v>
      </c>
      <c r="B18" s="17">
        <v>180</v>
      </c>
      <c r="C18" s="18" t="s">
        <v>127</v>
      </c>
      <c r="D18" s="19">
        <v>23.52</v>
      </c>
      <c r="E18" s="22">
        <f>ROUND(15035*D18/$B$6,0)</f>
        <v>32</v>
      </c>
      <c r="F18">
        <f t="shared" si="0"/>
        <v>212</v>
      </c>
    </row>
    <row r="19" ht="14.25" spans="1:6">
      <c r="A19" s="13" t="s">
        <v>128</v>
      </c>
      <c r="B19" s="8">
        <f>B20+B21</f>
        <v>360</v>
      </c>
      <c r="C19" s="14" t="s">
        <v>78</v>
      </c>
      <c r="D19" s="15">
        <f>SUM(D20:D21)</f>
        <v>124.95</v>
      </c>
      <c r="E19" s="21">
        <f>SUM(E20:E21)</f>
        <v>168</v>
      </c>
      <c r="F19">
        <f t="shared" si="0"/>
        <v>528</v>
      </c>
    </row>
    <row r="20" ht="14.25" spans="1:6">
      <c r="A20" s="16" t="s">
        <v>129</v>
      </c>
      <c r="B20" s="17">
        <v>180</v>
      </c>
      <c r="C20" s="18" t="s">
        <v>129</v>
      </c>
      <c r="D20" s="19">
        <v>93.67</v>
      </c>
      <c r="E20" s="22">
        <f>ROUND(15035*D20/$B$6,0)</f>
        <v>126</v>
      </c>
      <c r="F20">
        <f t="shared" si="0"/>
        <v>306</v>
      </c>
    </row>
    <row r="21" ht="14.25" spans="1:6">
      <c r="A21" s="16" t="s">
        <v>130</v>
      </c>
      <c r="B21" s="17">
        <v>180</v>
      </c>
      <c r="C21" s="18" t="s">
        <v>130</v>
      </c>
      <c r="D21" s="19">
        <v>31.28</v>
      </c>
      <c r="E21" s="22">
        <f>ROUND(15035*D21/$B$6,0)</f>
        <v>42</v>
      </c>
      <c r="F21">
        <f t="shared" si="0"/>
        <v>222</v>
      </c>
    </row>
    <row r="22" ht="14.25" spans="1:6">
      <c r="A22" s="13" t="s">
        <v>131</v>
      </c>
      <c r="B22" s="8">
        <f>SUM(B23:B26)</f>
        <v>720</v>
      </c>
      <c r="C22" s="14" t="s">
        <v>85</v>
      </c>
      <c r="D22" s="15">
        <f>SUM(D23:D27)</f>
        <v>362.77</v>
      </c>
      <c r="E22" s="21">
        <f>SUM(E23:E26)</f>
        <v>361</v>
      </c>
      <c r="F22">
        <f t="shared" si="0"/>
        <v>1081</v>
      </c>
    </row>
    <row r="23" ht="14.25" spans="1:6">
      <c r="A23" s="16" t="s">
        <v>132</v>
      </c>
      <c r="B23" s="17">
        <v>180</v>
      </c>
      <c r="C23" s="18" t="s">
        <v>132</v>
      </c>
      <c r="D23" s="19">
        <v>50.72</v>
      </c>
      <c r="E23" s="22">
        <f>ROUND(15035*D23/$B$6,0)</f>
        <v>68</v>
      </c>
      <c r="F23">
        <f t="shared" si="0"/>
        <v>248</v>
      </c>
    </row>
    <row r="24" ht="14.25" spans="1:6">
      <c r="A24" s="16" t="s">
        <v>133</v>
      </c>
      <c r="B24" s="17">
        <v>180</v>
      </c>
      <c r="C24" s="18" t="s">
        <v>133</v>
      </c>
      <c r="D24" s="19">
        <v>95.34</v>
      </c>
      <c r="E24" s="22">
        <f>ROUND(15035*D24/$B$6,0)</f>
        <v>128</v>
      </c>
      <c r="F24">
        <f t="shared" si="0"/>
        <v>308</v>
      </c>
    </row>
    <row r="25" ht="14.25" spans="1:6">
      <c r="A25" s="16" t="s">
        <v>134</v>
      </c>
      <c r="B25" s="17">
        <v>180</v>
      </c>
      <c r="C25" s="18" t="s">
        <v>134</v>
      </c>
      <c r="D25" s="19">
        <v>71.54</v>
      </c>
      <c r="E25" s="22">
        <f>ROUND(15035*D25/$B$6,0)</f>
        <v>96</v>
      </c>
      <c r="F25">
        <f t="shared" si="0"/>
        <v>276</v>
      </c>
    </row>
    <row r="26" ht="14.25" spans="1:6">
      <c r="A26" s="16" t="s">
        <v>135</v>
      </c>
      <c r="B26" s="17">
        <v>180</v>
      </c>
      <c r="C26" s="18" t="s">
        <v>135</v>
      </c>
      <c r="D26" s="19">
        <v>51.15</v>
      </c>
      <c r="E26" s="22">
        <f>ROUND(15035*D26/$B$6,0)</f>
        <v>69</v>
      </c>
      <c r="F26">
        <f t="shared" si="0"/>
        <v>249</v>
      </c>
    </row>
    <row r="27" ht="14.25" spans="1:6">
      <c r="A27" s="13" t="s">
        <v>136</v>
      </c>
      <c r="B27" s="8">
        <f>B28+B29</f>
        <v>360</v>
      </c>
      <c r="C27" s="14" t="s">
        <v>89</v>
      </c>
      <c r="D27" s="15">
        <f>SUM(D28:D29)</f>
        <v>94.02</v>
      </c>
      <c r="E27" s="21">
        <f>SUM(E28:E29)</f>
        <v>127</v>
      </c>
      <c r="F27">
        <f t="shared" si="0"/>
        <v>487</v>
      </c>
    </row>
    <row r="28" ht="14.25" spans="1:6">
      <c r="A28" s="16" t="s">
        <v>137</v>
      </c>
      <c r="B28" s="17">
        <v>180</v>
      </c>
      <c r="C28" s="18" t="s">
        <v>137</v>
      </c>
      <c r="D28" s="19">
        <v>46.58</v>
      </c>
      <c r="E28" s="22">
        <f>ROUND(15035*D28/$B$6,0)</f>
        <v>63</v>
      </c>
      <c r="F28">
        <f t="shared" si="0"/>
        <v>243</v>
      </c>
    </row>
    <row r="29" ht="14.25" spans="1:6">
      <c r="A29" s="16" t="s">
        <v>138</v>
      </c>
      <c r="B29" s="17">
        <v>180</v>
      </c>
      <c r="C29" s="18" t="s">
        <v>138</v>
      </c>
      <c r="D29" s="19">
        <v>47.44</v>
      </c>
      <c r="E29" s="22">
        <f>ROUND(15035*D29/$B$6,0)</f>
        <v>64</v>
      </c>
      <c r="F29">
        <f t="shared" si="0"/>
        <v>244</v>
      </c>
    </row>
    <row r="30" ht="14.25" spans="1:6">
      <c r="A30" s="13" t="s">
        <v>139</v>
      </c>
      <c r="B30" s="8">
        <f>B31+B32</f>
        <v>360</v>
      </c>
      <c r="C30" s="14" t="s">
        <v>91</v>
      </c>
      <c r="D30" s="15">
        <f>SUM(D31:D32)</f>
        <v>190.15</v>
      </c>
      <c r="E30" s="21">
        <f>SUM(E31:E32)</f>
        <v>256</v>
      </c>
      <c r="F30">
        <f t="shared" si="0"/>
        <v>616</v>
      </c>
    </row>
    <row r="31" ht="14.25" spans="1:6">
      <c r="A31" s="16" t="s">
        <v>140</v>
      </c>
      <c r="B31" s="17">
        <v>180</v>
      </c>
      <c r="C31" s="18" t="s">
        <v>140</v>
      </c>
      <c r="D31" s="19">
        <v>92.91</v>
      </c>
      <c r="E31" s="22">
        <f>ROUND(15035*D31/$B$6,0)</f>
        <v>125</v>
      </c>
      <c r="F31">
        <f t="shared" si="0"/>
        <v>305</v>
      </c>
    </row>
    <row r="32" ht="14.25" spans="1:6">
      <c r="A32" s="16" t="s">
        <v>141</v>
      </c>
      <c r="B32" s="17">
        <v>180</v>
      </c>
      <c r="C32" s="18" t="s">
        <v>141</v>
      </c>
      <c r="D32" s="19">
        <v>97.24</v>
      </c>
      <c r="E32" s="22">
        <f>ROUND(15035*D32/$B$6,0)</f>
        <v>131</v>
      </c>
      <c r="F32">
        <f t="shared" si="0"/>
        <v>311</v>
      </c>
    </row>
    <row r="33" ht="14.25" spans="1:6">
      <c r="A33" s="13" t="s">
        <v>142</v>
      </c>
      <c r="B33" s="8">
        <f>SUM(B34:B35)</f>
        <v>360</v>
      </c>
      <c r="C33" s="14" t="s">
        <v>94</v>
      </c>
      <c r="D33" s="15">
        <f>SUM(D34:D35)</f>
        <v>257.49</v>
      </c>
      <c r="E33" s="21">
        <f>SUM(E34:E35)</f>
        <v>347</v>
      </c>
      <c r="F33">
        <f t="shared" si="0"/>
        <v>707</v>
      </c>
    </row>
    <row r="34" ht="14.25" spans="1:6">
      <c r="A34" s="16" t="s">
        <v>143</v>
      </c>
      <c r="B34" s="17">
        <v>180</v>
      </c>
      <c r="C34" s="18" t="s">
        <v>143</v>
      </c>
      <c r="D34" s="19">
        <v>156.1</v>
      </c>
      <c r="E34" s="22">
        <f>ROUND(15035*D34/$B$6,0)</f>
        <v>210</v>
      </c>
      <c r="F34">
        <f t="shared" si="0"/>
        <v>390</v>
      </c>
    </row>
    <row r="35" ht="14.25" spans="1:6">
      <c r="A35" s="16" t="s">
        <v>144</v>
      </c>
      <c r="B35" s="17">
        <v>180</v>
      </c>
      <c r="C35" s="18" t="s">
        <v>144</v>
      </c>
      <c r="D35" s="19">
        <v>101.39</v>
      </c>
      <c r="E35" s="22">
        <f>ROUND(15035*D35/$B$6,0)</f>
        <v>137</v>
      </c>
      <c r="F35">
        <f t="shared" si="0"/>
        <v>317</v>
      </c>
    </row>
    <row r="36" ht="14.25" spans="1:6">
      <c r="A36" s="13" t="s">
        <v>145</v>
      </c>
      <c r="B36" s="8">
        <f>B37+B38</f>
        <v>360</v>
      </c>
      <c r="C36" s="14" t="s">
        <v>96</v>
      </c>
      <c r="D36" s="15">
        <f>SUM(D37:D38)</f>
        <v>138.94</v>
      </c>
      <c r="E36" s="21">
        <f>SUM(E37:E38)</f>
        <v>187</v>
      </c>
      <c r="F36">
        <f t="shared" si="0"/>
        <v>547</v>
      </c>
    </row>
    <row r="37" ht="14.25" spans="1:6">
      <c r="A37" s="16" t="s">
        <v>146</v>
      </c>
      <c r="B37" s="17">
        <v>180</v>
      </c>
      <c r="C37" s="18" t="s">
        <v>146</v>
      </c>
      <c r="D37" s="19">
        <v>59.34</v>
      </c>
      <c r="E37" s="22">
        <f>ROUND(15035*D37/$B$6,0)</f>
        <v>80</v>
      </c>
      <c r="F37">
        <f t="shared" si="0"/>
        <v>260</v>
      </c>
    </row>
    <row r="38" ht="14.25" spans="1:6">
      <c r="A38" s="16" t="s">
        <v>147</v>
      </c>
      <c r="B38" s="17">
        <v>180</v>
      </c>
      <c r="C38" s="18" t="s">
        <v>147</v>
      </c>
      <c r="D38" s="19">
        <v>79.6</v>
      </c>
      <c r="E38" s="22">
        <f>ROUND(15035*D38/$B$6,0)</f>
        <v>107</v>
      </c>
      <c r="F38">
        <f t="shared" si="0"/>
        <v>287</v>
      </c>
    </row>
    <row r="39" ht="14.25" spans="1:6">
      <c r="A39" s="13" t="s">
        <v>148</v>
      </c>
      <c r="B39" s="8">
        <f>SUM(B40:B42)</f>
        <v>540</v>
      </c>
      <c r="C39" s="14" t="s">
        <v>99</v>
      </c>
      <c r="D39" s="15">
        <f>SUM(D40:D42)</f>
        <v>107.5</v>
      </c>
      <c r="E39" s="21">
        <f>SUM(E40:E42)</f>
        <v>145</v>
      </c>
      <c r="F39">
        <f t="shared" ref="F39:F83" si="1">B39+E39</f>
        <v>685</v>
      </c>
    </row>
    <row r="40" ht="14.25" spans="1:6">
      <c r="A40" s="16" t="s">
        <v>149</v>
      </c>
      <c r="B40" s="17">
        <v>180</v>
      </c>
      <c r="C40" s="18" t="s">
        <v>149</v>
      </c>
      <c r="D40" s="19">
        <v>31.72</v>
      </c>
      <c r="E40" s="22">
        <f>ROUND(15035*D40/$B$6,0)</f>
        <v>43</v>
      </c>
      <c r="F40">
        <f t="shared" si="1"/>
        <v>223</v>
      </c>
    </row>
    <row r="41" ht="14.25" spans="1:6">
      <c r="A41" s="16" t="s">
        <v>150</v>
      </c>
      <c r="B41" s="17">
        <v>180</v>
      </c>
      <c r="C41" s="18" t="s">
        <v>150</v>
      </c>
      <c r="D41" s="19">
        <v>37.31</v>
      </c>
      <c r="E41" s="22">
        <f>ROUND(15035*D41/$B$6,0)</f>
        <v>50</v>
      </c>
      <c r="F41">
        <f t="shared" si="1"/>
        <v>230</v>
      </c>
    </row>
    <row r="42" ht="14.25" spans="1:6">
      <c r="A42" s="16" t="s">
        <v>151</v>
      </c>
      <c r="B42" s="17">
        <v>180</v>
      </c>
      <c r="C42" s="18" t="s">
        <v>151</v>
      </c>
      <c r="D42" s="19">
        <v>38.47</v>
      </c>
      <c r="E42" s="22">
        <f>ROUND(15035*D42/$B$6,0)</f>
        <v>52</v>
      </c>
      <c r="F42">
        <f t="shared" si="1"/>
        <v>232</v>
      </c>
    </row>
    <row r="43" ht="14.25" spans="1:6">
      <c r="A43" s="13" t="s">
        <v>152</v>
      </c>
      <c r="B43" s="8">
        <f>B44</f>
        <v>180</v>
      </c>
      <c r="C43" s="14" t="s">
        <v>102</v>
      </c>
      <c r="D43" s="15">
        <f>SUM(D44:D44)</f>
        <v>119.34</v>
      </c>
      <c r="E43" s="21">
        <f>SUM(E44:E44)</f>
        <v>161</v>
      </c>
      <c r="F43">
        <f t="shared" si="1"/>
        <v>341</v>
      </c>
    </row>
    <row r="44" ht="14.25" spans="1:6">
      <c r="A44" s="16" t="s">
        <v>153</v>
      </c>
      <c r="B44" s="17">
        <v>180</v>
      </c>
      <c r="C44" s="18" t="s">
        <v>153</v>
      </c>
      <c r="D44" s="19">
        <v>119.34</v>
      </c>
      <c r="E44" s="22">
        <f>ROUND(15035*D44/$B$6,0)</f>
        <v>161</v>
      </c>
      <c r="F44">
        <f t="shared" si="1"/>
        <v>341</v>
      </c>
    </row>
    <row r="45" ht="14.25" spans="1:6">
      <c r="A45" s="13" t="s">
        <v>154</v>
      </c>
      <c r="B45" s="8">
        <f>B46</f>
        <v>180</v>
      </c>
      <c r="C45" s="14" t="s">
        <v>107</v>
      </c>
      <c r="D45" s="15">
        <f>SUM(D46:D46)</f>
        <v>41.61</v>
      </c>
      <c r="E45" s="21">
        <f>SUM(E46:E46)</f>
        <v>56</v>
      </c>
      <c r="F45">
        <f t="shared" si="1"/>
        <v>236</v>
      </c>
    </row>
    <row r="46" ht="14.25" spans="1:6">
      <c r="A46" s="16" t="s">
        <v>155</v>
      </c>
      <c r="B46" s="17">
        <v>180</v>
      </c>
      <c r="C46" s="18" t="s">
        <v>155</v>
      </c>
      <c r="D46" s="19">
        <v>41.61</v>
      </c>
      <c r="E46" s="22">
        <f>ROUND(15035*D46/$B$6,0)</f>
        <v>56</v>
      </c>
      <c r="F46">
        <f t="shared" si="1"/>
        <v>236</v>
      </c>
    </row>
    <row r="47" ht="14.25" spans="1:6">
      <c r="A47" s="13" t="s">
        <v>156</v>
      </c>
      <c r="B47" s="8">
        <f>SUM(B48:B82)</f>
        <v>6300</v>
      </c>
      <c r="C47" s="14" t="s">
        <v>157</v>
      </c>
      <c r="D47" s="15">
        <f>SUM(D48:D82)</f>
        <v>2651.59</v>
      </c>
      <c r="E47" s="21">
        <f>SUM(E48:E82)</f>
        <v>3570</v>
      </c>
      <c r="F47">
        <f t="shared" si="1"/>
        <v>9870</v>
      </c>
    </row>
    <row r="48" ht="14.25" spans="1:6">
      <c r="A48" s="16" t="s">
        <v>158</v>
      </c>
      <c r="B48" s="17">
        <v>180</v>
      </c>
      <c r="C48" s="18" t="s">
        <v>158</v>
      </c>
      <c r="D48" s="19">
        <v>6.25</v>
      </c>
      <c r="E48" s="22">
        <f t="shared" ref="E48:E77" si="2">ROUND(15035*D48/$B$6,0)</f>
        <v>8</v>
      </c>
      <c r="F48">
        <f t="shared" si="1"/>
        <v>188</v>
      </c>
    </row>
    <row r="49" ht="14.25" spans="1:6">
      <c r="A49" s="16" t="s">
        <v>159</v>
      </c>
      <c r="B49" s="17">
        <v>180</v>
      </c>
      <c r="C49" s="18" t="s">
        <v>159</v>
      </c>
      <c r="D49" s="19">
        <v>33.75</v>
      </c>
      <c r="E49" s="22">
        <f t="shared" si="2"/>
        <v>45</v>
      </c>
      <c r="F49">
        <f t="shared" si="1"/>
        <v>225</v>
      </c>
    </row>
    <row r="50" ht="14.25" spans="1:6">
      <c r="A50" s="16" t="s">
        <v>160</v>
      </c>
      <c r="B50" s="17">
        <v>180</v>
      </c>
      <c r="C50" s="18" t="s">
        <v>160</v>
      </c>
      <c r="D50" s="19">
        <v>21.18</v>
      </c>
      <c r="E50" s="22">
        <f t="shared" si="2"/>
        <v>29</v>
      </c>
      <c r="F50">
        <f t="shared" si="1"/>
        <v>209</v>
      </c>
    </row>
    <row r="51" ht="14.25" spans="1:6">
      <c r="A51" s="16" t="s">
        <v>161</v>
      </c>
      <c r="B51" s="17">
        <v>180</v>
      </c>
      <c r="C51" s="18" t="s">
        <v>161</v>
      </c>
      <c r="D51" s="19">
        <v>18.94</v>
      </c>
      <c r="E51" s="22">
        <f t="shared" si="2"/>
        <v>26</v>
      </c>
      <c r="F51">
        <f t="shared" si="1"/>
        <v>206</v>
      </c>
    </row>
    <row r="52" ht="14.25" spans="1:6">
      <c r="A52" s="16" t="s">
        <v>162</v>
      </c>
      <c r="B52" s="17">
        <v>180</v>
      </c>
      <c r="C52" s="18" t="s">
        <v>162</v>
      </c>
      <c r="D52" s="19">
        <v>35.1</v>
      </c>
      <c r="E52" s="22">
        <f t="shared" si="2"/>
        <v>47</v>
      </c>
      <c r="F52">
        <f t="shared" si="1"/>
        <v>227</v>
      </c>
    </row>
    <row r="53" ht="14.25" spans="1:6">
      <c r="A53" s="16" t="s">
        <v>163</v>
      </c>
      <c r="B53" s="17">
        <v>180</v>
      </c>
      <c r="C53" s="18" t="s">
        <v>163</v>
      </c>
      <c r="D53" s="19">
        <v>70.21</v>
      </c>
      <c r="E53" s="22">
        <f t="shared" si="2"/>
        <v>95</v>
      </c>
      <c r="F53">
        <f t="shared" si="1"/>
        <v>275</v>
      </c>
    </row>
    <row r="54" ht="14.25" spans="1:6">
      <c r="A54" s="16" t="s">
        <v>164</v>
      </c>
      <c r="B54" s="17">
        <v>180</v>
      </c>
      <c r="C54" s="18" t="s">
        <v>164</v>
      </c>
      <c r="D54" s="19">
        <v>71.32</v>
      </c>
      <c r="E54" s="22">
        <f t="shared" si="2"/>
        <v>96</v>
      </c>
      <c r="F54">
        <f t="shared" si="1"/>
        <v>276</v>
      </c>
    </row>
    <row r="55" ht="14.25" spans="1:6">
      <c r="A55" s="16" t="s">
        <v>165</v>
      </c>
      <c r="B55" s="17">
        <v>180</v>
      </c>
      <c r="C55" s="18" t="s">
        <v>165</v>
      </c>
      <c r="D55" s="19">
        <v>36.21</v>
      </c>
      <c r="E55" s="22">
        <f t="shared" si="2"/>
        <v>49</v>
      </c>
      <c r="F55">
        <f t="shared" si="1"/>
        <v>229</v>
      </c>
    </row>
    <row r="56" ht="14.25" spans="1:6">
      <c r="A56" s="16" t="s">
        <v>166</v>
      </c>
      <c r="B56" s="17">
        <v>180</v>
      </c>
      <c r="C56" s="18" t="s">
        <v>166</v>
      </c>
      <c r="D56" s="19">
        <v>99.31</v>
      </c>
      <c r="E56" s="22">
        <f t="shared" si="2"/>
        <v>134</v>
      </c>
      <c r="F56">
        <f t="shared" si="1"/>
        <v>314</v>
      </c>
    </row>
    <row r="57" ht="14.25" spans="1:6">
      <c r="A57" s="16" t="s">
        <v>167</v>
      </c>
      <c r="B57" s="17">
        <v>180</v>
      </c>
      <c r="C57" s="18" t="s">
        <v>167</v>
      </c>
      <c r="D57" s="19">
        <v>109.13</v>
      </c>
      <c r="E57" s="22">
        <f t="shared" si="2"/>
        <v>147</v>
      </c>
      <c r="F57">
        <f t="shared" si="1"/>
        <v>327</v>
      </c>
    </row>
    <row r="58" ht="14.25" spans="1:6">
      <c r="A58" s="16" t="s">
        <v>168</v>
      </c>
      <c r="B58" s="17">
        <v>180</v>
      </c>
      <c r="C58" s="18" t="s">
        <v>168</v>
      </c>
      <c r="D58" s="19">
        <v>49.47</v>
      </c>
      <c r="E58" s="22">
        <f t="shared" si="2"/>
        <v>67</v>
      </c>
      <c r="F58">
        <f t="shared" si="1"/>
        <v>247</v>
      </c>
    </row>
    <row r="59" ht="14.25" spans="1:6">
      <c r="A59" s="16" t="s">
        <v>169</v>
      </c>
      <c r="B59" s="17">
        <v>180</v>
      </c>
      <c r="C59" s="18" t="s">
        <v>169</v>
      </c>
      <c r="D59" s="19">
        <v>38.6</v>
      </c>
      <c r="E59" s="22">
        <f t="shared" si="2"/>
        <v>52</v>
      </c>
      <c r="F59">
        <f t="shared" si="1"/>
        <v>232</v>
      </c>
    </row>
    <row r="60" ht="14.25" spans="1:6">
      <c r="A60" s="16" t="s">
        <v>170</v>
      </c>
      <c r="B60" s="17">
        <v>180</v>
      </c>
      <c r="C60" s="18" t="s">
        <v>170</v>
      </c>
      <c r="D60" s="19">
        <v>107.24</v>
      </c>
      <c r="E60" s="22">
        <f t="shared" si="2"/>
        <v>144</v>
      </c>
      <c r="F60">
        <f t="shared" si="1"/>
        <v>324</v>
      </c>
    </row>
    <row r="61" ht="14.25" spans="1:6">
      <c r="A61" s="16" t="s">
        <v>171</v>
      </c>
      <c r="B61" s="17">
        <v>180</v>
      </c>
      <c r="C61" s="18" t="s">
        <v>171</v>
      </c>
      <c r="D61" s="19">
        <v>29.28</v>
      </c>
      <c r="E61" s="22">
        <f t="shared" si="2"/>
        <v>39</v>
      </c>
      <c r="F61">
        <f t="shared" si="1"/>
        <v>219</v>
      </c>
    </row>
    <row r="62" ht="14.25" spans="1:6">
      <c r="A62" s="16" t="s">
        <v>172</v>
      </c>
      <c r="B62" s="17">
        <v>180</v>
      </c>
      <c r="C62" s="18" t="s">
        <v>172</v>
      </c>
      <c r="D62" s="19">
        <v>143.11</v>
      </c>
      <c r="E62" s="22">
        <f t="shared" si="2"/>
        <v>193</v>
      </c>
      <c r="F62">
        <f t="shared" si="1"/>
        <v>373</v>
      </c>
    </row>
    <row r="63" ht="14.25" spans="1:6">
      <c r="A63" s="16" t="s">
        <v>173</v>
      </c>
      <c r="B63" s="17">
        <v>180</v>
      </c>
      <c r="C63" s="18" t="s">
        <v>173</v>
      </c>
      <c r="D63" s="19">
        <v>75.76</v>
      </c>
      <c r="E63" s="22">
        <f t="shared" si="2"/>
        <v>102</v>
      </c>
      <c r="F63">
        <f t="shared" si="1"/>
        <v>282</v>
      </c>
    </row>
    <row r="64" ht="14.25" spans="1:6">
      <c r="A64" s="16" t="s">
        <v>174</v>
      </c>
      <c r="B64" s="17">
        <v>180</v>
      </c>
      <c r="C64" s="18" t="s">
        <v>174</v>
      </c>
      <c r="D64" s="19">
        <v>89.18</v>
      </c>
      <c r="E64" s="22">
        <f t="shared" si="2"/>
        <v>120</v>
      </c>
      <c r="F64">
        <f t="shared" si="1"/>
        <v>300</v>
      </c>
    </row>
    <row r="65" ht="14.25" spans="1:6">
      <c r="A65" s="16" t="s">
        <v>175</v>
      </c>
      <c r="B65" s="17">
        <v>180</v>
      </c>
      <c r="C65" s="18" t="s">
        <v>175</v>
      </c>
      <c r="D65" s="19">
        <v>72.99</v>
      </c>
      <c r="E65" s="22">
        <f t="shared" si="2"/>
        <v>98</v>
      </c>
      <c r="F65">
        <f t="shared" si="1"/>
        <v>278</v>
      </c>
    </row>
    <row r="66" ht="14.25" spans="1:6">
      <c r="A66" s="16" t="s">
        <v>176</v>
      </c>
      <c r="B66" s="17">
        <v>180</v>
      </c>
      <c r="C66" s="18" t="s">
        <v>176</v>
      </c>
      <c r="D66" s="19">
        <v>150.94</v>
      </c>
      <c r="E66" s="22">
        <f t="shared" si="2"/>
        <v>203</v>
      </c>
      <c r="F66">
        <f t="shared" si="1"/>
        <v>383</v>
      </c>
    </row>
    <row r="67" ht="14.25" spans="1:6">
      <c r="A67" s="16" t="s">
        <v>177</v>
      </c>
      <c r="B67" s="17">
        <v>180</v>
      </c>
      <c r="C67" s="18" t="s">
        <v>177</v>
      </c>
      <c r="D67" s="19">
        <v>149.47</v>
      </c>
      <c r="E67" s="22">
        <f t="shared" si="2"/>
        <v>201</v>
      </c>
      <c r="F67">
        <f t="shared" si="1"/>
        <v>381</v>
      </c>
    </row>
    <row r="68" ht="14.25" spans="1:6">
      <c r="A68" s="16" t="s">
        <v>178</v>
      </c>
      <c r="B68" s="17">
        <v>180</v>
      </c>
      <c r="C68" s="18" t="s">
        <v>178</v>
      </c>
      <c r="D68" s="19">
        <v>141.41</v>
      </c>
      <c r="E68" s="22">
        <f t="shared" si="2"/>
        <v>191</v>
      </c>
      <c r="F68">
        <f t="shared" si="1"/>
        <v>371</v>
      </c>
    </row>
    <row r="69" ht="14.25" spans="1:6">
      <c r="A69" s="16" t="s">
        <v>179</v>
      </c>
      <c r="B69" s="17">
        <v>180</v>
      </c>
      <c r="C69" s="18" t="s">
        <v>179</v>
      </c>
      <c r="D69" s="19">
        <v>130.21</v>
      </c>
      <c r="E69" s="22">
        <f t="shared" si="2"/>
        <v>175</v>
      </c>
      <c r="F69">
        <f t="shared" si="1"/>
        <v>355</v>
      </c>
    </row>
    <row r="70" ht="14.25" spans="1:6">
      <c r="A70" s="16" t="s">
        <v>180</v>
      </c>
      <c r="B70" s="17">
        <v>180</v>
      </c>
      <c r="C70" s="18" t="s">
        <v>180</v>
      </c>
      <c r="D70" s="19">
        <v>41.71</v>
      </c>
      <c r="E70" s="22">
        <f t="shared" si="2"/>
        <v>56</v>
      </c>
      <c r="F70">
        <f t="shared" si="1"/>
        <v>236</v>
      </c>
    </row>
    <row r="71" ht="14.25" spans="1:6">
      <c r="A71" s="16" t="s">
        <v>181</v>
      </c>
      <c r="B71" s="17">
        <v>180</v>
      </c>
      <c r="C71" s="18" t="s">
        <v>181</v>
      </c>
      <c r="D71" s="19">
        <v>85.34</v>
      </c>
      <c r="E71" s="22">
        <f t="shared" si="2"/>
        <v>115</v>
      </c>
      <c r="F71">
        <f t="shared" si="1"/>
        <v>295</v>
      </c>
    </row>
    <row r="72" ht="14.25" spans="1:6">
      <c r="A72" s="16" t="s">
        <v>182</v>
      </c>
      <c r="B72" s="17">
        <v>180</v>
      </c>
      <c r="C72" s="18" t="s">
        <v>182</v>
      </c>
      <c r="D72" s="19">
        <v>35.87</v>
      </c>
      <c r="E72" s="22">
        <f t="shared" si="2"/>
        <v>48</v>
      </c>
      <c r="F72">
        <f t="shared" si="1"/>
        <v>228</v>
      </c>
    </row>
    <row r="73" ht="14.25" spans="1:6">
      <c r="A73" s="16" t="s">
        <v>183</v>
      </c>
      <c r="B73" s="17">
        <v>180</v>
      </c>
      <c r="C73" s="18" t="s">
        <v>183</v>
      </c>
      <c r="D73" s="19">
        <v>44.48</v>
      </c>
      <c r="E73" s="22">
        <f t="shared" si="2"/>
        <v>60</v>
      </c>
      <c r="F73">
        <f t="shared" si="1"/>
        <v>240</v>
      </c>
    </row>
    <row r="74" ht="14.25" spans="1:6">
      <c r="A74" s="16" t="s">
        <v>184</v>
      </c>
      <c r="B74" s="17">
        <v>180</v>
      </c>
      <c r="C74" s="18" t="s">
        <v>184</v>
      </c>
      <c r="D74" s="19">
        <v>98.64</v>
      </c>
      <c r="E74" s="22">
        <f t="shared" si="2"/>
        <v>133</v>
      </c>
      <c r="F74">
        <f t="shared" si="1"/>
        <v>313</v>
      </c>
    </row>
    <row r="75" ht="14.25" spans="1:6">
      <c r="A75" s="16" t="s">
        <v>185</v>
      </c>
      <c r="B75" s="17">
        <v>180</v>
      </c>
      <c r="C75" s="18" t="s">
        <v>185</v>
      </c>
      <c r="D75" s="19">
        <v>9.48</v>
      </c>
      <c r="E75" s="22">
        <f t="shared" si="2"/>
        <v>13</v>
      </c>
      <c r="F75">
        <f t="shared" si="1"/>
        <v>193</v>
      </c>
    </row>
    <row r="76" ht="14.25" spans="1:6">
      <c r="A76" s="16" t="s">
        <v>186</v>
      </c>
      <c r="B76" s="17">
        <v>180</v>
      </c>
      <c r="C76" s="18" t="s">
        <v>186</v>
      </c>
      <c r="D76" s="19">
        <v>13.51</v>
      </c>
      <c r="E76" s="22">
        <f t="shared" si="2"/>
        <v>18</v>
      </c>
      <c r="F76">
        <f t="shared" si="1"/>
        <v>198</v>
      </c>
    </row>
    <row r="77" ht="14.25" spans="1:6">
      <c r="A77" s="16" t="s">
        <v>187</v>
      </c>
      <c r="B77" s="17">
        <v>180</v>
      </c>
      <c r="C77" s="18" t="s">
        <v>187</v>
      </c>
      <c r="D77" s="19">
        <v>87.64</v>
      </c>
      <c r="E77" s="22">
        <f t="shared" si="2"/>
        <v>118</v>
      </c>
      <c r="F77">
        <f t="shared" si="1"/>
        <v>298</v>
      </c>
    </row>
    <row r="78" ht="14.25" spans="1:6">
      <c r="A78" s="16" t="s">
        <v>188</v>
      </c>
      <c r="B78" s="17">
        <v>180</v>
      </c>
      <c r="C78" s="18" t="s">
        <v>188</v>
      </c>
      <c r="D78" s="19">
        <v>211.82</v>
      </c>
      <c r="E78" s="22">
        <f>ROUND(15035*D78/$B$6,0)-1</f>
        <v>284</v>
      </c>
      <c r="F78">
        <f t="shared" si="1"/>
        <v>464</v>
      </c>
    </row>
    <row r="79" ht="14.25" spans="1:6">
      <c r="A79" s="16" t="s">
        <v>189</v>
      </c>
      <c r="B79" s="17">
        <v>180</v>
      </c>
      <c r="C79" s="18" t="s">
        <v>189</v>
      </c>
      <c r="D79" s="19">
        <v>85.69</v>
      </c>
      <c r="E79" s="22">
        <f>ROUND(15035*D79/$B$6,0)</f>
        <v>115</v>
      </c>
      <c r="F79">
        <f t="shared" si="1"/>
        <v>295</v>
      </c>
    </row>
    <row r="80" ht="14.25" spans="1:6">
      <c r="A80" s="16" t="s">
        <v>190</v>
      </c>
      <c r="B80" s="17">
        <v>180</v>
      </c>
      <c r="C80" s="18" t="s">
        <v>190</v>
      </c>
      <c r="D80" s="19">
        <v>114.09</v>
      </c>
      <c r="E80" s="22">
        <f>ROUND(15035*D80/$B$6,0)</f>
        <v>154</v>
      </c>
      <c r="F80">
        <f t="shared" si="1"/>
        <v>334</v>
      </c>
    </row>
    <row r="81" ht="14.25" spans="1:6">
      <c r="A81" s="16" t="s">
        <v>191</v>
      </c>
      <c r="B81" s="17">
        <v>180</v>
      </c>
      <c r="C81" s="18" t="s">
        <v>191</v>
      </c>
      <c r="D81" s="19">
        <v>98.41</v>
      </c>
      <c r="E81" s="22">
        <f>ROUND(15035*D81/$B$6,0)</f>
        <v>133</v>
      </c>
      <c r="F81">
        <f t="shared" si="1"/>
        <v>313</v>
      </c>
    </row>
    <row r="82" ht="14.25" spans="1:6">
      <c r="A82" s="16" t="s">
        <v>192</v>
      </c>
      <c r="B82" s="17">
        <v>180</v>
      </c>
      <c r="C82" s="18" t="s">
        <v>192</v>
      </c>
      <c r="D82" s="19">
        <v>45.85</v>
      </c>
      <c r="E82" s="22">
        <f>ROUND(15035*D82/$B$6,0)</f>
        <v>62</v>
      </c>
      <c r="F82">
        <f t="shared" si="1"/>
        <v>242</v>
      </c>
    </row>
    <row r="83" ht="14.25" spans="1:6">
      <c r="A83" s="23" t="s">
        <v>193</v>
      </c>
      <c r="B83" s="24"/>
      <c r="C83" s="25"/>
      <c r="D83" s="25"/>
      <c r="E83" s="25"/>
      <c r="F83">
        <f t="shared" si="1"/>
        <v>0</v>
      </c>
    </row>
  </sheetData>
  <mergeCells count="2">
    <mergeCell ref="A83:B83"/>
    <mergeCell ref="C83:E8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公立医院改革与高质量发展示范项目</vt:lpstr>
      <vt:lpstr>人口因素 (副本)</vt:lpstr>
      <vt:lpstr>行政区划+人口因素-62个县（公式错误）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符海业</dc:creator>
  <cp:lastModifiedBy>ht706</cp:lastModifiedBy>
  <dcterms:created xsi:type="dcterms:W3CDTF">2018-12-11T10:56:00Z</dcterms:created>
  <dcterms:modified xsi:type="dcterms:W3CDTF">2022-12-16T20:19:04Z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77E7B78E842D47578952123E2C56401B</vt:lpwstr>
  </property>
</Properties>
</file>