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1175" firstSheet="8" activeTab="8" tabRatio="869"/>
  </bookViews>
  <sheets>
    <sheet name="汇总表公式" sheetId="1" r:id="rId4" state="hidden"/>
    <sheet name="2018年第一笔粤财社〔2017〕291号" sheetId="2" r:id="rId5" state="hidden"/>
    <sheet name="2018第二笔 粤财社〔2018〕141号" sheetId="3" r:id="rId6" state="hidden"/>
    <sheet name="2019年第一笔 粤财社〔2018〕246号" sheetId="4" r:id="rId7" state="hidden"/>
    <sheet name="2019年第二笔 粤财社〔2019〕45号" sheetId="5" r:id="rId8" state="hidden"/>
    <sheet name="2020年第一笔 粤财社〔2019〕260号" sheetId="6" r:id="rId9" state="hidden"/>
    <sheet name="2020年" sheetId="7" r:id="rId10" state="hidden"/>
    <sheet name="2019年草稿" sheetId="8" r:id="rId11" state="hidden"/>
    <sheet name="2023" sheetId="9" r:id="rId12"/>
  </sheets>
  <externalReferences>
    <externalReference r:id="rId1"/>
    <externalReference r:id="rId2"/>
    <externalReference r:id="rId3"/>
  </externalReferences>
  <definedNames>
    <definedName name="_xlnm._FilterDatabase" localSheetId="6" hidden="1">'2020年'!$A$4:$O$179</definedName>
    <definedName name="_xlnm._FilterDatabase" localSheetId="8" hidden="1">'2023'!$A$5:$D$26</definedName>
    <definedName name="_xlnm.Print_Titles" localSheetId="4">'2019年第二笔 粤财社〔2019〕45号'!$3:$7</definedName>
    <definedName name="_xlnm.Print_Titles" localSheetId="3">'2019年第一笔 粤财社〔2018〕246号'!$3:$7</definedName>
    <definedName name="_xlnm.Print_Titles" localSheetId="5">'2020年第一笔 粤财社〔2019〕260号'!$3:$7</definedName>
  </definedNames>
</workbook>
</file>

<file path=xl/sharedStrings.xml><?xml version="1.0" encoding="utf-8"?>
<sst xmlns="http://schemas.openxmlformats.org/spreadsheetml/2006/main" uniqueCount="263" count="263">
  <si>
    <t>地市</t>
  </si>
  <si>
    <t>2018第一笔
粤财社〔2017〕291号（中央和省级）</t>
  </si>
  <si>
    <t>2018第二笔 
粤财社〔2018〕141号（中央）</t>
  </si>
  <si>
    <t>2019年第一笔
（缺文号）</t>
  </si>
  <si>
    <t>2019年第二笔
粤财社〔2019〕45号（中央）</t>
  </si>
  <si>
    <t>2020年第一笔
粤财社〔2019〕260号（中央和省）</t>
  </si>
  <si>
    <t>本次下达资金合计</t>
  </si>
  <si>
    <t>中央补助资金</t>
  </si>
  <si>
    <t>省级补助资金</t>
  </si>
  <si>
    <t>本次下达</t>
  </si>
  <si>
    <t>中央财政</t>
  </si>
  <si>
    <t>省财政</t>
  </si>
  <si>
    <t>小计</t>
  </si>
  <si>
    <t>公共预算</t>
  </si>
  <si>
    <t>专项彩票公益金</t>
  </si>
  <si>
    <t>各地市（不含省直管县）</t>
  </si>
  <si>
    <t>省直管县</t>
  </si>
  <si>
    <t>合计</t>
  </si>
  <si>
    <t>一般公共
预算资金</t>
  </si>
  <si>
    <t>彩票公益金</t>
  </si>
  <si>
    <t>全省合计</t>
  </si>
  <si>
    <t>省本级合计</t>
  </si>
  <si>
    <t>省第一救助安置站</t>
  </si>
  <si>
    <t>省第二救助安置站</t>
  </si>
  <si>
    <t>省杨村社会福利院</t>
  </si>
  <si>
    <t>珠三角合计</t>
  </si>
  <si>
    <t>广州市</t>
  </si>
  <si>
    <t>珠海市</t>
  </si>
  <si>
    <t>佛山市</t>
  </si>
  <si>
    <t>东莞市</t>
  </si>
  <si>
    <t>中山市</t>
  </si>
  <si>
    <t>顺德区</t>
  </si>
  <si>
    <t>江门市合计</t>
  </si>
  <si>
    <t>蓬江区</t>
  </si>
  <si>
    <t>江海区</t>
  </si>
  <si>
    <t>新会区</t>
  </si>
  <si>
    <t>鹤山市</t>
  </si>
  <si>
    <t>惠州市合计</t>
  </si>
  <si>
    <t>惠城区</t>
  </si>
  <si>
    <t>惠阳区</t>
  </si>
  <si>
    <t>肇庆市合计</t>
  </si>
  <si>
    <t>端州区</t>
  </si>
  <si>
    <t>鼎湖区</t>
  </si>
  <si>
    <t>四会市</t>
  </si>
  <si>
    <t>高要区</t>
  </si>
  <si>
    <t>粤东西北合计</t>
  </si>
  <si>
    <t>汕头市合计</t>
  </si>
  <si>
    <t>金平区</t>
  </si>
  <si>
    <t>龙湖区</t>
  </si>
  <si>
    <t>濠江区</t>
  </si>
  <si>
    <t>澄海区</t>
  </si>
  <si>
    <t>潮阳区</t>
  </si>
  <si>
    <t>潮南区</t>
  </si>
  <si>
    <t>南澳县</t>
  </si>
  <si>
    <t>韶关市合计</t>
  </si>
  <si>
    <t>乐昌市</t>
  </si>
  <si>
    <t>始兴县</t>
  </si>
  <si>
    <t>新丰县</t>
  </si>
  <si>
    <t>曲江区</t>
  </si>
  <si>
    <t>浈江区</t>
  </si>
  <si>
    <t>武江区</t>
  </si>
  <si>
    <t>翁源县</t>
  </si>
  <si>
    <t>南雄市</t>
  </si>
  <si>
    <t>仁化县</t>
  </si>
  <si>
    <t>乳源县</t>
  </si>
  <si>
    <t>河源市合计</t>
  </si>
  <si>
    <t>源城区</t>
  </si>
  <si>
    <t>东源县</t>
  </si>
  <si>
    <t>和平县</t>
  </si>
  <si>
    <t>连平县</t>
  </si>
  <si>
    <t>龙川县</t>
  </si>
  <si>
    <t>紫金县</t>
  </si>
  <si>
    <t>梅州市合计</t>
  </si>
  <si>
    <t>梅江区</t>
  </si>
  <si>
    <t>梅县区</t>
  </si>
  <si>
    <t>平远县</t>
  </si>
  <si>
    <t>蕉岭县</t>
  </si>
  <si>
    <t>兴宁市</t>
  </si>
  <si>
    <t>丰顺县</t>
  </si>
  <si>
    <t>五华县</t>
  </si>
  <si>
    <t>大埔县</t>
  </si>
  <si>
    <t>惠州市本级</t>
  </si>
  <si>
    <t>惠东县</t>
  </si>
  <si>
    <t>龙门县</t>
  </si>
  <si>
    <t>博罗县</t>
  </si>
  <si>
    <t>汕尾市合计</t>
  </si>
  <si>
    <t>汕尾市本级</t>
  </si>
  <si>
    <t>市城区</t>
  </si>
  <si>
    <t>海丰县</t>
  </si>
  <si>
    <t>陆河县</t>
  </si>
  <si>
    <t>陆丰市</t>
  </si>
  <si>
    <t>台山市</t>
  </si>
  <si>
    <t>开平市</t>
  </si>
  <si>
    <t>恩平市</t>
  </si>
  <si>
    <t>阳江市合计</t>
  </si>
  <si>
    <t>阳江市本级</t>
  </si>
  <si>
    <t>阳东区</t>
  </si>
  <si>
    <t>阳西县</t>
  </si>
  <si>
    <t>江城区</t>
  </si>
  <si>
    <t>阳春市</t>
  </si>
  <si>
    <t>湛江市合计</t>
  </si>
  <si>
    <t>湛江市本级</t>
  </si>
  <si>
    <t>遂溪县</t>
  </si>
  <si>
    <t>吴川市</t>
  </si>
  <si>
    <t>赤坎区</t>
  </si>
  <si>
    <t>霞山区</t>
  </si>
  <si>
    <t>坡头区</t>
  </si>
  <si>
    <t>麻章区</t>
  </si>
  <si>
    <t>雷州市</t>
  </si>
  <si>
    <t>徐闻县</t>
  </si>
  <si>
    <t>廉江市</t>
  </si>
  <si>
    <t>茂名市合计</t>
  </si>
  <si>
    <t>茂名市本级</t>
  </si>
  <si>
    <t>茂南区</t>
  </si>
  <si>
    <t>信宜市</t>
  </si>
  <si>
    <t>电白区</t>
  </si>
  <si>
    <t>高州市</t>
  </si>
  <si>
    <t>化州市</t>
  </si>
  <si>
    <t>肇庆市本级</t>
  </si>
  <si>
    <t>广宁县</t>
  </si>
  <si>
    <t>封开县</t>
  </si>
  <si>
    <t>怀集县</t>
  </si>
  <si>
    <t>德庆县</t>
  </si>
  <si>
    <t>清远市合计</t>
  </si>
  <si>
    <t>清城区</t>
  </si>
  <si>
    <t>清新区</t>
  </si>
  <si>
    <t>佛冈县</t>
  </si>
  <si>
    <t>连州市</t>
  </si>
  <si>
    <t>阳山县</t>
  </si>
  <si>
    <t>英德市</t>
  </si>
  <si>
    <t>连山县</t>
  </si>
  <si>
    <t>连南县</t>
  </si>
  <si>
    <t>潮州市合计</t>
  </si>
  <si>
    <t>潮州市本级</t>
  </si>
  <si>
    <t>潮安区</t>
  </si>
  <si>
    <t>湘桥区</t>
  </si>
  <si>
    <t>饶平县</t>
  </si>
  <si>
    <t>揭阳市合计</t>
  </si>
  <si>
    <t>揭阳市本级</t>
  </si>
  <si>
    <t>榕城区</t>
  </si>
  <si>
    <t>揭东区</t>
  </si>
  <si>
    <t>惠来县</t>
  </si>
  <si>
    <t>普宁市</t>
  </si>
  <si>
    <t>揭西县</t>
  </si>
  <si>
    <t>云浮市合计</t>
  </si>
  <si>
    <t>云城区</t>
  </si>
  <si>
    <t>郁南县</t>
  </si>
  <si>
    <t>云安区</t>
  </si>
  <si>
    <t>罗定市</t>
  </si>
  <si>
    <t>新兴县</t>
  </si>
  <si>
    <t>2018年中央转移支付补助下达资金</t>
  </si>
  <si>
    <t>2018第二笔 
粤财社〔2018〕141号</t>
  </si>
  <si>
    <t>云浮市本级</t>
  </si>
  <si>
    <t>2018第二笔 粤财社〔2018〕141号</t>
  </si>
  <si>
    <t>附件1</t>
  </si>
  <si>
    <t>中央和省财政提前下达2019年医疗救助补助资金分配表</t>
  </si>
  <si>
    <t>地区</t>
  </si>
  <si>
    <t>其中</t>
  </si>
  <si>
    <t>万元</t>
  </si>
  <si>
    <t>2019年中央财政医疗救助补助资金分配表</t>
  </si>
  <si>
    <t>中央和省财政提前下达2020年医疗救助资金分配表</t>
  </si>
  <si>
    <t>2020年中央转移支付补助下达资金</t>
  </si>
  <si>
    <t>单位：元</t>
  </si>
  <si>
    <t>城乡居民医疗保险</t>
  </si>
  <si>
    <t>医疗保障与服务能力提升</t>
  </si>
  <si>
    <t>医疗救助</t>
  </si>
  <si>
    <t>2020年第一笔
粤财社〔2019〕255号（省级）</t>
  </si>
  <si>
    <t>2020年第二笔
粤财社〔2019〕
258号（中央）</t>
  </si>
  <si>
    <t>2020年第三笔
粤财社函〔2020〕130号（中央第二批）</t>
  </si>
  <si>
    <t>2020年第四笔
粤财社〔2020〕92号（省属大学生）</t>
  </si>
  <si>
    <t>2020年第五笔
粤财社〔2020〕185号（省属大学生）</t>
  </si>
  <si>
    <t>2020年第一笔
粤财社〔2019〕
299号（中央）</t>
  </si>
  <si>
    <t>2020年第二笔
粤财社〔2020〕
54号（中央）</t>
  </si>
  <si>
    <t>2020年第一笔
粤财社〔2019〕
260号（中央）</t>
  </si>
  <si>
    <t>2020年第二笔
粤财社〔2019〕
260号（省级）</t>
  </si>
  <si>
    <t>2020年第三笔
财社〔2020〕
56号</t>
  </si>
  <si>
    <t>2020年第四笔
财社〔2020〕
68号</t>
  </si>
  <si>
    <t>广东省</t>
  </si>
  <si>
    <t>省本级</t>
  </si>
  <si>
    <t>广州市本级</t>
  </si>
  <si>
    <t>越秀区</t>
  </si>
  <si>
    <t>海珠区</t>
  </si>
  <si>
    <t>荔湾区</t>
  </si>
  <si>
    <t>天河区</t>
  </si>
  <si>
    <t>白云区</t>
  </si>
  <si>
    <t>黄浦区</t>
  </si>
  <si>
    <t>花都区</t>
  </si>
  <si>
    <t>番禺区</t>
  </si>
  <si>
    <t>南沙区</t>
  </si>
  <si>
    <t>从化区</t>
  </si>
  <si>
    <t>增城区</t>
  </si>
  <si>
    <t>珠海市本级</t>
  </si>
  <si>
    <t>香洲区</t>
  </si>
  <si>
    <t>金湾区</t>
  </si>
  <si>
    <t>斗门区</t>
  </si>
  <si>
    <t>汕头市</t>
  </si>
  <si>
    <t>汕头市本级</t>
  </si>
  <si>
    <t>佛山市本级</t>
  </si>
  <si>
    <t>禅城区</t>
  </si>
  <si>
    <t>南海区</t>
  </si>
  <si>
    <t>高明区</t>
  </si>
  <si>
    <t>三水区</t>
  </si>
  <si>
    <t>韶关市</t>
  </si>
  <si>
    <t>韶关市本级</t>
  </si>
  <si>
    <t>乳源瑶族自治县</t>
  </si>
  <si>
    <t>河源市</t>
  </si>
  <si>
    <t>河源市本级</t>
  </si>
  <si>
    <t>江东新区</t>
  </si>
  <si>
    <t>梅州市</t>
  </si>
  <si>
    <t>梅州市本级</t>
  </si>
  <si>
    <t>惠州市</t>
  </si>
  <si>
    <t>大亚湾区</t>
  </si>
  <si>
    <t>仲恺区</t>
  </si>
  <si>
    <t>汕尾市</t>
  </si>
  <si>
    <t>华侨管理区</t>
  </si>
  <si>
    <t>红海湾开发区</t>
  </si>
  <si>
    <t>东莞市本级</t>
  </si>
  <si>
    <t>中山市本级</t>
  </si>
  <si>
    <t>江门市</t>
  </si>
  <si>
    <t>江门市本级</t>
  </si>
  <si>
    <t>阳江市</t>
  </si>
  <si>
    <t>高新区</t>
  </si>
  <si>
    <t>海陵区</t>
  </si>
  <si>
    <t>湛江市</t>
  </si>
  <si>
    <t>开发区</t>
  </si>
  <si>
    <t>南三区</t>
  </si>
  <si>
    <t>茂名市</t>
  </si>
  <si>
    <t>滨海新区</t>
  </si>
  <si>
    <t>茂港区</t>
  </si>
  <si>
    <t>肇庆市</t>
  </si>
  <si>
    <t>清远市</t>
  </si>
  <si>
    <t>清远市本级</t>
  </si>
  <si>
    <t>潮州市</t>
  </si>
  <si>
    <t>枫溪区</t>
  </si>
  <si>
    <t>揭阳市</t>
  </si>
  <si>
    <t>蓝城区</t>
  </si>
  <si>
    <t>空港区</t>
  </si>
  <si>
    <t>大南山区</t>
  </si>
  <si>
    <t>普侨区</t>
  </si>
  <si>
    <t>大南海区</t>
  </si>
  <si>
    <t>产业园区</t>
  </si>
  <si>
    <t>云浮市</t>
  </si>
  <si>
    <r>
      <rPr>
        <b/>
        <charset val="134"/>
        <sz val="12"/>
        <color rgb="FF000000"/>
        <rFont val="宋体"/>
      </rPr>
      <t xml:space="preserve">2019年第一笔
</t>
    </r>
    <r>
      <rPr>
        <b/>
        <charset val="134"/>
        <sz val="11"/>
        <color rgb="FF000000"/>
        <rFont val="宋体"/>
      </rPr>
      <t>粤财社〔2018〕249号(省级)</t>
    </r>
  </si>
  <si>
    <r>
      <rPr>
        <b/>
        <charset val="134"/>
        <sz val="12"/>
        <color rgb="FF000000"/>
        <rFont val="宋体"/>
      </rPr>
      <t xml:space="preserve">2019年第二笔
</t>
    </r>
    <r>
      <rPr>
        <b/>
        <charset val="134"/>
        <sz val="11"/>
        <color rgb="FF000000"/>
        <rFont val="宋体"/>
      </rPr>
      <t>粤财社〔2018〕242号（中央）</t>
    </r>
  </si>
  <si>
    <r>
      <rPr>
        <b/>
        <charset val="134"/>
        <sz val="12"/>
        <color rgb="FF000000"/>
        <rFont val="宋体"/>
      </rPr>
      <t xml:space="preserve">2019年第三笔
</t>
    </r>
    <r>
      <rPr>
        <b/>
        <charset val="134"/>
        <sz val="11"/>
        <color rgb="FF000000"/>
        <rFont val="宋体"/>
      </rPr>
      <t>粤财社〔2019〕49号（省级）</t>
    </r>
  </si>
  <si>
    <r>
      <rPr>
        <b/>
        <charset val="134"/>
        <sz val="12"/>
        <color rgb="FF000000"/>
        <rFont val="宋体"/>
      </rPr>
      <t xml:space="preserve">2019年第四笔
</t>
    </r>
    <r>
      <rPr>
        <b/>
        <charset val="134"/>
        <sz val="11"/>
        <color rgb="FF000000"/>
        <rFont val="宋体"/>
      </rPr>
      <t>粤财社〔2019〕67号（中央）</t>
    </r>
  </si>
  <si>
    <r>
      <rPr>
        <b/>
        <charset val="134"/>
        <sz val="12"/>
        <color rgb="FF000000"/>
        <rFont val="宋体"/>
      </rPr>
      <t xml:space="preserve">2019年第五笔
</t>
    </r>
    <r>
      <rPr>
        <b/>
        <charset val="134"/>
        <sz val="11"/>
        <color rgb="FF000000"/>
        <rFont val="宋体"/>
      </rPr>
      <t>粤财社〔2019〕61号（省级）</t>
    </r>
  </si>
  <si>
    <r>
      <rPr>
        <b/>
        <charset val="134"/>
        <sz val="12"/>
        <color rgb="FF000000"/>
        <rFont val="宋体"/>
      </rPr>
      <t xml:space="preserve">2019年第六笔
</t>
    </r>
    <r>
      <rPr>
        <b/>
        <charset val="134"/>
        <sz val="11"/>
        <color rgb="FF000000"/>
        <rFont val="宋体"/>
      </rPr>
      <t>粤财社〔2019〕118号（中央）</t>
    </r>
  </si>
  <si>
    <t>2019年合计</t>
  </si>
  <si>
    <t>提前下达2024年中央财政城乡居民基本医疗保险补助资金情况表</t>
  </si>
  <si>
    <t>单位：万元</t>
  </si>
  <si>
    <t>粤财社〔2022〕321号</t>
  </si>
  <si>
    <t>粤财社〔2023〕204号</t>
  </si>
  <si>
    <t>应提前下达金额</t>
  </si>
  <si>
    <t>结算2022年中央补助资金（粤财社〔2023〕204号）</t>
  </si>
  <si>
    <t>本次下达金额</t>
  </si>
  <si>
    <t>1栏</t>
  </si>
  <si>
    <t>2栏</t>
  </si>
  <si>
    <t>3栏=（1栏+2栏）*95%</t>
  </si>
  <si>
    <t>4栏</t>
  </si>
  <si>
    <t>5栏=3栏-4栏(取整)</t>
  </si>
  <si>
    <t>备注：2022年因一体化拆分，东莞市居民医保参保人数由2021年6月底的170.8401万人减少为2022年6月底的72.71万人，根据2023年东莞市中央补助资金结算情况，东莞市需收回14,691.9万元，此次计算东莞市提前下达资金14,250万元轧差结算2022年中央补助资金仍需收回资金441.9万元，因此建议东莞不安排提前下达资金，需收回的资金本次安排在广州市，待下年广州市、东莞市等其他地市据实清算。</t>
  </si>
  <si>
    <t>5栏=（3栏+4栏）(取整)</t>
  </si>
</sst>
</file>

<file path=xl/styles.xml><?xml version="1.0" encoding="utf-8"?>
<styleSheet xmlns="http://schemas.openxmlformats.org/spreadsheetml/2006/main">
  <numFmts count="5">
    <numFmt numFmtId="0" formatCode="General"/>
    <numFmt numFmtId="166" formatCode="0_ "/>
    <numFmt numFmtId="164" formatCode="#,##0_ "/>
    <numFmt numFmtId="165" formatCode="#,##0.00_ "/>
    <numFmt numFmtId="3" formatCode="#,##0"/>
  </numFmts>
  <fonts count="27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1"/>
      <color rgb="FF000000"/>
    </font>
    <font>
      <name val="宋体"/>
      <b/>
      <charset val="134"/>
      <sz val="11"/>
    </font>
    <font>
      <name val="宋体"/>
      <b/>
      <charset val="134"/>
      <sz val="11"/>
      <color rgb="FFFF0000"/>
    </font>
    <font>
      <name val="宋体"/>
      <b/>
      <charset val="134"/>
      <sz val="11"/>
    </font>
    <font>
      <name val="宋体"/>
      <b/>
      <charset val="134"/>
      <sz val="12"/>
    </font>
    <font>
      <name val="宋体"/>
      <charset val="134"/>
      <sz val="12"/>
    </font>
    <font>
      <name val="宋体"/>
      <b/>
      <charset val="134"/>
      <sz val="14"/>
      <color rgb="FF000000"/>
    </font>
    <font>
      <name val="仿宋_GB2312"/>
      <charset val="134"/>
      <sz val="11"/>
    </font>
    <font>
      <name val="仿宋_GB2312"/>
      <b/>
      <charset val="134"/>
      <sz val="11"/>
    </font>
    <font>
      <name val="宋体"/>
      <charset val="134"/>
      <sz val="11"/>
      <color rgb="FFFF0000"/>
    </font>
    <font>
      <name val="黑体"/>
      <charset val="134"/>
      <sz val="16"/>
    </font>
    <font>
      <name val="方正小标宋简体"/>
      <charset val="134"/>
      <sz val="20"/>
    </font>
    <font>
      <name val="宋体"/>
      <b/>
      <charset val="134"/>
      <sz val="16"/>
    </font>
    <font>
      <name val="仿宋"/>
      <charset val="134"/>
      <sz val="12"/>
    </font>
    <font>
      <name val="宋体"/>
      <b/>
      <charset val="134"/>
      <sz val="14"/>
    </font>
    <font>
      <name val="方正小标宋简体"/>
      <charset val="134"/>
      <sz val="19"/>
    </font>
    <font>
      <name val="宋体"/>
      <b/>
      <charset val="134"/>
      <sz val="18"/>
    </font>
    <font>
      <name val="宋体"/>
      <charset val="134"/>
      <sz val="9"/>
      <color rgb="FF000000"/>
    </font>
    <font>
      <name val="宋体"/>
      <charset val="134"/>
      <sz val="10"/>
      <color rgb="FF000000"/>
    </font>
    <font>
      <name val="方正小标宋简体"/>
      <charset val="134"/>
      <sz val="16"/>
      <color rgb="FF000000"/>
    </font>
    <font>
      <name val="宋体"/>
      <b/>
      <charset val="134"/>
      <sz val="12"/>
      <color rgb="FF000000"/>
    </font>
    <font>
      <name val="宋体"/>
      <charset val="134"/>
      <sz val="16"/>
      <color rgb="FF000000"/>
    </font>
    <font>
      <name val="宋体"/>
      <charset val="134"/>
      <sz val="20"/>
      <color rgb="FF000000"/>
    </font>
    <font>
      <name val="宋体"/>
      <charset val="134"/>
      <sz val="12"/>
      <color rgb="FF000000"/>
    </font>
    <font>
      <name val="Times New Roman"/>
      <charset val="134"/>
      <sz val="12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8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bottom"/>
      <protection locked="0" hidden="0"/>
    </xf>
    <xf numFmtId="0" fontId="26" fillId="0" borderId="0">
      <alignment vertical="bottom"/>
      <protection locked="0" hidden="0"/>
    </xf>
  </cellStyleXfs>
  <cellXfs count="126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6" fontId="5" fillId="3" borderId="7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1" fillId="0" borderId="5" xfId="0" applyBorder="1" applyAlignment="1">
      <alignment horizontal="center" vertical="center"/>
    </xf>
    <xf numFmtId="0" fontId="1" fillId="0" borderId="6" xfId="0" applyBorder="1" applyAlignment="1">
      <alignment horizontal="center" vertical="center"/>
    </xf>
    <xf numFmtId="0" fontId="1" fillId="0" borderId="7" xfId="0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6" xfId="0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Alignment="1">
      <alignment vertical="top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1" applyBorder="1" applyAlignment="1">
      <alignment horizontal="right" vertical="center" wrapText="1"/>
    </xf>
    <xf numFmtId="166" fontId="9" fillId="0" borderId="0" xfId="2" applyNumberFormat="1" applyFont="1" applyAlignment="1">
      <alignment horizontal="left" vertical="center" wrapText="1"/>
    </xf>
    <xf numFmtId="166" fontId="9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horizontal="left" vertical="center" wrapText="1"/>
    </xf>
    <xf numFmtId="0" fontId="1" fillId="0" borderId="15" xfId="0" applyBorder="1">
      <alignment vertical="center"/>
    </xf>
    <xf numFmtId="0" fontId="1" fillId="0" borderId="15" xfId="0" applyBorder="1" applyAlignment="1">
      <alignment horizontal="center" vertical="center"/>
    </xf>
    <xf numFmtId="0" fontId="1" fillId="0" borderId="6" xfId="0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14" fillId="0" borderId="6" xfId="0" applyFont="1" applyBorder="1" applyAlignment="1">
      <alignment horizontal="center" vertical="center" wrapText="1"/>
    </xf>
    <xf numFmtId="166" fontId="14" fillId="0" borderId="6" xfId="0" applyNumberFormat="1" applyFont="1" applyBorder="1" applyAlignment="1">
      <alignment horizontal="center" vertical="center" wrapText="1"/>
    </xf>
    <xf numFmtId="166" fontId="15" fillId="0" borderId="6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6" xfId="0" applyFont="1" applyBorder="1" applyAlignment="1">
      <alignment horizontal="center" vertical="center" wrapText="1"/>
    </xf>
    <xf numFmtId="166" fontId="16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6" fontId="18" fillId="0" borderId="6" xfId="0" applyNumberFormat="1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horizontal="center" vertical="center" wrapText="1"/>
    </xf>
    <xf numFmtId="166" fontId="7" fillId="0" borderId="6" xfId="1" applyNumberFormat="1" applyBorder="1" applyAlignment="1">
      <alignment horizontal="center" vertical="center" wrapText="1"/>
    </xf>
    <xf numFmtId="164" fontId="1" fillId="0" borderId="0" xfId="0" applyNumberFormat="1">
      <alignment vertical="center"/>
    </xf>
    <xf numFmtId="164" fontId="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 vertical="bottom"/>
    </xf>
    <xf numFmtId="0" fontId="1" fillId="4" borderId="6" xfId="0" applyFill="1" applyBorder="1" applyAlignment="1">
      <alignment horizontal="center" vertical="center"/>
    </xf>
    <xf numFmtId="0" fontId="1" fillId="5" borderId="6" xfId="0" applyFill="1" applyBorder="1" applyAlignment="1">
      <alignment horizontal="center" vertical="center"/>
    </xf>
    <xf numFmtId="0" fontId="1" fillId="6" borderId="6" xfId="0" applyFill="1" applyBorder="1" applyAlignment="1">
      <alignment horizontal="center" vertical="center"/>
    </xf>
    <xf numFmtId="164" fontId="1" fillId="6" borderId="6" xfId="0" applyNumberFormat="1" applyFill="1" applyBorder="1" applyAlignment="1">
      <alignment horizontal="center" vertical="center"/>
    </xf>
    <xf numFmtId="164" fontId="1" fillId="0" borderId="6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165" fontId="20" fillId="0" borderId="6" xfId="0" applyNumberFormat="1" applyFont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0" fontId="1" fillId="0" borderId="6" xfId="0" applyBorder="1" applyAlignment="1">
      <alignment horizontal="left" vertical="center"/>
    </xf>
    <xf numFmtId="166" fontId="10" fillId="0" borderId="6" xfId="2" applyNumberFormat="1" applyFont="1" applyBorder="1" applyAlignment="1">
      <alignment horizontal="left" vertical="center" wrapText="1"/>
    </xf>
    <xf numFmtId="165" fontId="1" fillId="0" borderId="6" xfId="0" applyNumberFormat="1" applyBorder="1" applyAlignment="1">
      <alignment horizontal="center" vertical="center"/>
    </xf>
    <xf numFmtId="166" fontId="9" fillId="0" borderId="6" xfId="2" applyNumberFormat="1" applyFont="1" applyBorder="1" applyAlignment="1">
      <alignment horizontal="left" vertical="center" wrapText="1"/>
    </xf>
    <xf numFmtId="166" fontId="10" fillId="0" borderId="6" xfId="0" applyNumberFormat="1" applyFont="1" applyBorder="1" applyAlignment="1">
      <alignment horizontal="left" vertical="center" wrapText="1"/>
    </xf>
    <xf numFmtId="166" fontId="9" fillId="0" borderId="6" xfId="0" applyNumberFormat="1" applyFont="1" applyBorder="1" applyAlignment="1">
      <alignment horizontal="left" vertical="center" wrapText="1"/>
    </xf>
    <xf numFmtId="165" fontId="20" fillId="0" borderId="6" xfId="0" applyNumberFormat="1" applyFont="1" applyBorder="1" applyAlignment="1">
      <alignment horizontal="center" vertical="center" wrapText="1"/>
    </xf>
    <xf numFmtId="166" fontId="9" fillId="0" borderId="6" xfId="2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3" fontId="1" fillId="2" borderId="6" xfId="0" applyNumberFormat="1" applyFill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164" fontId="24" fillId="0" borderId="0" xfId="0" applyNumberFormat="1" applyFont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/>
    </xf>
    <xf numFmtId="0" fontId="1" fillId="0" borderId="0" xfId="0" applyAlignment="1">
      <alignment horizontal="right" vertical="center"/>
    </xf>
    <xf numFmtId="0" fontId="8" fillId="0" borderId="0" xfId="0" applyFont="1">
      <alignment vertical="center"/>
    </xf>
    <xf numFmtId="164" fontId="8" fillId="0" borderId="6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1" fillId="0" borderId="6" xfId="0" applyNumberFormat="1" applyFill="1" applyBorder="1" applyAlignment="1">
      <alignment horizontal="center" vertical="center" wrapText="1"/>
    </xf>
    <xf numFmtId="165" fontId="1" fillId="0" borderId="6" xfId="0" applyNumberFormat="1" applyFill="1" applyBorder="1" applyAlignment="1">
      <alignment horizontal="right" vertical="center"/>
    </xf>
    <xf numFmtId="165" fontId="1" fillId="0" borderId="6" xfId="0" applyNumberFormat="1" applyFill="1" applyBorder="1">
      <alignment vertical="center"/>
    </xf>
    <xf numFmtId="166" fontId="9" fillId="0" borderId="6" xfId="2" applyNumberFormat="1" applyFont="1" applyFill="1" applyBorder="1" applyAlignment="1">
      <alignment horizontal="center" vertical="center" wrapText="1"/>
    </xf>
    <xf numFmtId="166" fontId="9" fillId="0" borderId="6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</cellXfs>
  <cellStyles count="3">
    <cellStyle name="常规" xfId="0" builtinId="0"/>
    <cellStyle name="常规_中央、省全年下达数_3" xfId="1"/>
    <cellStyle name="常规_2006月报格式通知的附件（修改）" xfId="2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externalLink" Target="externalLinks/externalLink1.xml"/><Relationship Id="rId2" Type="http://schemas.openxmlformats.org/officeDocument/2006/relationships/externalLink" Target="externalLinks/externalLink2.xml"/><Relationship Id="rId3" Type="http://schemas.openxmlformats.org/officeDocument/2006/relationships/externalLink" Target="externalLinks/externalLink3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sharedStrings" Target="sharedStrings.xml"/><Relationship Id="rId14" Type="http://schemas.openxmlformats.org/officeDocument/2006/relationships/styles" Target="styles.xml"/><Relationship Id="rId15" Type="http://schemas.openxmlformats.org/officeDocument/2006/relationships/theme" Target="theme/theme1.xml"/></Relationships>
</file>

<file path=xl/externalLinks/_rels/externalLink1.xml.rels><?xml version="1.0" encoding="UTF-8" standalone="yes"?>
<Relationships xmlns="http://schemas.openxmlformats.org/package/2006/relationships"><Relationship Id="rId1" Type="http://schemas.openxmlformats.org/officeDocument/2006/relationships/externalLinkPath" Target="/&#38468;&#20214;&#65306;2019&#24180;&#30465;&#36130;&#25919;&#25552;&#21069;&#19979;&#36798;&#21307;&#30103;&#25937;&#21161;&#34917;&#21161;&#36164;&#37329;&#20998;&#37197;&#27979;&#31639;&#34920;2.xls" TargetMode="External"/></Relationships>
</file>

<file path=xl/externalLinks/_rels/externalLink2.xml.rels><?xml version="1.0" encoding="UTF-8" standalone="yes"?>
<Relationships xmlns="http://schemas.openxmlformats.org/package/2006/relationships"><Relationship Id="rId1" Type="http://schemas.openxmlformats.org/officeDocument/2006/relationships/externalLinkPath" Target="/&#38468;&#20214;&#65306;2019&#24180;&#20013;&#22830;&#19979;&#36798;&#21307;&#30103;&#25937;&#21161;&#34917;&#21161;&#36164;&#37329;&#20998;&#37197;&#34920;&#21644;&#27979;&#31639;&#34920;&#65288;20190524&#65289;&#25913;.xls" TargetMode="External"/></Relationships>
</file>

<file path=xl/externalLinks/_rels/externalLink3.xml.rels><?xml version="1.0" encoding="UTF-8" standalone="yes"?>
<Relationships xmlns="http://schemas.openxmlformats.org/package/2006/relationships"><Relationship Id="rId1" Type="http://schemas.openxmlformats.org/officeDocument/2006/relationships/externalLinkPath" Target="/&#38468;&#20214;1-22020&#24180;&#20013;&#22830;&#36130;&#25919;&#21644;&#30465;&#36130;&#25919;&#25552;&#21069;&#19979;&#36798;&#21307;&#30103;&#25937;&#21161;&#34917;&#21161;&#36164;&#37329;&#20998;&#37197;&#34920;&#27979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1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1">
          <cell r="S11">
            <v>7355.0</v>
          </cell>
        </row>
        <row r="12">
          <cell r="S12">
            <v>391.0</v>
          </cell>
        </row>
        <row r="13">
          <cell r="S13">
            <v>725.0</v>
          </cell>
        </row>
        <row r="14">
          <cell r="S14">
            <v>713.0</v>
          </cell>
        </row>
        <row r="15">
          <cell r="S15">
            <v>465.0</v>
          </cell>
        </row>
        <row r="16">
          <cell r="S16">
            <v>307.0</v>
          </cell>
        </row>
        <row r="18">
          <cell r="S18">
            <v>31.0</v>
          </cell>
        </row>
        <row r="19">
          <cell r="S19">
            <v>28.0</v>
          </cell>
        </row>
        <row r="20">
          <cell r="S20">
            <v>387.0</v>
          </cell>
        </row>
        <row r="21">
          <cell r="S21">
            <v>191.0</v>
          </cell>
        </row>
        <row r="23">
          <cell r="S23">
            <v>330.0</v>
          </cell>
        </row>
        <row r="24">
          <cell r="S24">
            <v>173.0</v>
          </cell>
        </row>
        <row r="26">
          <cell r="S26">
            <v>83.0</v>
          </cell>
        </row>
        <row r="27">
          <cell r="S27">
            <v>41.0</v>
          </cell>
        </row>
        <row r="28">
          <cell r="S28">
            <v>492.0</v>
          </cell>
        </row>
        <row r="29">
          <cell r="S29">
            <v>399.0</v>
          </cell>
        </row>
        <row r="32">
          <cell r="S32">
            <v>52.0</v>
          </cell>
          <cell r="T32">
            <v>1641.0</v>
          </cell>
        </row>
        <row r="33">
          <cell r="S33">
            <v>17.0</v>
          </cell>
          <cell r="T33">
            <v>529.0</v>
          </cell>
        </row>
        <row r="34">
          <cell r="S34">
            <v>17.0</v>
          </cell>
          <cell r="T34">
            <v>540.0</v>
          </cell>
        </row>
        <row r="35">
          <cell r="S35">
            <v>56.0</v>
          </cell>
          <cell r="T35">
            <v>1756.0</v>
          </cell>
        </row>
        <row r="36">
          <cell r="S36">
            <v>160.0</v>
          </cell>
          <cell r="T36">
            <v>5053.0</v>
          </cell>
        </row>
        <row r="37">
          <cell r="S37">
            <v>165.0</v>
          </cell>
          <cell r="T37">
            <v>5213.0</v>
          </cell>
        </row>
        <row r="38">
          <cell r="S38">
            <v>8.0</v>
          </cell>
          <cell r="T38">
            <v>264.0</v>
          </cell>
        </row>
        <row r="40">
          <cell r="S40">
            <v>33.0</v>
          </cell>
          <cell r="T40">
            <v>1051.0</v>
          </cell>
        </row>
        <row r="41">
          <cell r="S41">
            <v>21.0</v>
          </cell>
          <cell r="T41">
            <v>661.0</v>
          </cell>
        </row>
        <row r="42">
          <cell r="S42">
            <v>25.0</v>
          </cell>
          <cell r="T42">
            <v>800.0</v>
          </cell>
        </row>
        <row r="43">
          <cell r="S43">
            <v>16.0</v>
          </cell>
          <cell r="T43">
            <v>509.0</v>
          </cell>
        </row>
        <row r="44">
          <cell r="S44">
            <v>6.0</v>
          </cell>
          <cell r="T44">
            <v>194.0</v>
          </cell>
        </row>
        <row r="45">
          <cell r="S45">
            <v>6.0</v>
          </cell>
          <cell r="T45">
            <v>201.0</v>
          </cell>
        </row>
        <row r="46">
          <cell r="S46">
            <v>33.0</v>
          </cell>
          <cell r="T46">
            <v>1038.0</v>
          </cell>
        </row>
        <row r="47">
          <cell r="S47">
            <v>54.0</v>
          </cell>
          <cell r="T47">
            <v>1699.0</v>
          </cell>
        </row>
        <row r="48">
          <cell r="S48">
            <v>17.0</v>
          </cell>
          <cell r="T48">
            <v>538.0</v>
          </cell>
        </row>
        <row r="49">
          <cell r="S49">
            <v>16.0</v>
          </cell>
          <cell r="T49">
            <v>513.0</v>
          </cell>
        </row>
        <row r="51">
          <cell r="S51">
            <v>20.0</v>
          </cell>
          <cell r="T51">
            <v>638.0</v>
          </cell>
        </row>
        <row r="52">
          <cell r="S52">
            <v>86.0</v>
          </cell>
          <cell r="T52">
            <v>2706.0</v>
          </cell>
        </row>
        <row r="53">
          <cell r="S53">
            <v>73.0</v>
          </cell>
          <cell r="T53">
            <v>2294.0</v>
          </cell>
        </row>
        <row r="54">
          <cell r="S54">
            <v>47.0</v>
          </cell>
          <cell r="T54">
            <v>1485.0</v>
          </cell>
        </row>
        <row r="55">
          <cell r="S55">
            <v>147.0</v>
          </cell>
          <cell r="T55">
            <v>4639.0</v>
          </cell>
        </row>
        <row r="56">
          <cell r="S56">
            <v>76.0</v>
          </cell>
          <cell r="T56">
            <v>2386.0</v>
          </cell>
        </row>
        <row r="58">
          <cell r="S58">
            <v>15.0</v>
          </cell>
          <cell r="T58">
            <v>479.0</v>
          </cell>
        </row>
        <row r="59">
          <cell r="S59">
            <v>66.0</v>
          </cell>
          <cell r="T59">
            <v>2095.0</v>
          </cell>
        </row>
        <row r="60">
          <cell r="S60">
            <v>38.0</v>
          </cell>
          <cell r="T60">
            <v>1191.0</v>
          </cell>
        </row>
        <row r="61">
          <cell r="S61">
            <v>16.0</v>
          </cell>
          <cell r="T61">
            <v>515.0</v>
          </cell>
        </row>
        <row r="62">
          <cell r="S62">
            <v>191.0</v>
          </cell>
          <cell r="T62">
            <v>6015.0</v>
          </cell>
        </row>
        <row r="63">
          <cell r="S63">
            <v>87.0</v>
          </cell>
          <cell r="T63">
            <v>2757.0</v>
          </cell>
        </row>
        <row r="64">
          <cell r="S64">
            <v>263.0</v>
          </cell>
          <cell r="T64">
            <v>8284.0</v>
          </cell>
        </row>
        <row r="65">
          <cell r="S65">
            <v>96.0</v>
          </cell>
          <cell r="T65">
            <v>3044.0</v>
          </cell>
        </row>
        <row r="67">
          <cell r="S67">
            <v>4.0</v>
          </cell>
          <cell r="T67">
            <v>137.0</v>
          </cell>
        </row>
        <row r="68">
          <cell r="S68">
            <v>107.0</v>
          </cell>
          <cell r="T68">
            <v>3375.0</v>
          </cell>
        </row>
        <row r="69">
          <cell r="S69">
            <v>46.0</v>
          </cell>
          <cell r="T69">
            <v>1436.0</v>
          </cell>
        </row>
        <row r="70">
          <cell r="S70">
            <v>54.0</v>
          </cell>
          <cell r="T70">
            <v>1703.0</v>
          </cell>
        </row>
        <row r="72">
          <cell r="S72">
            <v>18.0</v>
          </cell>
          <cell r="T72">
            <v>579.0</v>
          </cell>
        </row>
        <row r="73">
          <cell r="S73">
            <v>37.0</v>
          </cell>
          <cell r="T73">
            <v>1163.0</v>
          </cell>
        </row>
        <row r="74">
          <cell r="S74">
            <v>272.0</v>
          </cell>
          <cell r="T74">
            <v>8590.0</v>
          </cell>
        </row>
        <row r="75">
          <cell r="S75">
            <v>62.0</v>
          </cell>
          <cell r="T75">
            <v>1942.0</v>
          </cell>
        </row>
        <row r="76">
          <cell r="S76">
            <v>298.0</v>
          </cell>
          <cell r="T76">
            <v>9400.0</v>
          </cell>
        </row>
        <row r="78">
          <cell r="S78">
            <v>78.0</v>
          </cell>
          <cell r="T78">
            <v>2452.0</v>
          </cell>
        </row>
        <row r="79">
          <cell r="S79">
            <v>33.0</v>
          </cell>
          <cell r="T79">
            <v>1051.0</v>
          </cell>
        </row>
        <row r="80">
          <cell r="S80">
            <v>41.0</v>
          </cell>
          <cell r="T80">
            <v>1308.0</v>
          </cell>
        </row>
        <row r="82">
          <cell r="S82">
            <v>21.0</v>
          </cell>
          <cell r="T82">
            <v>658.0</v>
          </cell>
        </row>
        <row r="83">
          <cell r="S83">
            <v>79.0</v>
          </cell>
          <cell r="T83">
            <v>2492.0</v>
          </cell>
        </row>
        <row r="84">
          <cell r="S84">
            <v>62.0</v>
          </cell>
          <cell r="T84">
            <v>1948.0</v>
          </cell>
        </row>
        <row r="85">
          <cell r="S85">
            <v>65.0</v>
          </cell>
          <cell r="T85">
            <v>2041.0</v>
          </cell>
        </row>
        <row r="86">
          <cell r="S86">
            <v>195.0</v>
          </cell>
          <cell r="T86">
            <v>6143.0</v>
          </cell>
        </row>
        <row r="88">
          <cell r="S88">
            <v>50.0</v>
          </cell>
          <cell r="T88">
            <v>1578.0</v>
          </cell>
        </row>
        <row r="89">
          <cell r="S89">
            <v>136.0</v>
          </cell>
          <cell r="T89">
            <v>4288.0</v>
          </cell>
        </row>
        <row r="90">
          <cell r="S90">
            <v>153.0</v>
          </cell>
          <cell r="T90">
            <v>4815.0</v>
          </cell>
        </row>
        <row r="91">
          <cell r="S91">
            <v>5.0</v>
          </cell>
          <cell r="T91">
            <v>150.0</v>
          </cell>
        </row>
        <row r="92">
          <cell r="S92">
            <v>9.0</v>
          </cell>
          <cell r="T92">
            <v>287.0</v>
          </cell>
        </row>
        <row r="93">
          <cell r="S93">
            <v>26.0</v>
          </cell>
          <cell r="T93">
            <v>818.0</v>
          </cell>
        </row>
        <row r="94">
          <cell r="S94">
            <v>27.0</v>
          </cell>
          <cell r="T94">
            <v>865.0</v>
          </cell>
        </row>
        <row r="95">
          <cell r="S95">
            <v>669.0</v>
          </cell>
          <cell r="T95">
            <v>21119.0</v>
          </cell>
        </row>
        <row r="96">
          <cell r="S96">
            <v>240.0</v>
          </cell>
          <cell r="T96">
            <v>7564.0</v>
          </cell>
        </row>
        <row r="97">
          <cell r="S97">
            <v>356.0</v>
          </cell>
          <cell r="T97">
            <v>11242.0</v>
          </cell>
        </row>
        <row r="99">
          <cell r="S99">
            <v>24.0</v>
          </cell>
          <cell r="T99">
            <v>752.0</v>
          </cell>
        </row>
        <row r="100">
          <cell r="S100">
            <v>131.0</v>
          </cell>
          <cell r="T100">
            <v>4119.0</v>
          </cell>
        </row>
        <row r="101">
          <cell r="S101">
            <v>187.0</v>
          </cell>
          <cell r="T101">
            <v>5890.0</v>
          </cell>
        </row>
        <row r="102">
          <cell r="S102">
            <v>182.0</v>
          </cell>
          <cell r="T102">
            <v>5741.0</v>
          </cell>
        </row>
        <row r="103">
          <cell r="S103">
            <v>189.0</v>
          </cell>
          <cell r="T103">
            <v>5977.0</v>
          </cell>
        </row>
        <row r="104">
          <cell r="S104">
            <v>218.0</v>
          </cell>
          <cell r="T104">
            <v>6882.0</v>
          </cell>
        </row>
        <row r="106">
          <cell r="S106">
            <v>3.0</v>
          </cell>
          <cell r="T106">
            <v>15.0</v>
          </cell>
        </row>
        <row r="107">
          <cell r="S107">
            <v>34.0</v>
          </cell>
          <cell r="T107">
            <v>1059.0</v>
          </cell>
        </row>
        <row r="108">
          <cell r="S108">
            <v>28.0</v>
          </cell>
          <cell r="T108">
            <v>869.0</v>
          </cell>
        </row>
        <row r="109">
          <cell r="S109">
            <v>98.0</v>
          </cell>
          <cell r="T109">
            <v>3106.0</v>
          </cell>
        </row>
        <row r="110">
          <cell r="S110">
            <v>29.0</v>
          </cell>
          <cell r="T110">
            <v>916.0</v>
          </cell>
        </row>
        <row r="112">
          <cell r="S112">
            <v>37.0</v>
          </cell>
          <cell r="T112">
            <v>1183.0</v>
          </cell>
        </row>
        <row r="113">
          <cell r="S113">
            <v>86.0</v>
          </cell>
          <cell r="T113">
            <v>2710.0</v>
          </cell>
        </row>
        <row r="114">
          <cell r="S114">
            <v>45.0</v>
          </cell>
          <cell r="T114">
            <v>1422.0</v>
          </cell>
        </row>
        <row r="115">
          <cell r="S115">
            <v>71.0</v>
          </cell>
          <cell r="T115">
            <v>2253.0</v>
          </cell>
        </row>
        <row r="116">
          <cell r="S116">
            <v>47.0</v>
          </cell>
          <cell r="T116">
            <v>1470.0</v>
          </cell>
        </row>
        <row r="117">
          <cell r="S117">
            <v>190.0</v>
          </cell>
          <cell r="T117">
            <v>5993.0</v>
          </cell>
        </row>
        <row r="118">
          <cell r="S118">
            <v>13.0</v>
          </cell>
          <cell r="T118">
            <v>413.0</v>
          </cell>
        </row>
        <row r="119">
          <cell r="S119">
            <v>17.0</v>
          </cell>
          <cell r="T119">
            <v>548.0</v>
          </cell>
        </row>
        <row r="121">
          <cell r="S121">
            <v>6.0</v>
          </cell>
          <cell r="T121">
            <v>201.0</v>
          </cell>
        </row>
        <row r="122">
          <cell r="S122">
            <v>90.0</v>
          </cell>
          <cell r="T122">
            <v>2854.0</v>
          </cell>
        </row>
        <row r="123">
          <cell r="S123">
            <v>13.0</v>
          </cell>
          <cell r="T123">
            <v>424.0</v>
          </cell>
        </row>
        <row r="124">
          <cell r="S124">
            <v>113.0</v>
          </cell>
          <cell r="T124">
            <v>3551.0</v>
          </cell>
        </row>
        <row r="126">
          <cell r="S126">
            <v>118.0</v>
          </cell>
          <cell r="T126">
            <v>3729.0</v>
          </cell>
        </row>
        <row r="127">
          <cell r="S127">
            <v>16.0</v>
          </cell>
          <cell r="T127">
            <v>507.0</v>
          </cell>
        </row>
        <row r="128">
          <cell r="S128">
            <v>68.0</v>
          </cell>
          <cell r="T128">
            <v>2132.0</v>
          </cell>
        </row>
        <row r="129">
          <cell r="S129">
            <v>259.0</v>
          </cell>
          <cell r="T129">
            <v>8170.0</v>
          </cell>
        </row>
        <row r="130">
          <cell r="S130">
            <v>187.0</v>
          </cell>
          <cell r="T130">
            <v>5908.0</v>
          </cell>
        </row>
        <row r="131">
          <cell r="S131">
            <v>121.0</v>
          </cell>
          <cell r="T131">
            <v>3812.0</v>
          </cell>
        </row>
        <row r="133">
          <cell r="S133">
            <v>26.0</v>
          </cell>
          <cell r="T133">
            <v>809.0</v>
          </cell>
        </row>
        <row r="134">
          <cell r="S134">
            <v>63.0</v>
          </cell>
          <cell r="T134">
            <v>1975.0</v>
          </cell>
        </row>
        <row r="135">
          <cell r="S135">
            <v>46.0</v>
          </cell>
          <cell r="T135">
            <v>1453.0</v>
          </cell>
        </row>
        <row r="136">
          <cell r="S136">
            <v>198.0</v>
          </cell>
          <cell r="T136">
            <v>6234.0</v>
          </cell>
        </row>
        <row r="137">
          <cell r="S137">
            <v>55.0</v>
          </cell>
          <cell r="T137">
            <v>1749.0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1"/>
      <sheetName val="下达表（打印版）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2">
          <cell r="S12">
            <v>59.0</v>
          </cell>
        </row>
        <row r="13">
          <cell r="S13">
            <v>110.0</v>
          </cell>
        </row>
        <row r="14">
          <cell r="S14">
            <v>108.0</v>
          </cell>
        </row>
        <row r="15">
          <cell r="S15">
            <v>70.0</v>
          </cell>
        </row>
        <row r="16">
          <cell r="S16">
            <v>46.0</v>
          </cell>
        </row>
        <row r="18">
          <cell r="S18">
            <v>5.0</v>
          </cell>
        </row>
        <row r="19">
          <cell r="S19">
            <v>4.0</v>
          </cell>
        </row>
        <row r="20">
          <cell r="S20">
            <v>59.0</v>
          </cell>
        </row>
        <row r="21">
          <cell r="S21">
            <v>29.0</v>
          </cell>
        </row>
        <row r="23">
          <cell r="S23">
            <v>50.0</v>
          </cell>
        </row>
        <row r="24">
          <cell r="S24">
            <v>26.0</v>
          </cell>
        </row>
        <row r="26">
          <cell r="S26">
            <v>13.0</v>
          </cell>
        </row>
        <row r="27">
          <cell r="S27">
            <v>6.0</v>
          </cell>
        </row>
        <row r="28">
          <cell r="S28">
            <v>75.0</v>
          </cell>
        </row>
        <row r="29">
          <cell r="S29">
            <v>60.0</v>
          </cell>
        </row>
        <row r="32">
          <cell r="S32">
            <v>8.0</v>
          </cell>
          <cell r="T32">
            <v>0.0</v>
          </cell>
        </row>
        <row r="33">
          <cell r="S33">
            <v>3.0</v>
          </cell>
          <cell r="T33">
            <v>0.0</v>
          </cell>
        </row>
        <row r="34">
          <cell r="S34">
            <v>3.0</v>
          </cell>
          <cell r="T34">
            <v>0.0</v>
          </cell>
        </row>
        <row r="35">
          <cell r="S35">
            <v>8.0</v>
          </cell>
          <cell r="T35">
            <v>0.0</v>
          </cell>
        </row>
        <row r="36">
          <cell r="S36">
            <v>24.0</v>
          </cell>
          <cell r="T36">
            <v>0.0</v>
          </cell>
        </row>
        <row r="37">
          <cell r="S37">
            <v>25.0</v>
          </cell>
          <cell r="T37">
            <v>0.0</v>
          </cell>
        </row>
        <row r="38">
          <cell r="S38">
            <v>1.0</v>
          </cell>
          <cell r="T38">
            <v>0.0</v>
          </cell>
        </row>
        <row r="40">
          <cell r="S40">
            <v>5.0</v>
          </cell>
          <cell r="T40">
            <v>0.0</v>
          </cell>
        </row>
        <row r="41">
          <cell r="S41">
            <v>3.0</v>
          </cell>
          <cell r="T41">
            <v>0.0</v>
          </cell>
        </row>
        <row r="42">
          <cell r="S42">
            <v>4.0</v>
          </cell>
          <cell r="T42">
            <v>0.0</v>
          </cell>
        </row>
        <row r="43">
          <cell r="S43">
            <v>2.0</v>
          </cell>
          <cell r="T43">
            <v>0.0</v>
          </cell>
        </row>
        <row r="44">
          <cell r="S44">
            <v>1.0</v>
          </cell>
          <cell r="T44">
            <v>0.0</v>
          </cell>
        </row>
        <row r="45">
          <cell r="S45">
            <v>1.0</v>
          </cell>
          <cell r="T45">
            <v>0.0</v>
          </cell>
        </row>
        <row r="46">
          <cell r="S46">
            <v>5.0</v>
          </cell>
          <cell r="T46">
            <v>0.0</v>
          </cell>
        </row>
        <row r="47">
          <cell r="S47">
            <v>8.0</v>
          </cell>
          <cell r="T47">
            <v>0.0</v>
          </cell>
        </row>
        <row r="48">
          <cell r="S48">
            <v>3.0</v>
          </cell>
          <cell r="T48">
            <v>0.0</v>
          </cell>
        </row>
        <row r="49">
          <cell r="S49">
            <v>2.0</v>
          </cell>
          <cell r="T49">
            <v>0.0</v>
          </cell>
        </row>
        <row r="51">
          <cell r="S51">
            <v>3.0</v>
          </cell>
          <cell r="T51">
            <v>0.0</v>
          </cell>
        </row>
        <row r="52">
          <cell r="S52">
            <v>13.0</v>
          </cell>
          <cell r="T52">
            <v>0.0</v>
          </cell>
        </row>
        <row r="53">
          <cell r="S53">
            <v>11.0</v>
          </cell>
          <cell r="T53">
            <v>0.0</v>
          </cell>
        </row>
        <row r="54">
          <cell r="S54">
            <v>7.0</v>
          </cell>
          <cell r="T54">
            <v>0.0</v>
          </cell>
        </row>
        <row r="55">
          <cell r="S55">
            <v>22.0</v>
          </cell>
          <cell r="T55">
            <v>0.0</v>
          </cell>
        </row>
        <row r="56">
          <cell r="S56">
            <v>11.0</v>
          </cell>
          <cell r="T56">
            <v>0.0</v>
          </cell>
        </row>
        <row r="58">
          <cell r="S58">
            <v>2.0</v>
          </cell>
          <cell r="T58">
            <v>0.0</v>
          </cell>
        </row>
        <row r="59">
          <cell r="S59">
            <v>10.0</v>
          </cell>
          <cell r="T59">
            <v>0.0</v>
          </cell>
        </row>
        <row r="60">
          <cell r="S60">
            <v>6.0</v>
          </cell>
          <cell r="T60">
            <v>0.0</v>
          </cell>
        </row>
        <row r="61">
          <cell r="S61">
            <v>2.0</v>
          </cell>
          <cell r="T61">
            <v>0.0</v>
          </cell>
        </row>
        <row r="62">
          <cell r="S62">
            <v>29.0</v>
          </cell>
          <cell r="T62">
            <v>0.0</v>
          </cell>
        </row>
        <row r="63">
          <cell r="S63">
            <v>13.0</v>
          </cell>
          <cell r="T63">
            <v>0.0</v>
          </cell>
        </row>
        <row r="64">
          <cell r="S64">
            <v>40.0</v>
          </cell>
          <cell r="T64">
            <v>0.0</v>
          </cell>
        </row>
        <row r="65">
          <cell r="S65">
            <v>15.0</v>
          </cell>
          <cell r="T65">
            <v>0.0</v>
          </cell>
        </row>
        <row r="67">
          <cell r="S67">
            <v>1.0</v>
          </cell>
          <cell r="T67">
            <v>0.0</v>
          </cell>
        </row>
        <row r="68">
          <cell r="S68">
            <v>16.0</v>
          </cell>
          <cell r="T68">
            <v>0.0</v>
          </cell>
        </row>
        <row r="69">
          <cell r="S69">
            <v>7.0</v>
          </cell>
          <cell r="T69">
            <v>0.0</v>
          </cell>
        </row>
        <row r="70">
          <cell r="S70">
            <v>8.0</v>
          </cell>
          <cell r="T70">
            <v>0.0</v>
          </cell>
        </row>
        <row r="72">
          <cell r="S72">
            <v>3.0</v>
          </cell>
          <cell r="T72">
            <v>0.0</v>
          </cell>
        </row>
        <row r="73">
          <cell r="S73">
            <v>6.0</v>
          </cell>
          <cell r="T73">
            <v>0.0</v>
          </cell>
        </row>
        <row r="74">
          <cell r="S74">
            <v>41.0</v>
          </cell>
          <cell r="T74">
            <v>0.0</v>
          </cell>
        </row>
        <row r="75">
          <cell r="S75">
            <v>9.0</v>
          </cell>
          <cell r="T75">
            <v>0.0</v>
          </cell>
        </row>
        <row r="76">
          <cell r="S76">
            <v>45.0</v>
          </cell>
          <cell r="T76">
            <v>0.0</v>
          </cell>
        </row>
        <row r="78">
          <cell r="S78">
            <v>12.0</v>
          </cell>
          <cell r="T78">
            <v>0.0</v>
          </cell>
        </row>
        <row r="79">
          <cell r="S79">
            <v>5.0</v>
          </cell>
          <cell r="T79">
            <v>0.0</v>
          </cell>
        </row>
        <row r="80">
          <cell r="S80">
            <v>6.0</v>
          </cell>
          <cell r="T80">
            <v>0.0</v>
          </cell>
        </row>
        <row r="82">
          <cell r="S82">
            <v>3.0</v>
          </cell>
          <cell r="T82">
            <v>0.0</v>
          </cell>
        </row>
        <row r="83">
          <cell r="S83">
            <v>12.0</v>
          </cell>
          <cell r="T83">
            <v>0.0</v>
          </cell>
        </row>
        <row r="84">
          <cell r="S84">
            <v>9.0</v>
          </cell>
          <cell r="T84">
            <v>0.0</v>
          </cell>
        </row>
        <row r="85">
          <cell r="S85">
            <v>10.0</v>
          </cell>
          <cell r="T85">
            <v>0.0</v>
          </cell>
        </row>
        <row r="86">
          <cell r="S86">
            <v>30.0</v>
          </cell>
          <cell r="T86">
            <v>0.0</v>
          </cell>
        </row>
        <row r="88">
          <cell r="S88">
            <v>8.0</v>
          </cell>
          <cell r="T88">
            <v>0.0</v>
          </cell>
        </row>
        <row r="89">
          <cell r="S89">
            <v>21.0</v>
          </cell>
          <cell r="T89">
            <v>0.0</v>
          </cell>
        </row>
        <row r="90">
          <cell r="S90">
            <v>23.0</v>
          </cell>
          <cell r="T90">
            <v>0.0</v>
          </cell>
        </row>
        <row r="91">
          <cell r="S91">
            <v>1.0</v>
          </cell>
          <cell r="T91">
            <v>0.0</v>
          </cell>
        </row>
        <row r="92">
          <cell r="S92">
            <v>1.0</v>
          </cell>
          <cell r="T92">
            <v>0.0</v>
          </cell>
        </row>
        <row r="93">
          <cell r="S93">
            <v>4.0</v>
          </cell>
          <cell r="T93">
            <v>0.0</v>
          </cell>
        </row>
        <row r="94">
          <cell r="S94">
            <v>4.0</v>
          </cell>
          <cell r="T94">
            <v>0.0</v>
          </cell>
        </row>
        <row r="95">
          <cell r="S95">
            <v>101.0</v>
          </cell>
          <cell r="T95">
            <v>0.0</v>
          </cell>
        </row>
        <row r="96">
          <cell r="S96">
            <v>36.0</v>
          </cell>
          <cell r="T96">
            <v>0.0</v>
          </cell>
        </row>
        <row r="97">
          <cell r="S97">
            <v>54.0</v>
          </cell>
          <cell r="T97">
            <v>0.0</v>
          </cell>
        </row>
        <row r="99">
          <cell r="S99">
            <v>4.0</v>
          </cell>
          <cell r="T99">
            <v>0.0</v>
          </cell>
        </row>
        <row r="100">
          <cell r="S100">
            <v>20.0</v>
          </cell>
          <cell r="T100">
            <v>0.0</v>
          </cell>
        </row>
        <row r="101">
          <cell r="S101">
            <v>28.0</v>
          </cell>
          <cell r="T101">
            <v>0.0</v>
          </cell>
        </row>
        <row r="102">
          <cell r="S102">
            <v>28.0</v>
          </cell>
          <cell r="T102">
            <v>0.0</v>
          </cell>
        </row>
        <row r="103">
          <cell r="S103">
            <v>29.0</v>
          </cell>
          <cell r="T103">
            <v>0.0</v>
          </cell>
        </row>
        <row r="104">
          <cell r="S104">
            <v>33.0</v>
          </cell>
          <cell r="T104">
            <v>0.0</v>
          </cell>
        </row>
        <row r="106">
          <cell r="S106">
            <v>0.0</v>
          </cell>
          <cell r="T106">
            <v>0.0</v>
          </cell>
        </row>
        <row r="107">
          <cell r="S107">
            <v>5.0</v>
          </cell>
          <cell r="T107">
            <v>0.0</v>
          </cell>
        </row>
        <row r="108">
          <cell r="S108">
            <v>4.0</v>
          </cell>
          <cell r="T108">
            <v>0.0</v>
          </cell>
        </row>
        <row r="109">
          <cell r="S109">
            <v>15.0</v>
          </cell>
          <cell r="T109">
            <v>0.0</v>
          </cell>
        </row>
        <row r="110">
          <cell r="S110">
            <v>4.0</v>
          </cell>
          <cell r="T110">
            <v>0.0</v>
          </cell>
        </row>
        <row r="112">
          <cell r="S112">
            <v>6.0</v>
          </cell>
          <cell r="T112">
            <v>0.0</v>
          </cell>
        </row>
        <row r="113">
          <cell r="S113">
            <v>13.0</v>
          </cell>
          <cell r="T113">
            <v>0.0</v>
          </cell>
        </row>
        <row r="114">
          <cell r="S114">
            <v>7.0</v>
          </cell>
          <cell r="T114">
            <v>0.0</v>
          </cell>
        </row>
        <row r="115">
          <cell r="S115">
            <v>11.0</v>
          </cell>
          <cell r="T115">
            <v>0.0</v>
          </cell>
        </row>
        <row r="116">
          <cell r="S116">
            <v>7.0</v>
          </cell>
          <cell r="T116">
            <v>0.0</v>
          </cell>
        </row>
        <row r="117">
          <cell r="S117">
            <v>29.0</v>
          </cell>
          <cell r="T117">
            <v>0.0</v>
          </cell>
        </row>
        <row r="118">
          <cell r="S118">
            <v>2.0</v>
          </cell>
          <cell r="T118">
            <v>0.0</v>
          </cell>
        </row>
        <row r="119">
          <cell r="S119">
            <v>3.0</v>
          </cell>
          <cell r="T119">
            <v>0.0</v>
          </cell>
        </row>
        <row r="121">
          <cell r="S121">
            <v>1.0</v>
          </cell>
          <cell r="T121">
            <v>0.0</v>
          </cell>
        </row>
        <row r="122">
          <cell r="S122">
            <v>14.0</v>
          </cell>
          <cell r="T122">
            <v>0.0</v>
          </cell>
        </row>
        <row r="123">
          <cell r="S123">
            <v>2.0</v>
          </cell>
          <cell r="T123">
            <v>0.0</v>
          </cell>
        </row>
        <row r="124">
          <cell r="S124">
            <v>17.0</v>
          </cell>
          <cell r="T124">
            <v>0.0</v>
          </cell>
        </row>
        <row r="126">
          <cell r="S126">
            <v>18.0</v>
          </cell>
          <cell r="T126">
            <v>0.0</v>
          </cell>
        </row>
        <row r="127">
          <cell r="S127">
            <v>2.0</v>
          </cell>
          <cell r="T127">
            <v>0.0</v>
          </cell>
        </row>
        <row r="128">
          <cell r="S128">
            <v>10.0</v>
          </cell>
          <cell r="T128">
            <v>0.0</v>
          </cell>
        </row>
        <row r="129">
          <cell r="S129">
            <v>39.0</v>
          </cell>
          <cell r="T129">
            <v>0.0</v>
          </cell>
        </row>
        <row r="130">
          <cell r="S130">
            <v>28.0</v>
          </cell>
          <cell r="T130">
            <v>0.0</v>
          </cell>
        </row>
        <row r="131">
          <cell r="S131">
            <v>18.0</v>
          </cell>
          <cell r="T131">
            <v>0.0</v>
          </cell>
        </row>
        <row r="133">
          <cell r="S133">
            <v>4.0</v>
          </cell>
          <cell r="T133">
            <v>0.0</v>
          </cell>
        </row>
        <row r="134">
          <cell r="S134">
            <v>10.0</v>
          </cell>
          <cell r="T134">
            <v>0.0</v>
          </cell>
        </row>
        <row r="135">
          <cell r="S135">
            <v>7.0</v>
          </cell>
          <cell r="T135">
            <v>0.0</v>
          </cell>
        </row>
        <row r="136">
          <cell r="S136">
            <v>30.0</v>
          </cell>
          <cell r="T136">
            <v>0.0</v>
          </cell>
        </row>
        <row r="137">
          <cell r="S137">
            <v>8.0</v>
          </cell>
          <cell r="T137">
            <v>0.0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1">
          <cell r="S11">
            <v>8441.14681179087</v>
          </cell>
        </row>
        <row r="12">
          <cell r="S12">
            <v>609.273652826632</v>
          </cell>
        </row>
        <row r="13">
          <cell r="S13">
            <v>402.554835107851</v>
          </cell>
        </row>
        <row r="14">
          <cell r="S14">
            <v>602.762561952282</v>
          </cell>
        </row>
        <row r="15">
          <cell r="S15">
            <v>267.745053874698</v>
          </cell>
        </row>
        <row r="16">
          <cell r="S16">
            <v>272.464071913265</v>
          </cell>
        </row>
        <row r="18">
          <cell r="S18">
            <v>32.9500284699752</v>
          </cell>
        </row>
        <row r="19">
          <cell r="S19">
            <v>21.0836763876421</v>
          </cell>
        </row>
        <row r="20">
          <cell r="S20">
            <v>293.998074513238</v>
          </cell>
        </row>
        <row r="21">
          <cell r="S21">
            <v>166.911396517102</v>
          </cell>
        </row>
        <row r="23">
          <cell r="S23">
            <v>266.01877543978</v>
          </cell>
        </row>
        <row r="24">
          <cell r="S24">
            <v>140.025411400952</v>
          </cell>
        </row>
        <row r="26">
          <cell r="S26">
            <v>60.3680123013684</v>
          </cell>
        </row>
        <row r="27">
          <cell r="S27">
            <v>53.6518565039631</v>
          </cell>
        </row>
        <row r="28">
          <cell r="S28">
            <v>488.854424465294</v>
          </cell>
        </row>
        <row r="29">
          <cell r="S29">
            <v>430.191356535088</v>
          </cell>
        </row>
        <row r="32">
          <cell r="S32">
            <v>40.2015545283324</v>
          </cell>
          <cell r="T32">
            <v>1360.86538839525</v>
          </cell>
        </row>
        <row r="33">
          <cell r="S33">
            <v>14.7871238479693</v>
          </cell>
          <cell r="T33">
            <v>500.559873236576</v>
          </cell>
        </row>
        <row r="34">
          <cell r="S34">
            <v>18.6986439035705</v>
          </cell>
          <cell r="T34">
            <v>632.968988310228</v>
          </cell>
        </row>
        <row r="35">
          <cell r="S35">
            <v>47.0360460929898</v>
          </cell>
          <cell r="T35">
            <v>1592.22019859461</v>
          </cell>
        </row>
        <row r="36">
          <cell r="S36">
            <v>153.164728176162</v>
          </cell>
          <cell r="T36">
            <v>5184.78898996327</v>
          </cell>
        </row>
        <row r="37">
          <cell r="S37">
            <v>111.103682458384</v>
          </cell>
          <cell r="T37">
            <v>3760.97784662316</v>
          </cell>
        </row>
        <row r="38">
          <cell r="S38">
            <v>7.69196833997595</v>
          </cell>
          <cell r="T38">
            <v>260.381311253228</v>
          </cell>
        </row>
        <row r="40">
          <cell r="S40">
            <v>38.1764917378852</v>
          </cell>
          <cell r="T40">
            <v>1292.3148586165</v>
          </cell>
        </row>
        <row r="41">
          <cell r="S41">
            <v>16.2274433154101</v>
          </cell>
          <cell r="T41">
            <v>549.3162194642</v>
          </cell>
        </row>
        <row r="42">
          <cell r="S42">
            <v>27.1072724160999</v>
          </cell>
          <cell r="T42">
            <v>917.610008808828</v>
          </cell>
        </row>
        <row r="43">
          <cell r="S43">
            <v>15.37545184386</v>
          </cell>
          <cell r="T43">
            <v>520.475401778325</v>
          </cell>
        </row>
        <row r="44">
          <cell r="S44">
            <v>6.11006638766982</v>
          </cell>
          <cell r="T44">
            <v>206.832247293249</v>
          </cell>
        </row>
        <row r="45">
          <cell r="S45">
            <v>6.24132376431552</v>
          </cell>
          <cell r="T45">
            <v>211.275449128213</v>
          </cell>
        </row>
        <row r="46">
          <cell r="S46">
            <v>33.3704153569628</v>
          </cell>
          <cell r="T46">
            <v>1129.62406027506</v>
          </cell>
        </row>
        <row r="47">
          <cell r="S47">
            <v>50.7680590316139</v>
          </cell>
          <cell r="T47">
            <v>1718.55280679357</v>
          </cell>
        </row>
        <row r="48">
          <cell r="S48">
            <v>16.7786051670265</v>
          </cell>
          <cell r="T48">
            <v>567.973634483813</v>
          </cell>
        </row>
        <row r="49">
          <cell r="S49">
            <v>16.2111072733522</v>
          </cell>
          <cell r="T49">
            <v>548.763227061773</v>
          </cell>
        </row>
        <row r="51">
          <cell r="S51">
            <v>20.7328525313009</v>
          </cell>
          <cell r="T51">
            <v>701.829114410632</v>
          </cell>
        </row>
        <row r="52">
          <cell r="S52">
            <v>80.4803269374864</v>
          </cell>
          <cell r="T52">
            <v>2724.344684203</v>
          </cell>
        </row>
        <row r="53">
          <cell r="S53">
            <v>68.249905177437</v>
          </cell>
          <cell r="T53">
            <v>2310.33189653835</v>
          </cell>
        </row>
        <row r="54">
          <cell r="S54">
            <v>56.3361027937447</v>
          </cell>
          <cell r="T54">
            <v>1907.03701159251</v>
          </cell>
        </row>
        <row r="55">
          <cell r="S55">
            <v>115.600793953287</v>
          </cell>
          <cell r="T55">
            <v>3913.20985488679</v>
          </cell>
        </row>
        <row r="56">
          <cell r="S56">
            <v>65.9371458215277</v>
          </cell>
          <cell r="T56">
            <v>2232.04253195852</v>
          </cell>
        </row>
        <row r="58">
          <cell r="S58">
            <v>13.8601847668308</v>
          </cell>
          <cell r="T58">
            <v>469.181999234636</v>
          </cell>
        </row>
        <row r="59">
          <cell r="S59">
            <v>65.10863700821</v>
          </cell>
          <cell r="T59">
            <v>2203.99662723536</v>
          </cell>
        </row>
        <row r="60">
          <cell r="S60">
            <v>30.5903640314038</v>
          </cell>
          <cell r="T60">
            <v>1035.51636540348</v>
          </cell>
        </row>
        <row r="61">
          <cell r="S61">
            <v>19.2792735727441</v>
          </cell>
          <cell r="T61">
            <v>652.623920302892</v>
          </cell>
        </row>
        <row r="62">
          <cell r="S62">
            <v>194.274002294114</v>
          </cell>
          <cell r="T62">
            <v>6576.38165212627</v>
          </cell>
        </row>
        <row r="63">
          <cell r="S63">
            <v>90.4048588741046</v>
          </cell>
          <cell r="T63">
            <v>3060.30064827022</v>
          </cell>
        </row>
        <row r="64">
          <cell r="S64">
            <v>204.712851764927</v>
          </cell>
          <cell r="T64">
            <v>6929.74781187232</v>
          </cell>
        </row>
        <row r="65">
          <cell r="S65">
            <v>58.7708099158238</v>
          </cell>
          <cell r="T65">
            <v>1989.45443778884</v>
          </cell>
        </row>
        <row r="67">
          <cell r="S67">
            <v>3.48190233706945</v>
          </cell>
          <cell r="T67">
            <v>117.866098261223</v>
          </cell>
        </row>
        <row r="68">
          <cell r="S68">
            <v>107.120202577167</v>
          </cell>
          <cell r="T68">
            <v>3626.13281489943</v>
          </cell>
        </row>
        <row r="69">
          <cell r="S69">
            <v>42.1713009856693</v>
          </cell>
          <cell r="T69">
            <v>1427.54340145106</v>
          </cell>
        </row>
        <row r="70">
          <cell r="S70">
            <v>53.4137055724764</v>
          </cell>
          <cell r="T70">
            <v>1808.11075671936</v>
          </cell>
        </row>
        <row r="72">
          <cell r="S72">
            <v>18.0379261625733</v>
          </cell>
          <cell r="T72">
            <v>610.602989886258</v>
          </cell>
        </row>
        <row r="73">
          <cell r="S73">
            <v>32.0686333041498</v>
          </cell>
          <cell r="T73">
            <v>1085.55735291282</v>
          </cell>
        </row>
        <row r="74">
          <cell r="S74">
            <v>258.899132869889</v>
          </cell>
          <cell r="T74">
            <v>8764.01107225519</v>
          </cell>
        </row>
        <row r="75">
          <cell r="S75">
            <v>51.5961215954128</v>
          </cell>
          <cell r="T75">
            <v>1746.58360549578</v>
          </cell>
        </row>
        <row r="76">
          <cell r="S76">
            <v>390.006976192803</v>
          </cell>
          <cell r="T76">
            <v>13202.1510451649</v>
          </cell>
        </row>
        <row r="78">
          <cell r="S78">
            <v>60.9262791828462</v>
          </cell>
          <cell r="T78">
            <v>2062.41936552996</v>
          </cell>
        </row>
        <row r="79">
          <cell r="S79">
            <v>33.2520904400263</v>
          </cell>
          <cell r="T79">
            <v>1125.61863595919</v>
          </cell>
        </row>
        <row r="80">
          <cell r="S80">
            <v>42.1239412390283</v>
          </cell>
          <cell r="T80">
            <v>1425.94022364455</v>
          </cell>
        </row>
        <row r="82">
          <cell r="S82">
            <v>20.8472092146466</v>
          </cell>
          <cell r="T82">
            <v>705.700209797931</v>
          </cell>
        </row>
        <row r="83">
          <cell r="S83">
            <v>71.5207483665157</v>
          </cell>
          <cell r="T83">
            <v>2421.05341810907</v>
          </cell>
        </row>
        <row r="84">
          <cell r="S84">
            <v>55.8668945171442</v>
          </cell>
          <cell r="T84">
            <v>1891.15381227184</v>
          </cell>
        </row>
        <row r="85">
          <cell r="S85">
            <v>54.8651858494412</v>
          </cell>
          <cell r="T85">
            <v>1857.24490822257</v>
          </cell>
        </row>
        <row r="86">
          <cell r="S86">
            <v>152.210980496012</v>
          </cell>
          <cell r="T86">
            <v>5152.50361636501</v>
          </cell>
        </row>
        <row r="88">
          <cell r="S88">
            <v>29.9359241431806</v>
          </cell>
          <cell r="T88">
            <v>1013.36287897448</v>
          </cell>
        </row>
        <row r="89">
          <cell r="S89">
            <v>134.863592774987</v>
          </cell>
          <cell r="T89">
            <v>4565.27608734053</v>
          </cell>
        </row>
        <row r="90">
          <cell r="S90">
            <v>207.395776440376</v>
          </cell>
          <cell r="T90">
            <v>7020.56766631146</v>
          </cell>
        </row>
        <row r="91">
          <cell r="S91">
            <v>5.18056563376622</v>
          </cell>
          <cell r="T91">
            <v>175.367657943022</v>
          </cell>
        </row>
        <row r="92">
          <cell r="S92">
            <v>14.3082642196524</v>
          </cell>
          <cell r="T92">
            <v>484.349965392915</v>
          </cell>
        </row>
        <row r="93">
          <cell r="S93">
            <v>44.510458714602</v>
          </cell>
          <cell r="T93">
            <v>1506.7263790411</v>
          </cell>
        </row>
        <row r="94">
          <cell r="S94">
            <v>35.1457926633731</v>
          </cell>
          <cell r="T94">
            <v>1189.72247079631</v>
          </cell>
        </row>
        <row r="95">
          <cell r="S95">
            <v>810.671896632155</v>
          </cell>
          <cell r="T95">
            <v>27442.1061179098</v>
          </cell>
        </row>
        <row r="96">
          <cell r="S96">
            <v>336.686683134749</v>
          </cell>
          <cell r="T96">
            <v>11397.2024014337</v>
          </cell>
        </row>
        <row r="97">
          <cell r="S97">
            <v>414.03814818211</v>
          </cell>
          <cell r="T97">
            <v>14015.6317820795</v>
          </cell>
        </row>
        <row r="99">
          <cell r="S99">
            <v>26.8537120297707</v>
          </cell>
          <cell r="T99">
            <v>909.026719986492</v>
          </cell>
        </row>
        <row r="100">
          <cell r="S100">
            <v>125.532258461288</v>
          </cell>
          <cell r="T100">
            <v>4249.40049387039</v>
          </cell>
        </row>
        <row r="101">
          <cell r="S101">
            <v>175.749298421995</v>
          </cell>
          <cell r="T101">
            <v>5949.30071892328</v>
          </cell>
        </row>
        <row r="102">
          <cell r="S102">
            <v>147.627604066045</v>
          </cell>
          <cell r="T102">
            <v>4997.35144827824</v>
          </cell>
        </row>
        <row r="103">
          <cell r="S103">
            <v>141.007713520947</v>
          </cell>
          <cell r="T103">
            <v>4773.26111088992</v>
          </cell>
        </row>
        <row r="104">
          <cell r="S104">
            <v>173.69758737586</v>
          </cell>
          <cell r="T104">
            <v>5879.84811734029</v>
          </cell>
        </row>
        <row r="106">
          <cell r="S106">
            <v>0.510213630796857</v>
          </cell>
          <cell r="T106">
            <v>17.2712741829319</v>
          </cell>
        </row>
        <row r="107">
          <cell r="S107">
            <v>76.4323521043046</v>
          </cell>
          <cell r="T107">
            <v>2587.31642974359</v>
          </cell>
        </row>
        <row r="108">
          <cell r="S108">
            <v>42.2185265256349</v>
          </cell>
          <cell r="T108">
            <v>1429.14203621883</v>
          </cell>
        </row>
        <row r="109">
          <cell r="S109">
            <v>174.297419929495</v>
          </cell>
          <cell r="T109">
            <v>5900.15308740057</v>
          </cell>
        </row>
        <row r="110">
          <cell r="S110">
            <v>36.1687707050213</v>
          </cell>
          <cell r="T110">
            <v>1224.35136578061</v>
          </cell>
        </row>
        <row r="112">
          <cell r="S112">
            <v>31.3554476515282</v>
          </cell>
          <cell r="T112">
            <v>1061.41525986343</v>
          </cell>
        </row>
        <row r="113">
          <cell r="S113">
            <v>86.2613695512351</v>
          </cell>
          <cell r="T113">
            <v>2920.03912672372</v>
          </cell>
        </row>
        <row r="114">
          <cell r="S114">
            <v>57.3557343292221</v>
          </cell>
          <cell r="T114">
            <v>1941.55262378282</v>
          </cell>
        </row>
        <row r="115">
          <cell r="S115">
            <v>62.4584878533152</v>
          </cell>
          <cell r="T115">
            <v>2114.28625903456</v>
          </cell>
        </row>
        <row r="116">
          <cell r="S116">
            <v>46.4615604739406</v>
          </cell>
          <cell r="T116">
            <v>1572.77324923488</v>
          </cell>
        </row>
        <row r="117">
          <cell r="S117">
            <v>320.863002923467</v>
          </cell>
          <cell r="T117">
            <v>10861.5539925795</v>
          </cell>
        </row>
        <row r="118">
          <cell r="S118">
            <v>12.3094254256794</v>
          </cell>
          <cell r="T118">
            <v>416.687145792678</v>
          </cell>
        </row>
        <row r="119">
          <cell r="S119">
            <v>16.9284876860439</v>
          </cell>
          <cell r="T119">
            <v>573.047317202039</v>
          </cell>
        </row>
        <row r="121">
          <cell r="S121">
            <v>16.6930339055782</v>
          </cell>
          <cell r="T121">
            <v>565.076956250532</v>
          </cell>
        </row>
        <row r="122">
          <cell r="S122">
            <v>185.423298511765</v>
          </cell>
          <cell r="T122">
            <v>6276.77591345145</v>
          </cell>
        </row>
        <row r="123">
          <cell r="S123">
            <v>12.5264775914302</v>
          </cell>
          <cell r="T123">
            <v>424.034592509903</v>
          </cell>
        </row>
        <row r="124">
          <cell r="S124">
            <v>171.920853990251</v>
          </cell>
          <cell r="T124">
            <v>5819.70380209551</v>
          </cell>
        </row>
        <row r="126">
          <cell r="S126">
            <v>103.362921489496</v>
          </cell>
          <cell r="T126">
            <v>3498.94485297422</v>
          </cell>
        </row>
        <row r="127">
          <cell r="S127">
            <v>16.2075702261276</v>
          </cell>
          <cell r="T127">
            <v>548.643494250404</v>
          </cell>
        </row>
        <row r="128">
          <cell r="S128">
            <v>53.7558786226957</v>
          </cell>
          <cell r="T128">
            <v>1819.69367848317</v>
          </cell>
        </row>
        <row r="129">
          <cell r="S129">
            <v>243.419019697735</v>
          </cell>
          <cell r="T129">
            <v>8239.99277317227</v>
          </cell>
        </row>
        <row r="130">
          <cell r="S130">
            <v>180.115341292709</v>
          </cell>
          <cell r="T130">
            <v>6097.09591482341</v>
          </cell>
        </row>
        <row r="131">
          <cell r="S131">
            <v>87.1768163846372</v>
          </cell>
          <cell r="T131">
            <v>2951.02797591399</v>
          </cell>
        </row>
        <row r="133">
          <cell r="S133">
            <v>31.3261752179794</v>
          </cell>
          <cell r="T133">
            <v>1060.42435684692</v>
          </cell>
        </row>
        <row r="134">
          <cell r="S134">
            <v>57.948416032382</v>
          </cell>
          <cell r="T134">
            <v>1961.61552994723</v>
          </cell>
        </row>
        <row r="135">
          <cell r="S135">
            <v>39.9240868967863</v>
          </cell>
          <cell r="T135">
            <v>1351.47281388908</v>
          </cell>
        </row>
        <row r="136">
          <cell r="S136">
            <v>184.525628431677</v>
          </cell>
          <cell r="T136">
            <v>6246.38882627231</v>
          </cell>
        </row>
        <row r="137">
          <cell r="S137">
            <v>43.0510825168131</v>
          </cell>
          <cell r="T137">
            <v>1457.32494221808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137"/>
  <sheetViews>
    <sheetView workbookViewId="0">
      <selection activeCell="B34" sqref="B34"/>
    </sheetView>
  </sheetViews>
  <sheetFormatPr defaultRowHeight="13.5" defaultColWidth="9"/>
  <cols>
    <col min="1" max="1" customWidth="1" width="17.441406" style="0"/>
    <col min="2" max="2" customWidth="1" width="11.7734375" style="1"/>
    <col min="3" max="3" customWidth="1" width="14.5546875" style="1"/>
    <col min="4" max="4" customWidth="1" width="14.5546875" style="1"/>
    <col min="5" max="5" customWidth="1" width="12.105469" style="1"/>
    <col min="6" max="6" customWidth="1" width="14.5546875" style="1"/>
    <col min="7" max="7" customWidth="1" width="14.5546875" style="0"/>
    <col min="8" max="8" customWidth="1" width="14.5546875" style="0"/>
    <col min="9" max="9" customWidth="1" width="14.5546875" style="0"/>
    <col min="10" max="10" customWidth="1" width="12.0" style="0"/>
    <col min="11" max="11" customWidth="1" width="12.0" style="0"/>
    <col min="12" max="12" customWidth="1" width="12.0" style="0"/>
    <col min="13" max="13" customWidth="1" width="14.105469" style="0"/>
    <col min="14" max="14" customWidth="1" width="14.105469" style="0"/>
    <col min="15" max="15" customWidth="1" width="14.105469" style="0"/>
    <col min="16" max="16" customWidth="1" width="11.5546875" style="0"/>
    <col min="17" max="17" customWidth="1" width="11.5546875" style="0"/>
    <col min="18" max="18" customWidth="1" width="11.5546875" style="0"/>
    <col min="257" max="16384" width="9" style="0" hidden="0"/>
  </cols>
  <sheetData>
    <row r="1" spans="8:8" ht="14.25"/>
    <row r="2" spans="8:8" ht="40.05" customHeight="1">
      <c r="A2" s="2" t="s">
        <v>0</v>
      </c>
      <c r="B2" s="3" t="s">
        <v>1</v>
      </c>
      <c r="C2" s="4"/>
      <c r="D2" s="4"/>
      <c r="E2" s="4"/>
      <c r="F2" s="5"/>
      <c r="G2" s="6" t="s">
        <v>2</v>
      </c>
      <c r="H2" s="7"/>
      <c r="I2" s="8"/>
      <c r="J2" s="3" t="s">
        <v>3</v>
      </c>
      <c r="K2" s="4"/>
      <c r="L2" s="5"/>
      <c r="M2" s="6" t="s">
        <v>4</v>
      </c>
      <c r="N2" s="9"/>
      <c r="O2" s="10"/>
      <c r="P2" s="3" t="s">
        <v>5</v>
      </c>
      <c r="Q2" s="11"/>
      <c r="R2" s="12"/>
    </row>
    <row r="3" spans="8:8">
      <c r="A3" s="2"/>
      <c r="B3" s="13" t="s">
        <v>6</v>
      </c>
      <c r="C3" s="14" t="s">
        <v>7</v>
      </c>
      <c r="D3" s="14"/>
      <c r="E3" s="14"/>
      <c r="F3" s="15" t="s">
        <v>8</v>
      </c>
      <c r="G3" s="16" t="s">
        <v>7</v>
      </c>
      <c r="H3" s="17"/>
      <c r="I3" s="18"/>
      <c r="J3" s="13" t="s">
        <v>9</v>
      </c>
      <c r="K3" s="14" t="s">
        <v>10</v>
      </c>
      <c r="L3" s="15" t="s">
        <v>11</v>
      </c>
      <c r="M3" s="16" t="s">
        <v>7</v>
      </c>
      <c r="N3" s="17"/>
      <c r="O3" s="18"/>
      <c r="P3" s="13" t="s">
        <v>9</v>
      </c>
      <c r="Q3" s="14" t="s">
        <v>10</v>
      </c>
      <c r="R3" s="15" t="s">
        <v>11</v>
      </c>
    </row>
    <row r="4" spans="8:8" s="19" ht="27.0" customFormat="1">
      <c r="A4" s="20"/>
      <c r="B4" s="13"/>
      <c r="C4" s="14" t="s">
        <v>12</v>
      </c>
      <c r="D4" s="14" t="s">
        <v>13</v>
      </c>
      <c r="E4" s="14" t="s">
        <v>14</v>
      </c>
      <c r="F4" s="15"/>
      <c r="G4" s="21" t="s">
        <v>15</v>
      </c>
      <c r="H4" s="22" t="s">
        <v>16</v>
      </c>
      <c r="I4" s="23" t="s">
        <v>17</v>
      </c>
      <c r="J4" s="13"/>
      <c r="K4" s="14"/>
      <c r="L4" s="15"/>
      <c r="M4" s="24" t="s">
        <v>17</v>
      </c>
      <c r="N4" s="25" t="s">
        <v>18</v>
      </c>
      <c r="O4" s="26" t="s">
        <v>19</v>
      </c>
      <c r="P4" s="13"/>
      <c r="Q4" s="14"/>
      <c r="R4" s="15"/>
    </row>
    <row r="5" spans="8:8" s="27" ht="14.25" customFormat="1">
      <c r="A5" s="28" t="s">
        <v>20</v>
      </c>
      <c r="B5" s="29">
        <f>VLOOKUP(A5,'2018年第一笔粤财社〔2017〕291号'!A:F,2,0)</f>
        <v>242489.0</v>
      </c>
      <c r="C5" s="30">
        <f>VLOOKUP(A5,'2018年第一笔粤财社〔2017〕291号'!A:F,3,0)</f>
        <v>11214.0</v>
      </c>
      <c r="D5" s="30">
        <f>VLOOKUP(A5,'2018年第一笔粤财社〔2017〕291号'!A:F,4,0)</f>
        <v>9904.0</v>
      </c>
      <c r="E5" s="30">
        <f>VLOOKUP(A5,'2018年第一笔粤财社〔2017〕291号'!A:F,5,0)</f>
        <v>1310.0</v>
      </c>
      <c r="F5" s="31">
        <f>VLOOKUP(A5,'2018年第一笔粤财社〔2017〕291号'!A:F,6,0)</f>
        <v>231275.0</v>
      </c>
      <c r="G5" s="29">
        <f>VLOOKUP(A5,'2018第二笔 粤财社〔2018〕141号'!A:D,2,0)</f>
        <v>14111.0</v>
      </c>
      <c r="H5" s="30">
        <f>VLOOKUP(A5,'2018第二笔 粤财社〔2018〕141号'!A:D,3,0)</f>
        <v>3511.0</v>
      </c>
      <c r="I5" s="31">
        <f>VLOOKUP(A5,'2018第二笔 粤财社〔2018〕141号'!A:D,4,0)</f>
        <v>17622.0</v>
      </c>
      <c r="J5" s="29">
        <f>VLOOKUP(A5,'2019年第一笔 粤财社〔2018〕246号'!A:D,2,0)</f>
        <v>275185.0</v>
      </c>
      <c r="K5" s="30">
        <f>VLOOKUP(A5,'2019年第一笔 粤财社〔2018〕246号'!A:D,3,0)</f>
        <v>20185.0</v>
      </c>
      <c r="L5" s="31">
        <f>VLOOKUP(A5,'2019年第一笔 粤财社〔2018〕246号'!A:D,4,0)</f>
        <v>255000.0</v>
      </c>
      <c r="M5" s="29">
        <f>VLOOKUP(A5,'2019年第二笔 粤财社〔2019〕45号'!A:D,2,0)</f>
        <v>3055.0</v>
      </c>
      <c r="N5" s="30">
        <f>VLOOKUP(A5,'2019年第二笔 粤财社〔2019〕45号'!A:D,3,0)</f>
        <v>2786.0</v>
      </c>
      <c r="O5" s="31">
        <f>VLOOKUP(A5,'2019年第二笔 粤财社〔2019〕45号'!A:D,4,0)</f>
        <v>269.0</v>
      </c>
      <c r="P5" s="29">
        <f>VLOOKUP(A5,'2020年第一笔 粤财社〔2019〕260号'!A:D,2,0)</f>
        <v>304415.99999999994</v>
      </c>
      <c r="Q5" s="30">
        <f>VLOOKUP(A5,'2020年第一笔 粤财社〔2019〕260号'!A:D,3,0)</f>
        <v>20916.0</v>
      </c>
      <c r="R5" s="31">
        <f>VLOOKUP(A5,'2020年第一笔 粤财社〔2019〕260号'!A:D,4,0)</f>
        <v>283499.99999999994</v>
      </c>
    </row>
    <row r="6" spans="8:8" s="27" ht="14.25" customFormat="1">
      <c r="A6" s="28" t="s">
        <v>21</v>
      </c>
      <c r="B6" s="29" t="e">
        <f>VLOOKUP(A6,'2018年第一笔粤财社〔2017〕291号'!A:F,2,0)</f>
        <v>#N/A</v>
      </c>
      <c r="C6" s="30" t="e">
        <f>VLOOKUP(A6,'2018年第一笔粤财社〔2017〕291号'!A:F,3,0)</f>
        <v>#N/A</v>
      </c>
      <c r="D6" s="30" t="e">
        <f>VLOOKUP(A6,'2018年第一笔粤财社〔2017〕291号'!A:F,4,0)</f>
        <v>#N/A</v>
      </c>
      <c r="E6" s="30" t="e">
        <f>VLOOKUP(A6,'2018年第一笔粤财社〔2017〕291号'!A:F,5,0)</f>
        <v>#N/A</v>
      </c>
      <c r="F6" s="31" t="e">
        <f>VLOOKUP(A6,'2018年第一笔粤财社〔2017〕291号'!A:F,6,0)</f>
        <v>#N/A</v>
      </c>
      <c r="G6" s="29" t="e">
        <f>VLOOKUP(A6,'2018第二笔 粤财社〔2018〕141号'!A:D,2,0)</f>
        <v>#N/A</v>
      </c>
      <c r="H6" s="30" t="e">
        <f>VLOOKUP(A6,'2018第二笔 粤财社〔2018〕141号'!A:D,3,0)</f>
        <v>#N/A</v>
      </c>
      <c r="I6" s="31" t="e">
        <f>VLOOKUP(A6,'2018第二笔 粤财社〔2018〕141号'!A:D,4,0)</f>
        <v>#N/A</v>
      </c>
      <c r="J6" s="29">
        <f>VLOOKUP(A6,'2019年第一笔 粤财社〔2018〕246号'!A:D,2,0)</f>
        <v>302.0</v>
      </c>
      <c r="K6" s="30">
        <f>VLOOKUP(A6,'2019年第一笔 粤财社〔2018〕246号'!A:D,3,0)</f>
        <v>0.0</v>
      </c>
      <c r="L6" s="31">
        <f>VLOOKUP(A6,'2019年第一笔 粤财社〔2018〕246号'!A:D,4,0)</f>
        <v>302.0</v>
      </c>
      <c r="M6" s="29" t="e">
        <f>VLOOKUP(A6,'2019年第二笔 粤财社〔2019〕45号'!A:D,2,0)</f>
        <v>#N/A</v>
      </c>
      <c r="N6" s="30" t="e">
        <f>VLOOKUP(A6,'2019年第二笔 粤财社〔2019〕45号'!A:D,3,0)</f>
        <v>#N/A</v>
      </c>
      <c r="O6" s="31" t="e">
        <f>VLOOKUP(A6,'2019年第二笔 粤财社〔2019〕45号'!A:D,4,0)</f>
        <v>#N/A</v>
      </c>
      <c r="P6" s="29">
        <f>VLOOKUP(A6,'2020年第一笔 粤财社〔2019〕260号'!A:D,2,0)</f>
        <v>302.0</v>
      </c>
      <c r="Q6" s="30">
        <f>VLOOKUP(A6,'2020年第一笔 粤财社〔2019〕260号'!A:D,3,0)</f>
        <v>0.0</v>
      </c>
      <c r="R6" s="31">
        <f>VLOOKUP(A6,'2020年第一笔 粤财社〔2019〕260号'!A:D,4,0)</f>
        <v>302.0</v>
      </c>
    </row>
    <row r="7" spans="8:8" ht="14.25">
      <c r="A7" s="32" t="s">
        <v>22</v>
      </c>
      <c r="B7" s="33" t="e">
        <f>VLOOKUP(A7,'2018年第一笔粤财社〔2017〕291号'!A:F,2,0)</f>
        <v>#N/A</v>
      </c>
      <c r="C7" s="34" t="e">
        <f>VLOOKUP(A7,'2018年第一笔粤财社〔2017〕291号'!A:F,3,0)</f>
        <v>#N/A</v>
      </c>
      <c r="D7" s="34" t="e">
        <f>VLOOKUP(A7,'2018年第一笔粤财社〔2017〕291号'!A:F,4,0)</f>
        <v>#N/A</v>
      </c>
      <c r="E7" s="34" t="e">
        <f>VLOOKUP(A7,'2018年第一笔粤财社〔2017〕291号'!A:F,5,0)</f>
        <v>#N/A</v>
      </c>
      <c r="F7" s="35" t="e">
        <f>VLOOKUP(A7,'2018年第一笔粤财社〔2017〕291号'!A:F,6,0)</f>
        <v>#N/A</v>
      </c>
      <c r="G7" s="33" t="e">
        <f>VLOOKUP(A7,'2018第二笔 粤财社〔2018〕141号'!A:D,2,0)</f>
        <v>#N/A</v>
      </c>
      <c r="H7" s="34" t="e">
        <f>VLOOKUP(A7,'2018第二笔 粤财社〔2018〕141号'!A:D,3,0)</f>
        <v>#N/A</v>
      </c>
      <c r="I7" s="35" t="e">
        <f>VLOOKUP(A7,'2018第二笔 粤财社〔2018〕141号'!A:D,4,0)</f>
        <v>#N/A</v>
      </c>
      <c r="J7" s="33">
        <f>VLOOKUP(A7,'2019年第一笔 粤财社〔2018〕246号'!A:D,2,0)</f>
        <v>187.0</v>
      </c>
      <c r="K7" s="34">
        <f>VLOOKUP(A7,'2019年第一笔 粤财社〔2018〕246号'!A:D,3,0)</f>
        <v>0.0</v>
      </c>
      <c r="L7" s="35">
        <f>VLOOKUP(A7,'2019年第一笔 粤财社〔2018〕246号'!A:D,4,0)</f>
        <v>187.0</v>
      </c>
      <c r="M7" s="33" t="e">
        <f>VLOOKUP(A7,'2019年第二笔 粤财社〔2019〕45号'!A:D,2,0)</f>
        <v>#N/A</v>
      </c>
      <c r="N7" s="34" t="e">
        <f>VLOOKUP(A7,'2019年第二笔 粤财社〔2019〕45号'!A:D,3,0)</f>
        <v>#N/A</v>
      </c>
      <c r="O7" s="35" t="e">
        <f>VLOOKUP(A7,'2019年第二笔 粤财社〔2019〕45号'!A:D,4,0)</f>
        <v>#N/A</v>
      </c>
      <c r="P7" s="33">
        <f>VLOOKUP(A7,'2020年第一笔 粤财社〔2019〕260号'!A:D,2,0)</f>
        <v>72.0</v>
      </c>
      <c r="Q7" s="34">
        <f>VLOOKUP(A7,'2020年第一笔 粤财社〔2019〕260号'!A:D,3,0)</f>
        <v>0.0</v>
      </c>
      <c r="R7" s="35">
        <f>VLOOKUP(A7,'2020年第一笔 粤财社〔2019〕260号'!A:D,4,0)</f>
        <v>72.0</v>
      </c>
    </row>
    <row r="8" spans="8:8" ht="14.25">
      <c r="A8" s="32" t="s">
        <v>23</v>
      </c>
      <c r="B8" s="33" t="e">
        <f>VLOOKUP(A8,'2018年第一笔粤财社〔2017〕291号'!A:F,2,0)</f>
        <v>#N/A</v>
      </c>
      <c r="C8" s="34" t="e">
        <f>VLOOKUP(A8,'2018年第一笔粤财社〔2017〕291号'!A:F,3,0)</f>
        <v>#N/A</v>
      </c>
      <c r="D8" s="34" t="e">
        <f>VLOOKUP(A8,'2018年第一笔粤财社〔2017〕291号'!A:F,4,0)</f>
        <v>#N/A</v>
      </c>
      <c r="E8" s="34" t="e">
        <f>VLOOKUP(A8,'2018年第一笔粤财社〔2017〕291号'!A:F,5,0)</f>
        <v>#N/A</v>
      </c>
      <c r="F8" s="35" t="e">
        <f>VLOOKUP(A8,'2018年第一笔粤财社〔2017〕291号'!A:F,6,0)</f>
        <v>#N/A</v>
      </c>
      <c r="G8" s="33" t="e">
        <f>VLOOKUP(A8,'2018第二笔 粤财社〔2018〕141号'!A:D,2,0)</f>
        <v>#N/A</v>
      </c>
      <c r="H8" s="34" t="e">
        <f>VLOOKUP(A8,'2018第二笔 粤财社〔2018〕141号'!A:D,3,0)</f>
        <v>#N/A</v>
      </c>
      <c r="I8" s="35" t="e">
        <f>VLOOKUP(A8,'2018第二笔 粤财社〔2018〕141号'!A:D,4,0)</f>
        <v>#N/A</v>
      </c>
      <c r="J8" s="33">
        <f>VLOOKUP(A8,'2019年第一笔 粤财社〔2018〕246号'!A:D,2,0)</f>
        <v>115.0</v>
      </c>
      <c r="K8" s="34">
        <f>VLOOKUP(A8,'2019年第一笔 粤财社〔2018〕246号'!A:D,3,0)</f>
        <v>0.0</v>
      </c>
      <c r="L8" s="35">
        <f>VLOOKUP(A8,'2019年第一笔 粤财社〔2018〕246号'!A:D,4,0)</f>
        <v>115.0</v>
      </c>
      <c r="M8" s="33" t="e">
        <f>VLOOKUP(A8,'2019年第二笔 粤财社〔2019〕45号'!A:D,2,0)</f>
        <v>#N/A</v>
      </c>
      <c r="N8" s="34" t="e">
        <f>VLOOKUP(A8,'2019年第二笔 粤财社〔2019〕45号'!A:D,3,0)</f>
        <v>#N/A</v>
      </c>
      <c r="O8" s="35" t="e">
        <f>VLOOKUP(A8,'2019年第二笔 粤财社〔2019〕45号'!A:D,4,0)</f>
        <v>#N/A</v>
      </c>
      <c r="P8" s="33">
        <f>VLOOKUP(A8,'2020年第一笔 粤财社〔2019〕260号'!A:D,2,0)</f>
        <v>100.0</v>
      </c>
      <c r="Q8" s="34">
        <f>VLOOKUP(A8,'2020年第一笔 粤财社〔2019〕260号'!A:D,3,0)</f>
        <v>0.0</v>
      </c>
      <c r="R8" s="35">
        <f>VLOOKUP(A8,'2020年第一笔 粤财社〔2019〕260号'!A:D,4,0)</f>
        <v>100.0</v>
      </c>
    </row>
    <row r="9" spans="8:8" ht="14.25">
      <c r="A9" s="32" t="s">
        <v>24</v>
      </c>
      <c r="B9" s="33" t="e">
        <f>VLOOKUP(A9,'2018年第一笔粤财社〔2017〕291号'!A:F,2,0)</f>
        <v>#N/A</v>
      </c>
      <c r="C9" s="34" t="e">
        <f>VLOOKUP(A9,'2018年第一笔粤财社〔2017〕291号'!A:F,3,0)</f>
        <v>#N/A</v>
      </c>
      <c r="D9" s="34" t="e">
        <f>VLOOKUP(A9,'2018年第一笔粤财社〔2017〕291号'!A:F,4,0)</f>
        <v>#N/A</v>
      </c>
      <c r="E9" s="34" t="e">
        <f>VLOOKUP(A9,'2018年第一笔粤财社〔2017〕291号'!A:F,5,0)</f>
        <v>#N/A</v>
      </c>
      <c r="F9" s="35" t="e">
        <f>VLOOKUP(A9,'2018年第一笔粤财社〔2017〕291号'!A:F,6,0)</f>
        <v>#N/A</v>
      </c>
      <c r="G9" s="33" t="e">
        <f>VLOOKUP(A9,'2018第二笔 粤财社〔2018〕141号'!A:D,2,0)</f>
        <v>#N/A</v>
      </c>
      <c r="H9" s="34" t="e">
        <f>VLOOKUP(A9,'2018第二笔 粤财社〔2018〕141号'!A:D,3,0)</f>
        <v>#N/A</v>
      </c>
      <c r="I9" s="35" t="e">
        <f>VLOOKUP(A9,'2018第二笔 粤财社〔2018〕141号'!A:D,4,0)</f>
        <v>#N/A</v>
      </c>
      <c r="J9" s="33" t="e">
        <f>VLOOKUP(A9,'2019年第一笔 粤财社〔2018〕246号'!A:D,2,0)</f>
        <v>#N/A</v>
      </c>
      <c r="K9" s="34" t="e">
        <f>VLOOKUP(A9,'2019年第一笔 粤财社〔2018〕246号'!A:D,3,0)</f>
        <v>#N/A</v>
      </c>
      <c r="L9" s="35" t="e">
        <f>VLOOKUP(A9,'2019年第一笔 粤财社〔2018〕246号'!A:D,4,0)</f>
        <v>#N/A</v>
      </c>
      <c r="M9" s="33" t="e">
        <f>VLOOKUP(A9,'2019年第二笔 粤财社〔2019〕45号'!A:D,2,0)</f>
        <v>#N/A</v>
      </c>
      <c r="N9" s="34" t="e">
        <f>VLOOKUP(A9,'2019年第二笔 粤财社〔2019〕45号'!A:D,3,0)</f>
        <v>#N/A</v>
      </c>
      <c r="O9" s="35" t="e">
        <f>VLOOKUP(A9,'2019年第二笔 粤财社〔2019〕45号'!A:D,4,0)</f>
        <v>#N/A</v>
      </c>
      <c r="P9" s="33">
        <f>VLOOKUP(A9,'2020年第一笔 粤财社〔2019〕260号'!A:D,2,0)</f>
        <v>130.0</v>
      </c>
      <c r="Q9" s="34">
        <f>VLOOKUP(A9,'2020年第一笔 粤财社〔2019〕260号'!A:D,3,0)</f>
        <v>0.0</v>
      </c>
      <c r="R9" s="35">
        <f>VLOOKUP(A9,'2020年第一笔 粤财社〔2019〕260号'!A:D,4,0)</f>
        <v>130.0</v>
      </c>
    </row>
    <row r="10" spans="8:8" s="27" ht="14.25" customFormat="1">
      <c r="A10" s="36" t="s">
        <v>25</v>
      </c>
      <c r="B10" s="29" t="e">
        <f>VLOOKUP(A10,'2018年第一笔粤财社〔2017〕291号'!A:F,2,0)</f>
        <v>#N/A</v>
      </c>
      <c r="C10" s="30" t="e">
        <f>VLOOKUP(A10,'2018年第一笔粤财社〔2017〕291号'!A:F,3,0)</f>
        <v>#N/A</v>
      </c>
      <c r="D10" s="30" t="e">
        <f>VLOOKUP(A10,'2018年第一笔粤财社〔2017〕291号'!A:F,4,0)</f>
        <v>#N/A</v>
      </c>
      <c r="E10" s="30" t="e">
        <f>VLOOKUP(A10,'2018年第一笔粤财社〔2017〕291号'!A:F,5,0)</f>
        <v>#N/A</v>
      </c>
      <c r="F10" s="31" t="e">
        <f>VLOOKUP(A10,'2018年第一笔粤财社〔2017〕291号'!A:F,6,0)</f>
        <v>#N/A</v>
      </c>
      <c r="G10" s="29" t="e">
        <f>VLOOKUP(A10,'2018第二笔 粤财社〔2018〕141号'!A:D,2,0)</f>
        <v>#N/A</v>
      </c>
      <c r="H10" s="30" t="e">
        <f>VLOOKUP(A10,'2018第二笔 粤财社〔2018〕141号'!A:D,3,0)</f>
        <v>#N/A</v>
      </c>
      <c r="I10" s="31" t="e">
        <f>VLOOKUP(A10,'2018第二笔 粤财社〔2018〕141号'!A:D,4,0)</f>
        <v>#N/A</v>
      </c>
      <c r="J10" s="29">
        <f>VLOOKUP(A10,'2019年第一笔 粤财社〔2018〕246号'!A:D,2,0)</f>
        <v>12111.0</v>
      </c>
      <c r="K10" s="30">
        <f>VLOOKUP(A10,'2019年第一笔 粤财社〔2018〕246号'!A:D,3,0)</f>
        <v>12111.0</v>
      </c>
      <c r="L10" s="31">
        <f>VLOOKUP(A10,'2019年第一笔 粤财社〔2018〕246号'!A:D,4,0)</f>
        <v>0.0</v>
      </c>
      <c r="M10" s="29">
        <f>VLOOKUP(A10,'2019年第二笔 粤财社〔2019〕45号'!A:D,2,0)</f>
        <v>1833.0</v>
      </c>
      <c r="N10" s="30">
        <f>VLOOKUP(A10,'2019年第二笔 粤财社〔2019〕45号'!A:D,3,0)</f>
        <v>1564.0</v>
      </c>
      <c r="O10" s="31">
        <f>VLOOKUP(A10,'2019年第二笔 粤财社〔2019〕45号'!A:D,4,0)</f>
        <v>269.0</v>
      </c>
      <c r="P10" s="29">
        <f>VLOOKUP(A10,'2020年第一笔 粤财社〔2019〕260号'!A:D,2,0)</f>
        <v>12550.000000000004</v>
      </c>
      <c r="Q10" s="30">
        <f>VLOOKUP(A10,'2020年第一笔 粤财社〔2019〕260号'!A:D,3,0)</f>
        <v>12550.000000000004</v>
      </c>
      <c r="R10" s="31">
        <f>VLOOKUP(A10,'2020年第一笔 粤财社〔2019〕260号'!A:D,4,0)</f>
        <v>0.0</v>
      </c>
    </row>
    <row r="11" spans="8:8" s="27" ht="14.25" customFormat="1">
      <c r="A11" s="36" t="s">
        <v>26</v>
      </c>
      <c r="B11" s="29">
        <f>VLOOKUP(A11,'2018年第一笔粤财社〔2017〕291号'!A:F,2,0)</f>
        <v>2640.0</v>
      </c>
      <c r="C11" s="30">
        <f>VLOOKUP(A11,'2018年第一笔粤财社〔2017〕291号'!A:F,3,0)</f>
        <v>2640.0</v>
      </c>
      <c r="D11" s="30">
        <f>VLOOKUP(A11,'2018年第一笔粤财社〔2017〕291号'!A:F,4,0)</f>
        <v>1330.0</v>
      </c>
      <c r="E11" s="30">
        <f>VLOOKUP(A11,'2018年第一笔粤财社〔2017〕291号'!A:F,5,0)</f>
        <v>1310.0</v>
      </c>
      <c r="F11" s="31">
        <f>VLOOKUP(A11,'2018年第一笔粤财社〔2017〕291号'!A:F,6,0)</f>
        <v>0.0</v>
      </c>
      <c r="G11" s="29">
        <f>VLOOKUP(A11,'2018第二笔 粤财社〔2018〕141号'!A:D,2,0)</f>
        <v>4498.0</v>
      </c>
      <c r="H11" s="30">
        <f>VLOOKUP(A11,'2018第二笔 粤财社〔2018〕141号'!A:D,3,0)</f>
        <v>0.0</v>
      </c>
      <c r="I11" s="31">
        <f>VLOOKUP(A11,'2018第二笔 粤财社〔2018〕141号'!A:D,4,0)</f>
        <v>4498.0</v>
      </c>
      <c r="J11" s="29">
        <f>VLOOKUP(A11,'2019年第一笔 粤财社〔2018〕246号'!A:D,2,0)</f>
        <v>7355.0</v>
      </c>
      <c r="K11" s="30">
        <f>VLOOKUP(A11,'2019年第一笔 粤财社〔2018〕246号'!A:D,3,0)</f>
        <v>7355.0</v>
      </c>
      <c r="L11" s="31">
        <f>VLOOKUP(A11,'2019年第一笔 粤财社〔2018〕246号'!A:D,4,0)</f>
        <v>0.0</v>
      </c>
      <c r="M11" s="29">
        <f>VLOOKUP(A11,'2019年第二笔 粤财社〔2019〕45号'!A:D,2,0)</f>
        <v>1113.0</v>
      </c>
      <c r="N11" s="30">
        <f>VLOOKUP(A11,'2019年第二笔 粤财社〔2019〕45号'!A:D,3,0)</f>
        <v>844.0</v>
      </c>
      <c r="O11" s="31">
        <f>VLOOKUP(A11,'2019年第二笔 粤财社〔2019〕45号'!A:D,4,0)</f>
        <v>269.0</v>
      </c>
      <c r="P11" s="29">
        <f>VLOOKUP(A11,'2020年第一笔 粤财社〔2019〕260号'!A:D,2,0)</f>
        <v>8441.14681179087</v>
      </c>
      <c r="Q11" s="30">
        <f>VLOOKUP(A11,'2020年第一笔 粤财社〔2019〕260号'!A:D,3,0)</f>
        <v>8441.14681179087</v>
      </c>
      <c r="R11" s="31">
        <f>VLOOKUP(A11,'2020年第一笔 粤财社〔2019〕260号'!A:D,4,0)</f>
        <v>0.0</v>
      </c>
    </row>
    <row r="12" spans="8:8" s="27" ht="14.25" customFormat="1">
      <c r="A12" s="36" t="s">
        <v>27</v>
      </c>
      <c r="B12" s="29">
        <f>VLOOKUP(A12,'2018年第一笔粤财社〔2017〕291号'!A:F,2,0)</f>
        <v>208.0</v>
      </c>
      <c r="C12" s="30">
        <f>VLOOKUP(A12,'2018年第一笔粤财社〔2017〕291号'!A:F,3,0)</f>
        <v>208.0</v>
      </c>
      <c r="D12" s="30">
        <f>VLOOKUP(A12,'2018年第一笔粤财社〔2017〕291号'!A:F,4,0)</f>
        <v>208.0</v>
      </c>
      <c r="E12" s="30">
        <f>VLOOKUP(A12,'2018年第一笔粤财社〔2017〕291号'!A:F,5,0)</f>
        <v>0.0</v>
      </c>
      <c r="F12" s="31">
        <f>VLOOKUP(A12,'2018年第一笔粤财社〔2017〕291号'!A:F,6,0)</f>
        <v>0.0</v>
      </c>
      <c r="G12" s="29">
        <f>VLOOKUP(A12,'2018第二笔 粤财社〔2018〕141号'!A:D,2,0)</f>
        <v>353.0</v>
      </c>
      <c r="H12" s="30">
        <f>VLOOKUP(A12,'2018第二笔 粤财社〔2018〕141号'!A:D,3,0)</f>
        <v>0.0</v>
      </c>
      <c r="I12" s="31">
        <f>VLOOKUP(A12,'2018第二笔 粤财社〔2018〕141号'!A:D,4,0)</f>
        <v>353.0</v>
      </c>
      <c r="J12" s="29">
        <f>VLOOKUP(A12,'2019年第一笔 粤财社〔2018〕246号'!A:D,2,0)</f>
        <v>391.0</v>
      </c>
      <c r="K12" s="30">
        <f>VLOOKUP(A12,'2019年第一笔 粤财社〔2018〕246号'!A:D,3,0)</f>
        <v>391.0</v>
      </c>
      <c r="L12" s="31">
        <f>VLOOKUP(A12,'2019年第一笔 粤财社〔2018〕246号'!A:D,4,0)</f>
        <v>0.0</v>
      </c>
      <c r="M12" s="29">
        <f>VLOOKUP(A12,'2019年第二笔 粤财社〔2019〕45号'!A:D,2,0)</f>
        <v>59.0</v>
      </c>
      <c r="N12" s="30">
        <f>VLOOKUP(A12,'2019年第二笔 粤财社〔2019〕45号'!A:D,3,0)</f>
        <v>59.0</v>
      </c>
      <c r="O12" s="31">
        <f>VLOOKUP(A12,'2019年第二笔 粤财社〔2019〕45号'!A:D,4,0)</f>
        <v>0.0</v>
      </c>
      <c r="P12" s="29">
        <f>VLOOKUP(A12,'2020年第一笔 粤财社〔2019〕260号'!A:D,2,0)</f>
        <v>609.273652826632</v>
      </c>
      <c r="Q12" s="30">
        <f>VLOOKUP(A12,'2020年第一笔 粤财社〔2019〕260号'!A:D,3,0)</f>
        <v>609.273652826632</v>
      </c>
      <c r="R12" s="31">
        <f>VLOOKUP(A12,'2020年第一笔 粤财社〔2019〕260号'!A:D,4,0)</f>
        <v>0.0</v>
      </c>
    </row>
    <row r="13" spans="8:8" s="27" ht="14.25" customFormat="1">
      <c r="A13" s="36" t="s">
        <v>28</v>
      </c>
      <c r="B13" s="29">
        <f>VLOOKUP(A13,'2018年第一笔粤财社〔2017〕291号'!A:F,2,0)</f>
        <v>426.0</v>
      </c>
      <c r="C13" s="30">
        <f>VLOOKUP(A13,'2018年第一笔粤财社〔2017〕291号'!A:F,3,0)</f>
        <v>426.0</v>
      </c>
      <c r="D13" s="30">
        <f>VLOOKUP(A13,'2018年第一笔粤财社〔2017〕291号'!A:F,4,0)</f>
        <v>426.0</v>
      </c>
      <c r="E13" s="30">
        <f>VLOOKUP(A13,'2018年第一笔粤财社〔2017〕291号'!A:F,5,0)</f>
        <v>0.0</v>
      </c>
      <c r="F13" s="31">
        <f>VLOOKUP(A13,'2018年第一笔粤财社〔2017〕291号'!A:F,6,0)</f>
        <v>0.0</v>
      </c>
      <c r="G13" s="29">
        <f>VLOOKUP(A13,'2018第二笔 粤财社〔2018〕141号'!A:D,2,0)</f>
        <v>726.0</v>
      </c>
      <c r="H13" s="30">
        <f>VLOOKUP(A13,'2018第二笔 粤财社〔2018〕141号'!A:D,3,0)</f>
        <v>0.0</v>
      </c>
      <c r="I13" s="31">
        <f>VLOOKUP(A13,'2018第二笔 粤财社〔2018〕141号'!A:D,4,0)</f>
        <v>726.0</v>
      </c>
      <c r="J13" s="29">
        <f>VLOOKUP(A13,'2019年第一笔 粤财社〔2018〕246号'!A:D,2,0)</f>
        <v>725.0</v>
      </c>
      <c r="K13" s="30">
        <f>VLOOKUP(A13,'2019年第一笔 粤财社〔2018〕246号'!A:D,3,0)</f>
        <v>725.0</v>
      </c>
      <c r="L13" s="31">
        <f>VLOOKUP(A13,'2019年第一笔 粤财社〔2018〕246号'!A:D,4,0)</f>
        <v>0.0</v>
      </c>
      <c r="M13" s="29">
        <f>VLOOKUP(A13,'2019年第二笔 粤财社〔2019〕45号'!A:D,2,0)</f>
        <v>110.0</v>
      </c>
      <c r="N13" s="30">
        <f>VLOOKUP(A13,'2019年第二笔 粤财社〔2019〕45号'!A:D,3,0)</f>
        <v>110.0</v>
      </c>
      <c r="O13" s="31">
        <f>VLOOKUP(A13,'2019年第二笔 粤财社〔2019〕45号'!A:D,4,0)</f>
        <v>0.0</v>
      </c>
      <c r="P13" s="29">
        <f>VLOOKUP(A13,'2020年第一笔 粤财社〔2019〕260号'!A:D,2,0)</f>
        <v>402.554835107851</v>
      </c>
      <c r="Q13" s="30">
        <f>VLOOKUP(A13,'2020年第一笔 粤财社〔2019〕260号'!A:D,3,0)</f>
        <v>402.554835107851</v>
      </c>
      <c r="R13" s="31">
        <f>VLOOKUP(A13,'2020年第一笔 粤财社〔2019〕260号'!A:D,4,0)</f>
        <v>0.0</v>
      </c>
    </row>
    <row r="14" spans="8:8" s="27" ht="14.25" customFormat="1">
      <c r="A14" s="36" t="s">
        <v>29</v>
      </c>
      <c r="B14" s="29">
        <f>VLOOKUP(A14,'2018年第一笔粤财社〔2017〕291号'!A:F,2,0)</f>
        <v>318.0</v>
      </c>
      <c r="C14" s="30">
        <f>VLOOKUP(A14,'2018年第一笔粤财社〔2017〕291号'!A:F,3,0)</f>
        <v>318.0</v>
      </c>
      <c r="D14" s="30">
        <f>VLOOKUP(A14,'2018年第一笔粤财社〔2017〕291号'!A:F,4,0)</f>
        <v>318.0</v>
      </c>
      <c r="E14" s="30">
        <f>VLOOKUP(A14,'2018年第一笔粤财社〔2017〕291号'!A:F,5,0)</f>
        <v>0.0</v>
      </c>
      <c r="F14" s="31">
        <f>VLOOKUP(A14,'2018年第一笔粤财社〔2017〕291号'!A:F,6,0)</f>
        <v>0.0</v>
      </c>
      <c r="G14" s="29">
        <f>VLOOKUP(A14,'2018第二笔 粤财社〔2018〕141号'!A:D,2,0)</f>
        <v>541.0</v>
      </c>
      <c r="H14" s="30">
        <f>VLOOKUP(A14,'2018第二笔 粤财社〔2018〕141号'!A:D,3,0)</f>
        <v>0.0</v>
      </c>
      <c r="I14" s="31">
        <f>VLOOKUP(A14,'2018第二笔 粤财社〔2018〕141号'!A:D,4,0)</f>
        <v>541.0</v>
      </c>
      <c r="J14" s="29">
        <f>VLOOKUP(A14,'2019年第一笔 粤财社〔2018〕246号'!A:D,2,0)</f>
        <v>713.0</v>
      </c>
      <c r="K14" s="30">
        <f>VLOOKUP(A14,'2019年第一笔 粤财社〔2018〕246号'!A:D,3,0)</f>
        <v>713.0</v>
      </c>
      <c r="L14" s="31">
        <f>VLOOKUP(A14,'2019年第一笔 粤财社〔2018〕246号'!A:D,4,0)</f>
        <v>0.0</v>
      </c>
      <c r="M14" s="29">
        <f>VLOOKUP(A14,'2019年第二笔 粤财社〔2019〕45号'!A:D,2,0)</f>
        <v>108.0</v>
      </c>
      <c r="N14" s="30">
        <f>VLOOKUP(A14,'2019年第二笔 粤财社〔2019〕45号'!A:D,3,0)</f>
        <v>108.0</v>
      </c>
      <c r="O14" s="31">
        <f>VLOOKUP(A14,'2019年第二笔 粤财社〔2019〕45号'!A:D,4,0)</f>
        <v>0.0</v>
      </c>
      <c r="P14" s="29">
        <f>VLOOKUP(A14,'2020年第一笔 粤财社〔2019〕260号'!A:D,2,0)</f>
        <v>602.762561952282</v>
      </c>
      <c r="Q14" s="30">
        <f>VLOOKUP(A14,'2020年第一笔 粤财社〔2019〕260号'!A:D,3,0)</f>
        <v>602.762561952282</v>
      </c>
      <c r="R14" s="31">
        <f>VLOOKUP(A14,'2020年第一笔 粤财社〔2019〕260号'!A:D,4,0)</f>
        <v>0.0</v>
      </c>
    </row>
    <row r="15" spans="8:8" s="27" ht="14.25" customFormat="1">
      <c r="A15" s="36" t="s">
        <v>30</v>
      </c>
      <c r="B15" s="29">
        <f>VLOOKUP(A15,'2018年第一笔粤财社〔2017〕291号'!A:F,2,0)</f>
        <v>238.0</v>
      </c>
      <c r="C15" s="30">
        <f>VLOOKUP(A15,'2018年第一笔粤财社〔2017〕291号'!A:F,3,0)</f>
        <v>238.0</v>
      </c>
      <c r="D15" s="30">
        <f>VLOOKUP(A15,'2018年第一笔粤财社〔2017〕291号'!A:F,4,0)</f>
        <v>238.0</v>
      </c>
      <c r="E15" s="30">
        <f>VLOOKUP(A15,'2018年第一笔粤财社〔2017〕291号'!A:F,5,0)</f>
        <v>0.0</v>
      </c>
      <c r="F15" s="31">
        <f>VLOOKUP(A15,'2018年第一笔粤财社〔2017〕291号'!A:F,6,0)</f>
        <v>0.0</v>
      </c>
      <c r="G15" s="29">
        <f>VLOOKUP(A15,'2018第二笔 粤财社〔2018〕141号'!A:D,2,0)</f>
        <v>406.0</v>
      </c>
      <c r="H15" s="30">
        <f>VLOOKUP(A15,'2018第二笔 粤财社〔2018〕141号'!A:D,3,0)</f>
        <v>0.0</v>
      </c>
      <c r="I15" s="31">
        <f>VLOOKUP(A15,'2018第二笔 粤财社〔2018〕141号'!A:D,4,0)</f>
        <v>406.0</v>
      </c>
      <c r="J15" s="29">
        <f>VLOOKUP(A15,'2019年第一笔 粤财社〔2018〕246号'!A:D,2,0)</f>
        <v>465.0</v>
      </c>
      <c r="K15" s="30">
        <f>VLOOKUP(A15,'2019年第一笔 粤财社〔2018〕246号'!A:D,3,0)</f>
        <v>465.0</v>
      </c>
      <c r="L15" s="31">
        <f>VLOOKUP(A15,'2019年第一笔 粤财社〔2018〕246号'!A:D,4,0)</f>
        <v>0.0</v>
      </c>
      <c r="M15" s="29">
        <f>VLOOKUP(A15,'2019年第二笔 粤财社〔2019〕45号'!A:D,2,0)</f>
        <v>70.0</v>
      </c>
      <c r="N15" s="30">
        <f>VLOOKUP(A15,'2019年第二笔 粤财社〔2019〕45号'!A:D,3,0)</f>
        <v>70.0</v>
      </c>
      <c r="O15" s="31">
        <f>VLOOKUP(A15,'2019年第二笔 粤财社〔2019〕45号'!A:D,4,0)</f>
        <v>0.0</v>
      </c>
      <c r="P15" s="29">
        <f>VLOOKUP(A15,'2020年第一笔 粤财社〔2019〕260号'!A:D,2,0)</f>
        <v>267.745053874698</v>
      </c>
      <c r="Q15" s="30">
        <f>VLOOKUP(A15,'2020年第一笔 粤财社〔2019〕260号'!A:D,3,0)</f>
        <v>267.745053874698</v>
      </c>
      <c r="R15" s="31">
        <f>VLOOKUP(A15,'2020年第一笔 粤财社〔2019〕260号'!A:D,4,0)</f>
        <v>0.0</v>
      </c>
    </row>
    <row r="16" spans="8:8" s="27" ht="14.25" customFormat="1">
      <c r="A16" s="36" t="s">
        <v>31</v>
      </c>
      <c r="B16" s="29">
        <f>VLOOKUP(A16,'2018年第一笔粤财社〔2017〕291号'!A:F,2,0)</f>
        <v>170.0</v>
      </c>
      <c r="C16" s="30">
        <f>VLOOKUP(A16,'2018年第一笔粤财社〔2017〕291号'!A:F,3,0)</f>
        <v>170.0</v>
      </c>
      <c r="D16" s="30">
        <f>VLOOKUP(A16,'2018年第一笔粤财社〔2017〕291号'!A:F,4,0)</f>
        <v>170.0</v>
      </c>
      <c r="E16" s="30">
        <f>VLOOKUP(A16,'2018年第一笔粤财社〔2017〕291号'!A:F,5,0)</f>
        <v>0.0</v>
      </c>
      <c r="F16" s="31">
        <f>VLOOKUP(A16,'2018年第一笔粤财社〔2017〕291号'!A:F,6,0)</f>
        <v>0.0</v>
      </c>
      <c r="G16" s="29">
        <f>VLOOKUP(A16,'2018第二笔 粤财社〔2018〕141号'!A:D,2,0)</f>
        <v>0.0</v>
      </c>
      <c r="H16" s="30">
        <f>VLOOKUP(A16,'2018第二笔 粤财社〔2018〕141号'!A:D,3,0)</f>
        <v>290.0</v>
      </c>
      <c r="I16" s="31">
        <f>VLOOKUP(A16,'2018第二笔 粤财社〔2018〕141号'!A:D,4,0)</f>
        <v>290.0</v>
      </c>
      <c r="J16" s="29">
        <f>VLOOKUP(A16,'2019年第一笔 粤财社〔2018〕246号'!A:D,2,0)</f>
        <v>307.0</v>
      </c>
      <c r="K16" s="30">
        <f>VLOOKUP(A16,'2019年第一笔 粤财社〔2018〕246号'!A:D,3,0)</f>
        <v>307.0</v>
      </c>
      <c r="L16" s="31">
        <f>VLOOKUP(A16,'2019年第一笔 粤财社〔2018〕246号'!A:D,4,0)</f>
        <v>0.0</v>
      </c>
      <c r="M16" s="29">
        <f>VLOOKUP(A16,'2019年第二笔 粤财社〔2019〕45号'!A:D,2,0)</f>
        <v>46.0</v>
      </c>
      <c r="N16" s="30">
        <f>VLOOKUP(A16,'2019年第二笔 粤财社〔2019〕45号'!A:D,3,0)</f>
        <v>46.0</v>
      </c>
      <c r="O16" s="31">
        <f>VLOOKUP(A16,'2019年第二笔 粤财社〔2019〕45号'!A:D,4,0)</f>
        <v>0.0</v>
      </c>
      <c r="P16" s="29">
        <f>VLOOKUP(A16,'2020年第一笔 粤财社〔2019〕260号'!A:D,2,0)</f>
        <v>272.464071913265</v>
      </c>
      <c r="Q16" s="30">
        <f>VLOOKUP(A16,'2020年第一笔 粤财社〔2019〕260号'!A:D,3,0)</f>
        <v>272.464071913265</v>
      </c>
      <c r="R16" s="31">
        <f>VLOOKUP(A16,'2020年第一笔 粤财社〔2019〕260号'!A:D,4,0)</f>
        <v>0.0</v>
      </c>
    </row>
    <row r="17" spans="8:8" s="27" ht="14.25" customFormat="1">
      <c r="A17" s="36" t="s">
        <v>32</v>
      </c>
      <c r="B17" s="29">
        <f>VLOOKUP(A17,'2018年第一笔粤财社〔2017〕291号'!A:F,2,0)</f>
        <v>6313.0</v>
      </c>
      <c r="C17" s="30">
        <f>VLOOKUP(A17,'2018年第一笔粤财社〔2017〕291号'!A:F,3,0)</f>
        <v>1590.0</v>
      </c>
      <c r="D17" s="30">
        <f>VLOOKUP(A17,'2018年第一笔粤财社〔2017〕291号'!A:F,4,0)</f>
        <v>1590.0</v>
      </c>
      <c r="E17" s="30">
        <f>VLOOKUP(A17,'2018年第一笔粤财社〔2017〕291号'!A:F,5,0)</f>
        <v>0.0</v>
      </c>
      <c r="F17" s="31">
        <f>VLOOKUP(A17,'2018年第一笔粤财社〔2017〕291号'!A:F,6,0)</f>
        <v>4723.0</v>
      </c>
      <c r="G17" s="29">
        <f>VLOOKUP(A17,'2018第二笔 粤财社〔2018〕141号'!A:D,2,0)</f>
        <v>1468.0</v>
      </c>
      <c r="H17" s="30">
        <f>VLOOKUP(A17,'2018第二笔 粤财社〔2018〕141号'!A:D,3,0)</f>
        <v>0.0</v>
      </c>
      <c r="I17" s="31">
        <f>VLOOKUP(A17,'2018第二笔 粤财社〔2018〕141号'!A:D,4,0)</f>
        <v>1468.0</v>
      </c>
      <c r="J17" s="29">
        <f>VLOOKUP(A17,'2019年第一笔 粤财社〔2018〕246号'!A:D,2,0)</f>
        <v>637.0</v>
      </c>
      <c r="K17" s="30">
        <f>VLOOKUP(A17,'2019年第一笔 粤财社〔2018〕246号'!A:D,3,0)</f>
        <v>637.0</v>
      </c>
      <c r="L17" s="31">
        <f>VLOOKUP(A17,'2019年第一笔 粤财社〔2018〕246号'!A:D,4,0)</f>
        <v>0.0</v>
      </c>
      <c r="M17" s="29">
        <f>VLOOKUP(A17,'2019年第二笔 粤财社〔2019〕45号'!A:D,2,0)</f>
        <v>97.0</v>
      </c>
      <c r="N17" s="30">
        <f>VLOOKUP(A17,'2019年第二笔 粤财社〔2019〕45号'!A:D,3,0)</f>
        <v>97.0</v>
      </c>
      <c r="O17" s="31">
        <f>VLOOKUP(A17,'2019年第二笔 粤财社〔2019〕45号'!A:D,4,0)</f>
        <v>0.0</v>
      </c>
      <c r="P17" s="29">
        <f>VLOOKUP(A17,'2020年第一笔 粤财社〔2019〕260号'!A:D,2,0)</f>
        <v>514.9431758879573</v>
      </c>
      <c r="Q17" s="30">
        <f>VLOOKUP(A17,'2020年第一笔 粤财社〔2019〕260号'!A:D,3,0)</f>
        <v>514.9431758879573</v>
      </c>
      <c r="R17" s="31">
        <f>VLOOKUP(A17,'2020年第一笔 粤财社〔2019〕260号'!A:D,4,0)</f>
        <v>0.0</v>
      </c>
    </row>
    <row r="18" spans="8:8" ht="14.25">
      <c r="A18" s="32" t="s">
        <v>33</v>
      </c>
      <c r="B18" s="33">
        <f>VLOOKUP(A18,'2018年第一笔粤财社〔2017〕291号'!A:F,2,0)</f>
        <v>146.0</v>
      </c>
      <c r="C18" s="34">
        <f>VLOOKUP(A18,'2018年第一笔粤财社〔2017〕291号'!A:F,3,0)</f>
        <v>146.0</v>
      </c>
      <c r="D18" s="34">
        <f>VLOOKUP(A18,'2018年第一笔粤财社〔2017〕291号'!A:F,4,0)</f>
        <v>146.0</v>
      </c>
      <c r="E18" s="34">
        <f>VLOOKUP(A18,'2018年第一笔粤财社〔2017〕291号'!A:F,5,0)</f>
        <v>0.0</v>
      </c>
      <c r="F18" s="35">
        <f>VLOOKUP(A18,'2018年第一笔粤财社〔2017〕291号'!A:F,6,0)</f>
        <v>0.0</v>
      </c>
      <c r="G18" s="33">
        <f>VLOOKUP(A18,'2018第二笔 粤财社〔2018〕141号'!A:D,2,0)</f>
        <v>137.0</v>
      </c>
      <c r="H18" s="34">
        <f>VLOOKUP(A18,'2018第二笔 粤财社〔2018〕141号'!A:D,3,0)</f>
        <v>0.0</v>
      </c>
      <c r="I18" s="35">
        <f>VLOOKUP(A18,'2018第二笔 粤财社〔2018〕141号'!A:D,4,0)</f>
        <v>137.0</v>
      </c>
      <c r="J18" s="33">
        <f>VLOOKUP(A18,'2019年第一笔 粤财社〔2018〕246号'!A:D,2,0)</f>
        <v>31.0</v>
      </c>
      <c r="K18" s="34">
        <f>VLOOKUP(A18,'2019年第一笔 粤财社〔2018〕246号'!A:D,3,0)</f>
        <v>31.0</v>
      </c>
      <c r="L18" s="35">
        <f>VLOOKUP(A18,'2019年第一笔 粤财社〔2018〕246号'!A:D,4,0)</f>
        <v>0.0</v>
      </c>
      <c r="M18" s="33">
        <f>VLOOKUP(A18,'2019年第二笔 粤财社〔2019〕45号'!A:D,2,0)</f>
        <v>5.0</v>
      </c>
      <c r="N18" s="34">
        <f>VLOOKUP(A18,'2019年第二笔 粤财社〔2019〕45号'!A:D,3,0)</f>
        <v>5.0</v>
      </c>
      <c r="O18" s="35">
        <f>VLOOKUP(A18,'2019年第二笔 粤财社〔2019〕45号'!A:D,4,0)</f>
        <v>0.0</v>
      </c>
      <c r="P18" s="33">
        <f>VLOOKUP(A18,'2020年第一笔 粤财社〔2019〕260号'!A:D,2,0)</f>
        <v>32.9500284699752</v>
      </c>
      <c r="Q18" s="34">
        <f>VLOOKUP(A18,'2020年第一笔 粤财社〔2019〕260号'!A:D,3,0)</f>
        <v>32.9500284699752</v>
      </c>
      <c r="R18" s="35">
        <f>VLOOKUP(A18,'2020年第一笔 粤财社〔2019〕260号'!A:D,4,0)</f>
        <v>0.0</v>
      </c>
    </row>
    <row r="19" spans="8:8" ht="14.25">
      <c r="A19" s="32" t="s">
        <v>34</v>
      </c>
      <c r="B19" s="33">
        <f>VLOOKUP(A19,'2018年第一笔粤财社〔2017〕291号'!A:F,2,0)</f>
        <v>107.0</v>
      </c>
      <c r="C19" s="34">
        <f>VLOOKUP(A19,'2018年第一笔粤财社〔2017〕291号'!A:F,3,0)</f>
        <v>107.0</v>
      </c>
      <c r="D19" s="34">
        <f>VLOOKUP(A19,'2018年第一笔粤财社〔2017〕291号'!A:F,4,0)</f>
        <v>107.0</v>
      </c>
      <c r="E19" s="34">
        <f>VLOOKUP(A19,'2018年第一笔粤财社〔2017〕291号'!A:F,5,0)</f>
        <v>0.0</v>
      </c>
      <c r="F19" s="35">
        <f>VLOOKUP(A19,'2018年第一笔粤财社〔2017〕291号'!A:F,6,0)</f>
        <v>0.0</v>
      </c>
      <c r="G19" s="33">
        <f>VLOOKUP(A19,'2018第二笔 粤财社〔2018〕141号'!A:D,2,0)</f>
        <v>100.0</v>
      </c>
      <c r="H19" s="34">
        <f>VLOOKUP(A19,'2018第二笔 粤财社〔2018〕141号'!A:D,3,0)</f>
        <v>0.0</v>
      </c>
      <c r="I19" s="35">
        <f>VLOOKUP(A19,'2018第二笔 粤财社〔2018〕141号'!A:D,4,0)</f>
        <v>100.0</v>
      </c>
      <c r="J19" s="33">
        <f>VLOOKUP(A19,'2019年第一笔 粤财社〔2018〕246号'!A:D,2,0)</f>
        <v>28.0</v>
      </c>
      <c r="K19" s="34">
        <f>VLOOKUP(A19,'2019年第一笔 粤财社〔2018〕246号'!A:D,3,0)</f>
        <v>28.0</v>
      </c>
      <c r="L19" s="35">
        <f>VLOOKUP(A19,'2019年第一笔 粤财社〔2018〕246号'!A:D,4,0)</f>
        <v>0.0</v>
      </c>
      <c r="M19" s="33">
        <f>VLOOKUP(A19,'2019年第二笔 粤财社〔2019〕45号'!A:D,2,0)</f>
        <v>4.0</v>
      </c>
      <c r="N19" s="34">
        <f>VLOOKUP(A19,'2019年第二笔 粤财社〔2019〕45号'!A:D,3,0)</f>
        <v>4.0</v>
      </c>
      <c r="O19" s="35">
        <f>VLOOKUP(A19,'2019年第二笔 粤财社〔2019〕45号'!A:D,4,0)</f>
        <v>0.0</v>
      </c>
      <c r="P19" s="33">
        <f>VLOOKUP(A19,'2020年第一笔 粤财社〔2019〕260号'!A:D,2,0)</f>
        <v>21.0836763876421</v>
      </c>
      <c r="Q19" s="34">
        <f>VLOOKUP(A19,'2020年第一笔 粤财社〔2019〕260号'!A:D,3,0)</f>
        <v>21.0836763876421</v>
      </c>
      <c r="R19" s="35">
        <f>VLOOKUP(A19,'2020年第一笔 粤财社〔2019〕260号'!A:D,4,0)</f>
        <v>0.0</v>
      </c>
    </row>
    <row r="20" spans="8:8" ht="14.25">
      <c r="A20" s="32" t="s">
        <v>35</v>
      </c>
      <c r="B20" s="33">
        <f>VLOOKUP(A20,'2018年第一笔粤财社〔2017〕291号'!A:F,2,0)</f>
        <v>784.0</v>
      </c>
      <c r="C20" s="34">
        <f>VLOOKUP(A20,'2018年第一笔粤财社〔2017〕291号'!A:F,3,0)</f>
        <v>784.0</v>
      </c>
      <c r="D20" s="34">
        <f>VLOOKUP(A20,'2018年第一笔粤财社〔2017〕291号'!A:F,4,0)</f>
        <v>784.0</v>
      </c>
      <c r="E20" s="34">
        <f>VLOOKUP(A20,'2018年第一笔粤财社〔2017〕291号'!A:F,5,0)</f>
        <v>0.0</v>
      </c>
      <c r="F20" s="35">
        <f>VLOOKUP(A20,'2018年第一笔粤财社〔2017〕291号'!A:F,6,0)</f>
        <v>0.0</v>
      </c>
      <c r="G20" s="33">
        <f>VLOOKUP(A20,'2018第二笔 粤财社〔2018〕141号'!A:D,2,0)</f>
        <v>737.0</v>
      </c>
      <c r="H20" s="34">
        <f>VLOOKUP(A20,'2018第二笔 粤财社〔2018〕141号'!A:D,3,0)</f>
        <v>0.0</v>
      </c>
      <c r="I20" s="35">
        <f>VLOOKUP(A20,'2018第二笔 粤财社〔2018〕141号'!A:D,4,0)</f>
        <v>737.0</v>
      </c>
      <c r="J20" s="33">
        <f>VLOOKUP(A20,'2019年第一笔 粤财社〔2018〕246号'!A:D,2,0)</f>
        <v>387.0</v>
      </c>
      <c r="K20" s="34">
        <f>VLOOKUP(A20,'2019年第一笔 粤财社〔2018〕246号'!A:D,3,0)</f>
        <v>387.0</v>
      </c>
      <c r="L20" s="35">
        <f>VLOOKUP(A20,'2019年第一笔 粤财社〔2018〕246号'!A:D,4,0)</f>
        <v>0.0</v>
      </c>
      <c r="M20" s="33">
        <f>VLOOKUP(A20,'2019年第二笔 粤财社〔2019〕45号'!A:D,2,0)</f>
        <v>59.0</v>
      </c>
      <c r="N20" s="34">
        <f>VLOOKUP(A20,'2019年第二笔 粤财社〔2019〕45号'!A:D,3,0)</f>
        <v>59.0</v>
      </c>
      <c r="O20" s="35">
        <f>VLOOKUP(A20,'2019年第二笔 粤财社〔2019〕45号'!A:D,4,0)</f>
        <v>0.0</v>
      </c>
      <c r="P20" s="33">
        <f>VLOOKUP(A20,'2020年第一笔 粤财社〔2019〕260号'!A:D,2,0)</f>
        <v>293.998074513238</v>
      </c>
      <c r="Q20" s="34">
        <f>VLOOKUP(A20,'2020年第一笔 粤财社〔2019〕260号'!A:D,3,0)</f>
        <v>293.998074513238</v>
      </c>
      <c r="R20" s="35">
        <f>VLOOKUP(A20,'2020年第一笔 粤财社〔2019〕260号'!A:D,4,0)</f>
        <v>0.0</v>
      </c>
    </row>
    <row r="21" spans="8:8" ht="14.25">
      <c r="A21" s="32" t="s">
        <v>36</v>
      </c>
      <c r="B21" s="33">
        <f>VLOOKUP(A21,'2018年第一笔粤财社〔2017〕291号'!A:F,2,0)</f>
        <v>487.0</v>
      </c>
      <c r="C21" s="34">
        <f>VLOOKUP(A21,'2018年第一笔粤财社〔2017〕291号'!A:F,3,0)</f>
        <v>487.0</v>
      </c>
      <c r="D21" s="34">
        <f>VLOOKUP(A21,'2018年第一笔粤财社〔2017〕291号'!A:F,4,0)</f>
        <v>487.0</v>
      </c>
      <c r="E21" s="34">
        <f>VLOOKUP(A21,'2018年第一笔粤财社〔2017〕291号'!A:F,5,0)</f>
        <v>0.0</v>
      </c>
      <c r="F21" s="35">
        <f>VLOOKUP(A21,'2018年第一笔粤财社〔2017〕291号'!A:F,6,0)</f>
        <v>0.0</v>
      </c>
      <c r="G21" s="33">
        <f>VLOOKUP(A21,'2018第二笔 粤财社〔2018〕141号'!A:D,2,0)</f>
        <v>458.0</v>
      </c>
      <c r="H21" s="34">
        <f>VLOOKUP(A21,'2018第二笔 粤财社〔2018〕141号'!A:D,3,0)</f>
        <v>0.0</v>
      </c>
      <c r="I21" s="35">
        <f>VLOOKUP(A21,'2018第二笔 粤财社〔2018〕141号'!A:D,4,0)</f>
        <v>458.0</v>
      </c>
      <c r="J21" s="33">
        <f>VLOOKUP(A21,'2019年第一笔 粤财社〔2018〕246号'!A:D,2,0)</f>
        <v>191.0</v>
      </c>
      <c r="K21" s="34">
        <f>VLOOKUP(A21,'2019年第一笔 粤财社〔2018〕246号'!A:D,3,0)</f>
        <v>191.0</v>
      </c>
      <c r="L21" s="35">
        <f>VLOOKUP(A21,'2019年第一笔 粤财社〔2018〕246号'!A:D,4,0)</f>
        <v>0.0</v>
      </c>
      <c r="M21" s="33">
        <f>VLOOKUP(A21,'2019年第二笔 粤财社〔2019〕45号'!A:D,2,0)</f>
        <v>29.0</v>
      </c>
      <c r="N21" s="34">
        <f>VLOOKUP(A21,'2019年第二笔 粤财社〔2019〕45号'!A:D,3,0)</f>
        <v>29.0</v>
      </c>
      <c r="O21" s="35">
        <f>VLOOKUP(A21,'2019年第二笔 粤财社〔2019〕45号'!A:D,4,0)</f>
        <v>0.0</v>
      </c>
      <c r="P21" s="33">
        <f>VLOOKUP(A21,'2020年第一笔 粤财社〔2019〕260号'!A:D,2,0)</f>
        <v>166.911396517102</v>
      </c>
      <c r="Q21" s="34">
        <f>VLOOKUP(A21,'2020年第一笔 粤财社〔2019〕260号'!A:D,3,0)</f>
        <v>166.911396517102</v>
      </c>
      <c r="R21" s="35">
        <f>VLOOKUP(A21,'2020年第一笔 粤财社〔2019〕260号'!A:D,4,0)</f>
        <v>0.0</v>
      </c>
    </row>
    <row r="22" spans="8:8" s="27" ht="14.25" customFormat="1">
      <c r="A22" s="36" t="s">
        <v>37</v>
      </c>
      <c r="B22" s="29">
        <f>VLOOKUP(A22,'2018年第一笔粤财社〔2017〕291号'!A:F,2,0)</f>
        <v>5255.0</v>
      </c>
      <c r="C22" s="30">
        <f>VLOOKUP(A22,'2018年第一笔粤财社〔2017〕291号'!A:F,3,0)</f>
        <v>984.0</v>
      </c>
      <c r="D22" s="30">
        <f>VLOOKUP(A22,'2018年第一笔粤财社〔2017〕291号'!A:F,4,0)</f>
        <v>984.0</v>
      </c>
      <c r="E22" s="30">
        <f>VLOOKUP(A22,'2018年第一笔粤财社〔2017〕291号'!A:F,5,0)</f>
        <v>0.0</v>
      </c>
      <c r="F22" s="31">
        <f>VLOOKUP(A22,'2018年第一笔粤财社〔2017〕291号'!A:F,6,0)</f>
        <v>4271.0</v>
      </c>
      <c r="G22" s="29">
        <f>VLOOKUP(A22,'2018第二笔 粤财社〔2018〕141号'!A:D,2,0)</f>
        <v>1250.0</v>
      </c>
      <c r="H22" s="30">
        <f>VLOOKUP(A22,'2018第二笔 粤财社〔2018〕141号'!A:D,3,0)</f>
        <v>0.0</v>
      </c>
      <c r="I22" s="31">
        <f>VLOOKUP(A22,'2018第二笔 粤财社〔2018〕141号'!A:D,4,0)</f>
        <v>1250.0</v>
      </c>
      <c r="J22" s="29">
        <f>VLOOKUP(A22,'2019年第一笔 粤财社〔2018〕246号'!A:D,2,0)</f>
        <v>503.0</v>
      </c>
      <c r="K22" s="30">
        <f>VLOOKUP(A22,'2019年第一笔 粤财社〔2018〕246号'!A:D,3,0)</f>
        <v>503.0</v>
      </c>
      <c r="L22" s="31">
        <f>VLOOKUP(A22,'2019年第一笔 粤财社〔2018〕246号'!A:D,4,0)</f>
        <v>0.0</v>
      </c>
      <c r="M22" s="29">
        <f>VLOOKUP(A22,'2019年第二笔 粤财社〔2019〕45号'!A:D,2,0)</f>
        <v>76.0</v>
      </c>
      <c r="N22" s="30">
        <f>VLOOKUP(A22,'2019年第二笔 粤财社〔2019〕45号'!A:D,3,0)</f>
        <v>76.0</v>
      </c>
      <c r="O22" s="31">
        <f>VLOOKUP(A22,'2019年第二笔 粤财社〔2019〕45号'!A:D,4,0)</f>
        <v>0.0</v>
      </c>
      <c r="P22" s="29">
        <f>VLOOKUP(A22,'2020年第一笔 粤财社〔2019〕260号'!A:D,2,0)</f>
        <v>406.044186840732</v>
      </c>
      <c r="Q22" s="30">
        <f>VLOOKUP(A22,'2020年第一笔 粤财社〔2019〕260号'!A:D,3,0)</f>
        <v>406.044186840732</v>
      </c>
      <c r="R22" s="31">
        <f>VLOOKUP(A22,'2020年第一笔 粤财社〔2019〕260号'!A:D,4,0)</f>
        <v>0.0</v>
      </c>
    </row>
    <row r="23" spans="8:8" ht="14.25">
      <c r="A23" s="32" t="s">
        <v>38</v>
      </c>
      <c r="B23" s="33">
        <f>VLOOKUP(A23,'2018年第一笔粤财社〔2017〕291号'!A:F,2,0)</f>
        <v>642.0</v>
      </c>
      <c r="C23" s="34">
        <f>VLOOKUP(A23,'2018年第一笔粤财社〔2017〕291号'!A:F,3,0)</f>
        <v>642.0</v>
      </c>
      <c r="D23" s="34">
        <f>VLOOKUP(A23,'2018年第一笔粤财社〔2017〕291号'!A:F,4,0)</f>
        <v>642.0</v>
      </c>
      <c r="E23" s="34">
        <f>VLOOKUP(A23,'2018年第一笔粤财社〔2017〕291号'!A:F,5,0)</f>
        <v>0.0</v>
      </c>
      <c r="F23" s="35">
        <f>VLOOKUP(A23,'2018年第一笔粤财社〔2017〕291号'!A:F,6,0)</f>
        <v>0.0</v>
      </c>
      <c r="G23" s="33">
        <f>VLOOKUP(A23,'2018第二笔 粤财社〔2018〕141号'!A:D,2,0)</f>
        <v>603.0</v>
      </c>
      <c r="H23" s="34">
        <f>VLOOKUP(A23,'2018第二笔 粤财社〔2018〕141号'!A:D,3,0)</f>
        <v>0.0</v>
      </c>
      <c r="I23" s="35">
        <f>VLOOKUP(A23,'2018第二笔 粤财社〔2018〕141号'!A:D,4,0)</f>
        <v>603.0</v>
      </c>
      <c r="J23" s="33">
        <f>VLOOKUP(A23,'2019年第一笔 粤财社〔2018〕246号'!A:D,2,0)</f>
        <v>330.0</v>
      </c>
      <c r="K23" s="34">
        <f>VLOOKUP(A23,'2019年第一笔 粤财社〔2018〕246号'!A:D,3,0)</f>
        <v>330.0</v>
      </c>
      <c r="L23" s="35">
        <f>VLOOKUP(A23,'2019年第一笔 粤财社〔2018〕246号'!A:D,4,0)</f>
        <v>0.0</v>
      </c>
      <c r="M23" s="33">
        <f>VLOOKUP(A23,'2019年第二笔 粤财社〔2019〕45号'!A:D,2,0)</f>
        <v>50.0</v>
      </c>
      <c r="N23" s="34">
        <f>VLOOKUP(A23,'2019年第二笔 粤财社〔2019〕45号'!A:D,3,0)</f>
        <v>50.0</v>
      </c>
      <c r="O23" s="35">
        <f>VLOOKUP(A23,'2019年第二笔 粤财社〔2019〕45号'!A:D,4,0)</f>
        <v>0.0</v>
      </c>
      <c r="P23" s="33">
        <f>VLOOKUP(A23,'2020年第一笔 粤财社〔2019〕260号'!A:D,2,0)</f>
        <v>266.01877543978</v>
      </c>
      <c r="Q23" s="34">
        <f>VLOOKUP(A23,'2020年第一笔 粤财社〔2019〕260号'!A:D,3,0)</f>
        <v>266.01877543978</v>
      </c>
      <c r="R23" s="35">
        <f>VLOOKUP(A23,'2020年第一笔 粤财社〔2019〕260号'!A:D,4,0)</f>
        <v>0.0</v>
      </c>
    </row>
    <row r="24" spans="8:8" ht="14.25">
      <c r="A24" s="32" t="s">
        <v>39</v>
      </c>
      <c r="B24" s="33">
        <f>VLOOKUP(A24,'2018年第一笔粤财社〔2017〕291号'!A:F,2,0)</f>
        <v>283.0</v>
      </c>
      <c r="C24" s="34">
        <f>VLOOKUP(A24,'2018年第一笔粤财社〔2017〕291号'!A:F,3,0)</f>
        <v>283.0</v>
      </c>
      <c r="D24" s="34">
        <f>VLOOKUP(A24,'2018年第一笔粤财社〔2017〕291号'!A:F,4,0)</f>
        <v>283.0</v>
      </c>
      <c r="E24" s="34">
        <f>VLOOKUP(A24,'2018年第一笔粤财社〔2017〕291号'!A:F,5,0)</f>
        <v>0.0</v>
      </c>
      <c r="F24" s="35">
        <f>VLOOKUP(A24,'2018年第一笔粤财社〔2017〕291号'!A:F,6,0)</f>
        <v>0.0</v>
      </c>
      <c r="G24" s="33">
        <f>VLOOKUP(A24,'2018第二笔 粤财社〔2018〕141号'!A:D,2,0)</f>
        <v>266.0</v>
      </c>
      <c r="H24" s="34">
        <f>VLOOKUP(A24,'2018第二笔 粤财社〔2018〕141号'!A:D,3,0)</f>
        <v>0.0</v>
      </c>
      <c r="I24" s="35">
        <f>VLOOKUP(A24,'2018第二笔 粤财社〔2018〕141号'!A:D,4,0)</f>
        <v>266.0</v>
      </c>
      <c r="J24" s="33">
        <f>VLOOKUP(A24,'2019年第一笔 粤财社〔2018〕246号'!A:D,2,0)</f>
        <v>173.0</v>
      </c>
      <c r="K24" s="34">
        <f>VLOOKUP(A24,'2019年第一笔 粤财社〔2018〕246号'!A:D,3,0)</f>
        <v>173.0</v>
      </c>
      <c r="L24" s="35">
        <f>VLOOKUP(A24,'2019年第一笔 粤财社〔2018〕246号'!A:D,4,0)</f>
        <v>0.0</v>
      </c>
      <c r="M24" s="33">
        <f>VLOOKUP(A24,'2019年第二笔 粤财社〔2019〕45号'!A:D,2,0)</f>
        <v>26.0</v>
      </c>
      <c r="N24" s="34">
        <f>VLOOKUP(A24,'2019年第二笔 粤财社〔2019〕45号'!A:D,3,0)</f>
        <v>26.0</v>
      </c>
      <c r="O24" s="35">
        <f>VLOOKUP(A24,'2019年第二笔 粤财社〔2019〕45号'!A:D,4,0)</f>
        <v>0.0</v>
      </c>
      <c r="P24" s="33">
        <f>VLOOKUP(A24,'2020年第一笔 粤财社〔2019〕260号'!A:D,2,0)</f>
        <v>140.025411400952</v>
      </c>
      <c r="Q24" s="34">
        <f>VLOOKUP(A24,'2020年第一笔 粤财社〔2019〕260号'!A:D,3,0)</f>
        <v>140.025411400952</v>
      </c>
      <c r="R24" s="35">
        <f>VLOOKUP(A24,'2020年第一笔 粤财社〔2019〕260号'!A:D,4,0)</f>
        <v>0.0</v>
      </c>
    </row>
    <row r="25" spans="8:8" s="27" ht="14.25" customFormat="1">
      <c r="A25" s="36" t="s">
        <v>40</v>
      </c>
      <c r="B25" s="29">
        <f>VLOOKUP(A25,'2018年第一笔粤财社〔2017〕291号'!A:F,2,0)</f>
        <v>1571.0</v>
      </c>
      <c r="C25" s="30">
        <f>VLOOKUP(A25,'2018年第一笔粤财社〔2017〕291号'!A:F,3,0)</f>
        <v>1551.0</v>
      </c>
      <c r="D25" s="30">
        <f>VLOOKUP(A25,'2018年第一笔粤财社〔2017〕291号'!A:F,4,0)</f>
        <v>1551.0</v>
      </c>
      <c r="E25" s="30">
        <f>VLOOKUP(A25,'2018年第一笔粤财社〔2017〕291号'!A:F,5,0)</f>
        <v>0.0</v>
      </c>
      <c r="F25" s="31">
        <f>VLOOKUP(A25,'2018年第一笔粤财社〔2017〕291号'!A:F,6,0)</f>
        <v>20.0</v>
      </c>
      <c r="G25" s="29">
        <f>VLOOKUP(A25,'2018第二笔 粤财社〔2018〕141号'!A:D,2,0)</f>
        <v>1459.0</v>
      </c>
      <c r="H25" s="30">
        <f>VLOOKUP(A25,'2018第二笔 粤财社〔2018〕141号'!A:D,3,0)</f>
        <v>0.0</v>
      </c>
      <c r="I25" s="31">
        <f>VLOOKUP(A25,'2018第二笔 粤财社〔2018〕141号'!A:D,4,0)</f>
        <v>1459.0</v>
      </c>
      <c r="J25" s="29">
        <f>VLOOKUP(A25,'2019年第一笔 粤财社〔2018〕246号'!A:D,2,0)</f>
        <v>1015.0</v>
      </c>
      <c r="K25" s="30">
        <f>VLOOKUP(A25,'2019年第一笔 粤财社〔2018〕246号'!A:D,3,0)</f>
        <v>1015.0</v>
      </c>
      <c r="L25" s="31">
        <f>VLOOKUP(A25,'2019年第一笔 粤财社〔2018〕246号'!A:D,4,0)</f>
        <v>0.0</v>
      </c>
      <c r="M25" s="29">
        <f>VLOOKUP(A25,'2019年第二笔 粤财社〔2019〕45号'!A:D,2,0)</f>
        <v>154.0</v>
      </c>
      <c r="N25" s="30">
        <f>VLOOKUP(A25,'2019年第二笔 粤财社〔2019〕45号'!A:D,3,0)</f>
        <v>154.0</v>
      </c>
      <c r="O25" s="31">
        <f>VLOOKUP(A25,'2019年第二笔 粤财社〔2019〕45号'!A:D,4,0)</f>
        <v>0.0</v>
      </c>
      <c r="P25" s="29">
        <f>VLOOKUP(A25,'2020年第一笔 粤财社〔2019〕260号'!A:D,2,0)</f>
        <v>1033.0656498057135</v>
      </c>
      <c r="Q25" s="30">
        <f>VLOOKUP(A25,'2020年第一笔 粤财社〔2019〕260号'!A:D,3,0)</f>
        <v>1033.0656498057135</v>
      </c>
      <c r="R25" s="31">
        <f>VLOOKUP(A25,'2020年第一笔 粤财社〔2019〕260号'!A:D,4,0)</f>
        <v>0.0</v>
      </c>
    </row>
    <row r="26" spans="8:8" ht="14.25">
      <c r="A26" s="32" t="s">
        <v>41</v>
      </c>
      <c r="B26" s="33">
        <f>VLOOKUP(A26,'2018年第一笔粤财社〔2017〕291号'!A:F,2,0)</f>
        <v>113.0</v>
      </c>
      <c r="C26" s="34">
        <f>VLOOKUP(A26,'2018年第一笔粤财社〔2017〕291号'!A:F,3,0)</f>
        <v>113.0</v>
      </c>
      <c r="D26" s="34">
        <f>VLOOKUP(A26,'2018年第一笔粤财社〔2017〕291号'!A:F,4,0)</f>
        <v>113.0</v>
      </c>
      <c r="E26" s="34">
        <f>VLOOKUP(A26,'2018年第一笔粤财社〔2017〕291号'!A:F,5,0)</f>
        <v>0.0</v>
      </c>
      <c r="F26" s="35">
        <f>VLOOKUP(A26,'2018年第一笔粤财社〔2017〕291号'!A:F,6,0)</f>
        <v>0.0</v>
      </c>
      <c r="G26" s="33">
        <f>VLOOKUP(A26,'2018第二笔 粤财社〔2018〕141号'!A:D,2,0)</f>
        <v>106.0</v>
      </c>
      <c r="H26" s="34">
        <f>VLOOKUP(A26,'2018第二笔 粤财社〔2018〕141号'!A:D,3,0)</f>
        <v>0.0</v>
      </c>
      <c r="I26" s="35">
        <f>VLOOKUP(A26,'2018第二笔 粤财社〔2018〕141号'!A:D,4,0)</f>
        <v>106.0</v>
      </c>
      <c r="J26" s="33">
        <f>VLOOKUP(A26,'2019年第一笔 粤财社〔2018〕246号'!A:D,2,0)</f>
        <v>83.0</v>
      </c>
      <c r="K26" s="34">
        <f>VLOOKUP(A26,'2019年第一笔 粤财社〔2018〕246号'!A:D,3,0)</f>
        <v>83.0</v>
      </c>
      <c r="L26" s="35">
        <f>VLOOKUP(A26,'2019年第一笔 粤财社〔2018〕246号'!A:D,4,0)</f>
        <v>0.0</v>
      </c>
      <c r="M26" s="33">
        <f>VLOOKUP(A26,'2019年第二笔 粤财社〔2019〕45号'!A:D,2,0)</f>
        <v>13.0</v>
      </c>
      <c r="N26" s="34">
        <f>VLOOKUP(A26,'2019年第二笔 粤财社〔2019〕45号'!A:D,3,0)</f>
        <v>13.0</v>
      </c>
      <c r="O26" s="35">
        <f>VLOOKUP(A26,'2019年第二笔 粤财社〔2019〕45号'!A:D,4,0)</f>
        <v>0.0</v>
      </c>
      <c r="P26" s="33">
        <f>VLOOKUP(A26,'2020年第一笔 粤财社〔2019〕260号'!A:D,2,0)</f>
        <v>60.3680123013684</v>
      </c>
      <c r="Q26" s="34">
        <f>VLOOKUP(A26,'2020年第一笔 粤财社〔2019〕260号'!A:D,3,0)</f>
        <v>60.3680123013684</v>
      </c>
      <c r="R26" s="35">
        <f>VLOOKUP(A26,'2020年第一笔 粤财社〔2019〕260号'!A:D,4,0)</f>
        <v>0.0</v>
      </c>
    </row>
    <row r="27" spans="8:8" ht="14.25">
      <c r="A27" s="32" t="s">
        <v>42</v>
      </c>
      <c r="B27" s="33">
        <f>VLOOKUP(A27,'2018年第一笔粤财社〔2017〕291号'!A:F,2,0)</f>
        <v>82.0</v>
      </c>
      <c r="C27" s="34">
        <f>VLOOKUP(A27,'2018年第一笔粤财社〔2017〕291号'!A:F,3,0)</f>
        <v>82.0</v>
      </c>
      <c r="D27" s="34">
        <f>VLOOKUP(A27,'2018年第一笔粤财社〔2017〕291号'!A:F,4,0)</f>
        <v>82.0</v>
      </c>
      <c r="E27" s="34">
        <f>VLOOKUP(A27,'2018年第一笔粤财社〔2017〕291号'!A:F,5,0)</f>
        <v>0.0</v>
      </c>
      <c r="F27" s="35">
        <f>VLOOKUP(A27,'2018年第一笔粤财社〔2017〕291号'!A:F,6,0)</f>
        <v>0.0</v>
      </c>
      <c r="G27" s="33">
        <f>VLOOKUP(A27,'2018第二笔 粤财社〔2018〕141号'!A:D,2,0)</f>
        <v>77.0</v>
      </c>
      <c r="H27" s="34">
        <f>VLOOKUP(A27,'2018第二笔 粤财社〔2018〕141号'!A:D,3,0)</f>
        <v>0.0</v>
      </c>
      <c r="I27" s="35">
        <f>VLOOKUP(A27,'2018第二笔 粤财社〔2018〕141号'!A:D,4,0)</f>
        <v>77.0</v>
      </c>
      <c r="J27" s="33">
        <f>VLOOKUP(A27,'2019年第一笔 粤财社〔2018〕246号'!A:D,2,0)</f>
        <v>41.0</v>
      </c>
      <c r="K27" s="34">
        <f>VLOOKUP(A27,'2019年第一笔 粤财社〔2018〕246号'!A:D,3,0)</f>
        <v>41.0</v>
      </c>
      <c r="L27" s="35">
        <f>VLOOKUP(A27,'2019年第一笔 粤财社〔2018〕246号'!A:D,4,0)</f>
        <v>0.0</v>
      </c>
      <c r="M27" s="33">
        <f>VLOOKUP(A27,'2019年第二笔 粤财社〔2019〕45号'!A:D,2,0)</f>
        <v>6.0</v>
      </c>
      <c r="N27" s="34">
        <f>VLOOKUP(A27,'2019年第二笔 粤财社〔2019〕45号'!A:D,3,0)</f>
        <v>6.0</v>
      </c>
      <c r="O27" s="35">
        <f>VLOOKUP(A27,'2019年第二笔 粤财社〔2019〕45号'!A:D,4,0)</f>
        <v>0.0</v>
      </c>
      <c r="P27" s="33">
        <f>VLOOKUP(A27,'2020年第一笔 粤财社〔2019〕260号'!A:D,2,0)</f>
        <v>53.6518565039631</v>
      </c>
      <c r="Q27" s="34">
        <f>VLOOKUP(A27,'2020年第一笔 粤财社〔2019〕260号'!A:D,3,0)</f>
        <v>53.6518565039631</v>
      </c>
      <c r="R27" s="35">
        <f>VLOOKUP(A27,'2020年第一笔 粤财社〔2019〕260号'!A:D,4,0)</f>
        <v>0.0</v>
      </c>
    </row>
    <row r="28" spans="8:8" ht="14.25">
      <c r="A28" s="32" t="s">
        <v>43</v>
      </c>
      <c r="B28" s="33">
        <f>VLOOKUP(A28,'2018年第一笔粤财社〔2017〕291号'!A:F,2,0)</f>
        <v>775.0</v>
      </c>
      <c r="C28" s="34">
        <f>VLOOKUP(A28,'2018年第一笔粤财社〔2017〕291号'!A:F,3,0)</f>
        <v>775.0</v>
      </c>
      <c r="D28" s="34">
        <f>VLOOKUP(A28,'2018年第一笔粤财社〔2017〕291号'!A:F,4,0)</f>
        <v>775.0</v>
      </c>
      <c r="E28" s="34">
        <f>VLOOKUP(A28,'2018年第一笔粤财社〔2017〕291号'!A:F,5,0)</f>
        <v>0.0</v>
      </c>
      <c r="F28" s="35">
        <f>VLOOKUP(A28,'2018年第一笔粤财社〔2017〕291号'!A:F,6,0)</f>
        <v>0.0</v>
      </c>
      <c r="G28" s="33">
        <f>VLOOKUP(A28,'2018第二笔 粤财社〔2018〕141号'!A:D,2,0)</f>
        <v>729.0</v>
      </c>
      <c r="H28" s="34">
        <f>VLOOKUP(A28,'2018第二笔 粤财社〔2018〕141号'!A:D,3,0)</f>
        <v>0.0</v>
      </c>
      <c r="I28" s="35">
        <f>VLOOKUP(A28,'2018第二笔 粤财社〔2018〕141号'!A:D,4,0)</f>
        <v>729.0</v>
      </c>
      <c r="J28" s="33">
        <f>VLOOKUP(A28,'2019年第一笔 粤财社〔2018〕246号'!A:D,2,0)</f>
        <v>492.0</v>
      </c>
      <c r="K28" s="34">
        <f>VLOOKUP(A28,'2019年第一笔 粤财社〔2018〕246号'!A:D,3,0)</f>
        <v>492.0</v>
      </c>
      <c r="L28" s="35">
        <f>VLOOKUP(A28,'2019年第一笔 粤财社〔2018〕246号'!A:D,4,0)</f>
        <v>0.0</v>
      </c>
      <c r="M28" s="33">
        <f>VLOOKUP(A28,'2019年第二笔 粤财社〔2019〕45号'!A:D,2,0)</f>
        <v>75.0</v>
      </c>
      <c r="N28" s="34">
        <f>VLOOKUP(A28,'2019年第二笔 粤财社〔2019〕45号'!A:D,3,0)</f>
        <v>75.0</v>
      </c>
      <c r="O28" s="35">
        <f>VLOOKUP(A28,'2019年第二笔 粤财社〔2019〕45号'!A:D,4,0)</f>
        <v>0.0</v>
      </c>
      <c r="P28" s="33">
        <f>VLOOKUP(A28,'2020年第一笔 粤财社〔2019〕260号'!A:D,2,0)</f>
        <v>488.854424465294</v>
      </c>
      <c r="Q28" s="34">
        <f>VLOOKUP(A28,'2020年第一笔 粤财社〔2019〕260号'!A:D,3,0)</f>
        <v>488.854424465294</v>
      </c>
      <c r="R28" s="35">
        <f>VLOOKUP(A28,'2020年第一笔 粤财社〔2019〕260号'!A:D,4,0)</f>
        <v>0.0</v>
      </c>
    </row>
    <row r="29" spans="8:8" ht="14.25">
      <c r="A29" s="32" t="s">
        <v>44</v>
      </c>
      <c r="B29" s="33">
        <f>VLOOKUP(A29,'2018年第一笔粤财社〔2017〕291号'!A:F,2,0)</f>
        <v>581.0</v>
      </c>
      <c r="C29" s="34">
        <f>VLOOKUP(A29,'2018年第一笔粤财社〔2017〕291号'!A:F,3,0)</f>
        <v>581.0</v>
      </c>
      <c r="D29" s="34">
        <f>VLOOKUP(A29,'2018年第一笔粤财社〔2017〕291号'!A:F,4,0)</f>
        <v>581.0</v>
      </c>
      <c r="E29" s="34">
        <f>VLOOKUP(A29,'2018年第一笔粤财社〔2017〕291号'!A:F,5,0)</f>
        <v>0.0</v>
      </c>
      <c r="F29" s="35">
        <f>VLOOKUP(A29,'2018年第一笔粤财社〔2017〕291号'!A:F,6,0)</f>
        <v>0.0</v>
      </c>
      <c r="G29" s="33">
        <f>VLOOKUP(A29,'2018第二笔 粤财社〔2018〕141号'!A:D,2,0)</f>
        <v>546.0</v>
      </c>
      <c r="H29" s="34">
        <f>VLOOKUP(A29,'2018第二笔 粤财社〔2018〕141号'!A:D,3,0)</f>
        <v>0.0</v>
      </c>
      <c r="I29" s="35">
        <f>VLOOKUP(A29,'2018第二笔 粤财社〔2018〕141号'!A:D,4,0)</f>
        <v>546.0</v>
      </c>
      <c r="J29" s="33">
        <f>VLOOKUP(A29,'2019年第一笔 粤财社〔2018〕246号'!A:D,2,0)</f>
        <v>399.0</v>
      </c>
      <c r="K29" s="34">
        <f>VLOOKUP(A29,'2019年第一笔 粤财社〔2018〕246号'!A:D,3,0)</f>
        <v>399.0</v>
      </c>
      <c r="L29" s="35">
        <f>VLOOKUP(A29,'2019年第一笔 粤财社〔2018〕246号'!A:D,4,0)</f>
        <v>0.0</v>
      </c>
      <c r="M29" s="33">
        <f>VLOOKUP(A29,'2019年第二笔 粤财社〔2019〕45号'!A:D,2,0)</f>
        <v>60.0</v>
      </c>
      <c r="N29" s="34">
        <f>VLOOKUP(A29,'2019年第二笔 粤财社〔2019〕45号'!A:D,3,0)</f>
        <v>60.0</v>
      </c>
      <c r="O29" s="35">
        <f>VLOOKUP(A29,'2019年第二笔 粤财社〔2019〕45号'!A:D,4,0)</f>
        <v>0.0</v>
      </c>
      <c r="P29" s="33">
        <f>VLOOKUP(A29,'2020年第一笔 粤财社〔2019〕260号'!A:D,2,0)</f>
        <v>430.191356535088</v>
      </c>
      <c r="Q29" s="34">
        <f>VLOOKUP(A29,'2020年第一笔 粤财社〔2019〕260号'!A:D,3,0)</f>
        <v>430.191356535088</v>
      </c>
      <c r="R29" s="35">
        <f>VLOOKUP(A29,'2020年第一笔 粤财社〔2019〕260号'!A:D,4,0)</f>
        <v>0.0</v>
      </c>
    </row>
    <row r="30" spans="8:8" s="27" ht="14.25" customFormat="1">
      <c r="A30" s="36" t="s">
        <v>45</v>
      </c>
      <c r="B30" s="29" t="e">
        <f>VLOOKUP(A30,'2018年第一笔粤财社〔2017〕291号'!A:F,2,0)</f>
        <v>#N/A</v>
      </c>
      <c r="C30" s="30" t="e">
        <f>VLOOKUP(A30,'2018年第一笔粤财社〔2017〕291号'!A:F,3,0)</f>
        <v>#N/A</v>
      </c>
      <c r="D30" s="30" t="e">
        <f>VLOOKUP(A30,'2018年第一笔粤财社〔2017〕291号'!A:F,4,0)</f>
        <v>#N/A</v>
      </c>
      <c r="E30" s="30" t="e">
        <f>VLOOKUP(A30,'2018年第一笔粤财社〔2017〕291号'!A:F,5,0)</f>
        <v>#N/A</v>
      </c>
      <c r="F30" s="31" t="e">
        <f>VLOOKUP(A30,'2018年第一笔粤财社〔2017〕291号'!A:F,6,0)</f>
        <v>#N/A</v>
      </c>
      <c r="G30" s="29" t="e">
        <f>VLOOKUP(A30,'2018第二笔 粤财社〔2018〕141号'!A:D,2,0)</f>
        <v>#N/A</v>
      </c>
      <c r="H30" s="30" t="e">
        <f>VLOOKUP(A30,'2018第二笔 粤财社〔2018〕141号'!A:D,3,0)</f>
        <v>#N/A</v>
      </c>
      <c r="I30" s="31" t="e">
        <f>VLOOKUP(A30,'2018第二笔 粤财社〔2018〕141号'!A:D,4,0)</f>
        <v>#N/A</v>
      </c>
      <c r="J30" s="29">
        <f>VLOOKUP(A30,'2019年第一笔 粤财社〔2018〕246号'!A:D,2,0)</f>
        <v>262772.0</v>
      </c>
      <c r="K30" s="30">
        <f>VLOOKUP(A30,'2019年第一笔 粤财社〔2018〕246号'!A:D,3,0)</f>
        <v>8074.0</v>
      </c>
      <c r="L30" s="31">
        <f>VLOOKUP(A30,'2019年第一笔 粤财社〔2018〕246号'!A:D,4,0)</f>
        <v>254698.0</v>
      </c>
      <c r="M30" s="29">
        <f>VLOOKUP(A30,'2019年第二笔 粤财社〔2019〕45号'!A:D,2,0)</f>
        <v>1222.0</v>
      </c>
      <c r="N30" s="30">
        <f>VLOOKUP(A30,'2019年第二笔 粤财社〔2019〕45号'!A:D,3,0)</f>
        <v>1222.0</v>
      </c>
      <c r="O30" s="31">
        <f>VLOOKUP(A30,'2019年第二笔 粤财社〔2019〕45号'!A:D,4,0)</f>
        <v>0.0</v>
      </c>
      <c r="P30" s="29">
        <f>VLOOKUP(A30,'2020年第一笔 粤财社〔2019〕260号'!A:D,2,0)</f>
        <v>291563.99999999994</v>
      </c>
      <c r="Q30" s="30">
        <f>VLOOKUP(A30,'2020年第一笔 粤财社〔2019〕260号'!A:D,3,0)</f>
        <v>8365.999999999995</v>
      </c>
      <c r="R30" s="31">
        <f>VLOOKUP(A30,'2020年第一笔 粤财社〔2019〕260号'!A:D,4,0)</f>
        <v>283197.99999999994</v>
      </c>
    </row>
    <row r="31" spans="8:8" s="27" ht="14.25" customFormat="1">
      <c r="A31" s="36" t="s">
        <v>46</v>
      </c>
      <c r="B31" s="29">
        <f>VLOOKUP(A31,'2018年第一笔粤财社〔2017〕291号'!A:F,2,0)</f>
        <v>11338.0</v>
      </c>
      <c r="C31" s="30">
        <f>VLOOKUP(A31,'2018年第一笔粤财社〔2017〕291号'!A:F,3,0)</f>
        <v>156.0</v>
      </c>
      <c r="D31" s="30">
        <f>VLOOKUP(A31,'2018年第一笔粤财社〔2017〕291号'!A:F,4,0)</f>
        <v>156.0</v>
      </c>
      <c r="E31" s="30">
        <f>VLOOKUP(A31,'2018年第一笔粤财社〔2017〕291号'!A:F,5,0)</f>
        <v>0.0</v>
      </c>
      <c r="F31" s="31">
        <f>VLOOKUP(A31,'2018年第一笔粤财社〔2017〕291号'!A:F,6,0)</f>
        <v>11182.0</v>
      </c>
      <c r="G31" s="29">
        <f>VLOOKUP(A31,'2018第二笔 粤财社〔2018〕141号'!A:D,2,0)</f>
        <v>542.0</v>
      </c>
      <c r="H31" s="30">
        <f>VLOOKUP(A31,'2018第二笔 粤财社〔2018〕141号'!A:D,3,0)</f>
        <v>0.0</v>
      </c>
      <c r="I31" s="31">
        <f>VLOOKUP(A31,'2018第二笔 粤财社〔2018〕141号'!A:D,4,0)</f>
        <v>542.0</v>
      </c>
      <c r="J31" s="29">
        <f>VLOOKUP(A31,'2019年第一笔 粤财社〔2018〕246号'!A:D,2,0)</f>
        <v>15199.0</v>
      </c>
      <c r="K31" s="30">
        <f>VLOOKUP(A31,'2019年第一笔 粤财社〔2018〕246号'!A:D,3,0)</f>
        <v>467.0</v>
      </c>
      <c r="L31" s="31">
        <f>VLOOKUP(A31,'2019年第一笔 粤财社〔2018〕246号'!A:D,4,0)</f>
        <v>14732.0</v>
      </c>
      <c r="M31" s="29">
        <f>VLOOKUP(A31,'2019年第二笔 粤财社〔2019〕45号'!A:D,2,0)</f>
        <v>71.0</v>
      </c>
      <c r="N31" s="30">
        <f>VLOOKUP(A31,'2019年第二笔 粤财社〔2019〕45号'!A:D,3,0)</f>
        <v>71.0</v>
      </c>
      <c r="O31" s="31">
        <f>VLOOKUP(A31,'2019年第二笔 粤财社〔2019〕45号'!A:D,4,0)</f>
        <v>0.0</v>
      </c>
      <c r="P31" s="29">
        <f>VLOOKUP(A31,'2020年第一笔 粤财社〔2019〕260号'!A:D,2,0)</f>
        <v>13417.373064130503</v>
      </c>
      <c r="Q31" s="30">
        <f>VLOOKUP(A31,'2020年第一笔 粤财社〔2019〕260号'!A:D,3,0)</f>
        <v>384.991779007408</v>
      </c>
      <c r="R31" s="31">
        <f>VLOOKUP(A31,'2020年第一笔 粤财社〔2019〕260号'!A:D,4,0)</f>
        <v>13032.381285123094</v>
      </c>
    </row>
    <row r="32" spans="8:8" ht="14.25">
      <c r="A32" s="32" t="s">
        <v>47</v>
      </c>
      <c r="B32" s="33">
        <f>VLOOKUP(A32,'2018年第一笔粤财社〔2017〕291号'!A:F,2,0)</f>
        <v>1396.0</v>
      </c>
      <c r="C32" s="34">
        <f>VLOOKUP(A32,'2018年第一笔粤财社〔2017〕291号'!A:F,3,0)</f>
        <v>19.0</v>
      </c>
      <c r="D32" s="34">
        <f>VLOOKUP(A32,'2018年第一笔粤财社〔2017〕291号'!A:F,4,0)</f>
        <v>19.0</v>
      </c>
      <c r="E32" s="34">
        <f>VLOOKUP(A32,'2018年第一笔粤财社〔2017〕291号'!A:F,5,0)</f>
        <v>0.0</v>
      </c>
      <c r="F32" s="35">
        <f>VLOOKUP(A32,'2018年第一笔粤财社〔2017〕291号'!A:F,6,0)</f>
        <v>1377.0</v>
      </c>
      <c r="G32" s="33">
        <f>VLOOKUP(A32,'2018第二笔 粤财社〔2018〕141号'!A:D,2,0)</f>
        <v>244.0</v>
      </c>
      <c r="H32" s="34">
        <f>VLOOKUP(A32,'2018第二笔 粤财社〔2018〕141号'!A:D,3,0)</f>
        <v>0.0</v>
      </c>
      <c r="I32" s="35">
        <f>VLOOKUP(A32,'2018第二笔 粤财社〔2018〕141号'!A:D,4,0)</f>
        <v>244.0</v>
      </c>
      <c r="J32" s="33">
        <f>VLOOKUP(A32,'2019年第一笔 粤财社〔2018〕246号'!A:D,2,0)</f>
        <v>1693.0</v>
      </c>
      <c r="K32" s="34">
        <f>VLOOKUP(A32,'2019年第一笔 粤财社〔2018〕246号'!A:D,3,0)</f>
        <v>52.0</v>
      </c>
      <c r="L32" s="35">
        <f>VLOOKUP(A32,'2019年第一笔 粤财社〔2018〕246号'!A:D,4,0)</f>
        <v>1641.0</v>
      </c>
      <c r="M32" s="33">
        <f>VLOOKUP(A32,'2019年第二笔 粤财社〔2019〕45号'!A:D,2,0)</f>
        <v>8.0</v>
      </c>
      <c r="N32" s="34">
        <f>VLOOKUP(A32,'2019年第二笔 粤财社〔2019〕45号'!A:D,3,0)</f>
        <v>8.0</v>
      </c>
      <c r="O32" s="35">
        <f>VLOOKUP(A32,'2019年第二笔 粤财社〔2019〕45号'!A:D,4,0)</f>
        <v>0.0</v>
      </c>
      <c r="P32" s="33">
        <f>VLOOKUP(A32,'2020年第一笔 粤财社〔2019〕260号'!A:D,2,0)</f>
        <v>1401.0669429235825</v>
      </c>
      <c r="Q32" s="34">
        <f>VLOOKUP(A32,'2020年第一笔 粤财社〔2019〕260号'!A:D,3,0)</f>
        <v>40.2015545283324</v>
      </c>
      <c r="R32" s="35">
        <f>VLOOKUP(A32,'2020年第一笔 粤财社〔2019〕260号'!A:D,4,0)</f>
        <v>1360.86538839525</v>
      </c>
    </row>
    <row r="33" spans="8:8" ht="14.25">
      <c r="A33" s="32" t="s">
        <v>48</v>
      </c>
      <c r="B33" s="33">
        <f>VLOOKUP(A33,'2018年第一笔粤财社〔2017〕291号'!A:F,2,0)</f>
        <v>636.0</v>
      </c>
      <c r="C33" s="34">
        <f>VLOOKUP(A33,'2018年第一笔粤财社〔2017〕291号'!A:F,3,0)</f>
        <v>9.0</v>
      </c>
      <c r="D33" s="34">
        <f>VLOOKUP(A33,'2018年第一笔粤财社〔2017〕291号'!A:F,4,0)</f>
        <v>9.0</v>
      </c>
      <c r="E33" s="34">
        <f>VLOOKUP(A33,'2018年第一笔粤财社〔2017〕291号'!A:F,5,0)</f>
        <v>0.0</v>
      </c>
      <c r="F33" s="35">
        <f>VLOOKUP(A33,'2018年第一笔粤财社〔2017〕291号'!A:F,6,0)</f>
        <v>627.0</v>
      </c>
      <c r="G33" s="33">
        <f>VLOOKUP(A33,'2018第二笔 粤财社〔2018〕141号'!A:D,2,0)</f>
        <v>19.0</v>
      </c>
      <c r="H33" s="34">
        <f>VLOOKUP(A33,'2018第二笔 粤财社〔2018〕141号'!A:D,3,0)</f>
        <v>0.0</v>
      </c>
      <c r="I33" s="35">
        <f>VLOOKUP(A33,'2018第二笔 粤财社〔2018〕141号'!A:D,4,0)</f>
        <v>19.0</v>
      </c>
      <c r="J33" s="33">
        <f>VLOOKUP(A33,'2019年第一笔 粤财社〔2018〕246号'!A:D,2,0)</f>
        <v>546.0</v>
      </c>
      <c r="K33" s="34">
        <f>VLOOKUP(A33,'2019年第一笔 粤财社〔2018〕246号'!A:D,3,0)</f>
        <v>17.0</v>
      </c>
      <c r="L33" s="35">
        <f>VLOOKUP(A33,'2019年第一笔 粤财社〔2018〕246号'!A:D,4,0)</f>
        <v>529.0</v>
      </c>
      <c r="M33" s="33">
        <f>VLOOKUP(A33,'2019年第二笔 粤财社〔2019〕45号'!A:D,2,0)</f>
        <v>3.0</v>
      </c>
      <c r="N33" s="34">
        <f>VLOOKUP(A33,'2019年第二笔 粤财社〔2019〕45号'!A:D,3,0)</f>
        <v>3.0</v>
      </c>
      <c r="O33" s="35">
        <f>VLOOKUP(A33,'2019年第二笔 粤财社〔2019〕45号'!A:D,4,0)</f>
        <v>0.0</v>
      </c>
      <c r="P33" s="33">
        <f>VLOOKUP(A33,'2020年第一笔 粤财社〔2019〕260号'!A:D,2,0)</f>
        <v>515.3469970845453</v>
      </c>
      <c r="Q33" s="34">
        <f>VLOOKUP(A33,'2020年第一笔 粤财社〔2019〕260号'!A:D,3,0)</f>
        <v>14.7871238479693</v>
      </c>
      <c r="R33" s="35">
        <f>VLOOKUP(A33,'2020年第一笔 粤财社〔2019〕260号'!A:D,4,0)</f>
        <v>500.559873236576</v>
      </c>
    </row>
    <row r="34" spans="8:8" ht="14.25">
      <c r="A34" s="32" t="s">
        <v>49</v>
      </c>
      <c r="B34" s="33">
        <f>VLOOKUP(A34,'2018年第一笔粤财社〔2017〕291号'!A:F,2,0)</f>
        <v>716.0</v>
      </c>
      <c r="C34" s="34">
        <f>VLOOKUP(A34,'2018年第一笔粤财社〔2017〕291号'!A:F,3,0)</f>
        <v>10.0</v>
      </c>
      <c r="D34" s="34">
        <f>VLOOKUP(A34,'2018年第一笔粤财社〔2017〕291号'!A:F,4,0)</f>
        <v>10.0</v>
      </c>
      <c r="E34" s="34">
        <f>VLOOKUP(A34,'2018年第一笔粤财社〔2017〕291号'!A:F,5,0)</f>
        <v>0.0</v>
      </c>
      <c r="F34" s="35">
        <f>VLOOKUP(A34,'2018年第一笔粤财社〔2017〕291号'!A:F,6,0)</f>
        <v>706.0</v>
      </c>
      <c r="G34" s="33">
        <f>VLOOKUP(A34,'2018第二笔 粤财社〔2018〕141号'!A:D,2,0)</f>
        <v>21.0</v>
      </c>
      <c r="H34" s="34">
        <f>VLOOKUP(A34,'2018第二笔 粤财社〔2018〕141号'!A:D,3,0)</f>
        <v>0.0</v>
      </c>
      <c r="I34" s="35">
        <f>VLOOKUP(A34,'2018第二笔 粤财社〔2018〕141号'!A:D,4,0)</f>
        <v>21.0</v>
      </c>
      <c r="J34" s="33">
        <f>VLOOKUP(A34,'2019年第一笔 粤财社〔2018〕246号'!A:D,2,0)</f>
        <v>557.0</v>
      </c>
      <c r="K34" s="34">
        <f>VLOOKUP(A34,'2019年第一笔 粤财社〔2018〕246号'!A:D,3,0)</f>
        <v>17.0</v>
      </c>
      <c r="L34" s="35">
        <f>VLOOKUP(A34,'2019年第一笔 粤财社〔2018〕246号'!A:D,4,0)</f>
        <v>540.0</v>
      </c>
      <c r="M34" s="33">
        <f>VLOOKUP(A34,'2019年第二笔 粤财社〔2019〕45号'!A:D,2,0)</f>
        <v>3.0</v>
      </c>
      <c r="N34" s="34">
        <f>VLOOKUP(A34,'2019年第二笔 粤财社〔2019〕45号'!A:D,3,0)</f>
        <v>3.0</v>
      </c>
      <c r="O34" s="35">
        <f>VLOOKUP(A34,'2019年第二笔 粤财社〔2019〕45号'!A:D,4,0)</f>
        <v>0.0</v>
      </c>
      <c r="P34" s="33">
        <f>VLOOKUP(A34,'2020年第一笔 粤财社〔2019〕260号'!A:D,2,0)</f>
        <v>651.6676322137986</v>
      </c>
      <c r="Q34" s="34">
        <f>VLOOKUP(A34,'2020年第一笔 粤财社〔2019〕260号'!A:D,3,0)</f>
        <v>18.6986439035705</v>
      </c>
      <c r="R34" s="35">
        <f>VLOOKUP(A34,'2020年第一笔 粤财社〔2019〕260号'!A:D,4,0)</f>
        <v>632.968988310228</v>
      </c>
    </row>
    <row r="35" spans="8:8" ht="14.25">
      <c r="A35" s="32" t="s">
        <v>50</v>
      </c>
      <c r="B35" s="33">
        <f>VLOOKUP(A35,'2018年第一笔粤财社〔2017〕291号'!A:F,2,0)</f>
        <v>1525.0</v>
      </c>
      <c r="C35" s="34">
        <f>VLOOKUP(A35,'2018年第一笔粤财社〔2017〕291号'!A:F,3,0)</f>
        <v>21.0</v>
      </c>
      <c r="D35" s="34">
        <f>VLOOKUP(A35,'2018年第一笔粤财社〔2017〕291号'!A:F,4,0)</f>
        <v>21.0</v>
      </c>
      <c r="E35" s="34">
        <f>VLOOKUP(A35,'2018年第一笔粤财社〔2017〕291号'!A:F,5,0)</f>
        <v>0.0</v>
      </c>
      <c r="F35" s="35">
        <f>VLOOKUP(A35,'2018年第一笔粤财社〔2017〕291号'!A:F,6,0)</f>
        <v>1504.0</v>
      </c>
      <c r="G35" s="33">
        <f>VLOOKUP(A35,'2018第二笔 粤财社〔2018〕141号'!A:D,2,0)</f>
        <v>46.0</v>
      </c>
      <c r="H35" s="34">
        <f>VLOOKUP(A35,'2018第二笔 粤财社〔2018〕141号'!A:D,3,0)</f>
        <v>0.0</v>
      </c>
      <c r="I35" s="35">
        <f>VLOOKUP(A35,'2018第二笔 粤财社〔2018〕141号'!A:D,4,0)</f>
        <v>46.0</v>
      </c>
      <c r="J35" s="33">
        <f>VLOOKUP(A35,'2019年第一笔 粤财社〔2018〕246号'!A:D,2,0)</f>
        <v>1812.0</v>
      </c>
      <c r="K35" s="34">
        <f>VLOOKUP(A35,'2019年第一笔 粤财社〔2018〕246号'!A:D,3,0)</f>
        <v>56.0</v>
      </c>
      <c r="L35" s="35">
        <f>VLOOKUP(A35,'2019年第一笔 粤财社〔2018〕246号'!A:D,4,0)</f>
        <v>1756.0</v>
      </c>
      <c r="M35" s="33">
        <f>VLOOKUP(A35,'2019年第二笔 粤财社〔2019〕45号'!A:D,2,0)</f>
        <v>8.0</v>
      </c>
      <c r="N35" s="34">
        <f>VLOOKUP(A35,'2019年第二笔 粤财社〔2019〕45号'!A:D,3,0)</f>
        <v>8.0</v>
      </c>
      <c r="O35" s="35">
        <f>VLOOKUP(A35,'2019年第二笔 粤财社〔2019〕45号'!A:D,4,0)</f>
        <v>0.0</v>
      </c>
      <c r="P35" s="33">
        <f>VLOOKUP(A35,'2020年第一笔 粤财社〔2019〕260号'!A:D,2,0)</f>
        <v>1639.2562446876</v>
      </c>
      <c r="Q35" s="34">
        <f>VLOOKUP(A35,'2020年第一笔 粤财社〔2019〕260号'!A:D,3,0)</f>
        <v>47.0360460929898</v>
      </c>
      <c r="R35" s="35">
        <f>VLOOKUP(A35,'2020年第一笔 粤财社〔2019〕260号'!A:D,4,0)</f>
        <v>1592.22019859461</v>
      </c>
    </row>
    <row r="36" spans="8:8" ht="14.25">
      <c r="A36" s="32" t="s">
        <v>51</v>
      </c>
      <c r="B36" s="33">
        <f>VLOOKUP(A36,'2018年第一笔粤财社〔2017〕291号'!A:F,2,0)</f>
        <v>3794.0</v>
      </c>
      <c r="C36" s="34">
        <f>VLOOKUP(A36,'2018年第一笔粤财社〔2017〕291号'!A:F,3,0)</f>
        <v>52.0</v>
      </c>
      <c r="D36" s="34">
        <f>VLOOKUP(A36,'2018年第一笔粤财社〔2017〕291号'!A:F,4,0)</f>
        <v>52.0</v>
      </c>
      <c r="E36" s="34">
        <f>VLOOKUP(A36,'2018年第一笔粤财社〔2017〕291号'!A:F,5,0)</f>
        <v>0.0</v>
      </c>
      <c r="F36" s="35">
        <f>VLOOKUP(A36,'2018年第一笔粤财社〔2017〕291号'!A:F,6,0)</f>
        <v>3742.0</v>
      </c>
      <c r="G36" s="33">
        <f>VLOOKUP(A36,'2018第二笔 粤财社〔2018〕141号'!A:D,2,0)</f>
        <v>114.0</v>
      </c>
      <c r="H36" s="34">
        <f>VLOOKUP(A36,'2018第二笔 粤财社〔2018〕141号'!A:D,3,0)</f>
        <v>0.0</v>
      </c>
      <c r="I36" s="35">
        <f>VLOOKUP(A36,'2018第二笔 粤财社〔2018〕141号'!A:D,4,0)</f>
        <v>114.0</v>
      </c>
      <c r="J36" s="33">
        <f>VLOOKUP(A36,'2019年第一笔 粤财社〔2018〕246号'!A:D,2,0)</f>
        <v>5213.0</v>
      </c>
      <c r="K36" s="34">
        <f>VLOOKUP(A36,'2019年第一笔 粤财社〔2018〕246号'!A:D,3,0)</f>
        <v>160.0</v>
      </c>
      <c r="L36" s="35">
        <f>VLOOKUP(A36,'2019年第一笔 粤财社〔2018〕246号'!A:D,4,0)</f>
        <v>5053.0</v>
      </c>
      <c r="M36" s="33">
        <f>VLOOKUP(A36,'2019年第二笔 粤财社〔2019〕45号'!A:D,2,0)</f>
        <v>24.0</v>
      </c>
      <c r="N36" s="34">
        <f>VLOOKUP(A36,'2019年第二笔 粤财社〔2019〕45号'!A:D,3,0)</f>
        <v>24.0</v>
      </c>
      <c r="O36" s="35">
        <f>VLOOKUP(A36,'2019年第二笔 粤财社〔2019〕45号'!A:D,4,0)</f>
        <v>0.0</v>
      </c>
      <c r="P36" s="33">
        <f>VLOOKUP(A36,'2020年第一笔 粤财社〔2019〕260号'!A:D,2,0)</f>
        <v>5337.953718139432</v>
      </c>
      <c r="Q36" s="34">
        <f>VLOOKUP(A36,'2020年第一笔 粤财社〔2019〕260号'!A:D,3,0)</f>
        <v>153.164728176162</v>
      </c>
      <c r="R36" s="35">
        <f>VLOOKUP(A36,'2020年第一笔 粤财社〔2019〕260号'!A:D,4,0)</f>
        <v>5184.78898996327</v>
      </c>
    </row>
    <row r="37" spans="8:8" ht="14.25">
      <c r="A37" s="32" t="s">
        <v>52</v>
      </c>
      <c r="B37" s="33">
        <f>VLOOKUP(A37,'2018年第一笔粤财社〔2017〕291号'!A:F,2,0)</f>
        <v>3271.0</v>
      </c>
      <c r="C37" s="34">
        <f>VLOOKUP(A37,'2018年第一笔粤财社〔2017〕291号'!A:F,3,0)</f>
        <v>45.0</v>
      </c>
      <c r="D37" s="34">
        <f>VLOOKUP(A37,'2018年第一笔粤财社〔2017〕291号'!A:F,4,0)</f>
        <v>45.0</v>
      </c>
      <c r="E37" s="34">
        <f>VLOOKUP(A37,'2018年第一笔粤财社〔2017〕291号'!A:F,5,0)</f>
        <v>0.0</v>
      </c>
      <c r="F37" s="35">
        <f>VLOOKUP(A37,'2018年第一笔粤财社〔2017〕291号'!A:F,6,0)</f>
        <v>3226.0</v>
      </c>
      <c r="G37" s="33">
        <f>VLOOKUP(A37,'2018第二笔 粤财社〔2018〕141号'!A:D,2,0)</f>
        <v>98.0</v>
      </c>
      <c r="H37" s="34">
        <f>VLOOKUP(A37,'2018第二笔 粤财社〔2018〕141号'!A:D,3,0)</f>
        <v>0.0</v>
      </c>
      <c r="I37" s="35">
        <f>VLOOKUP(A37,'2018第二笔 粤财社〔2018〕141号'!A:D,4,0)</f>
        <v>98.0</v>
      </c>
      <c r="J37" s="33">
        <f>VLOOKUP(A37,'2019年第一笔 粤财社〔2018〕246号'!A:D,2,0)</f>
        <v>5378.0</v>
      </c>
      <c r="K37" s="34">
        <f>VLOOKUP(A37,'2019年第一笔 粤财社〔2018〕246号'!A:D,3,0)</f>
        <v>165.0</v>
      </c>
      <c r="L37" s="35">
        <f>VLOOKUP(A37,'2019年第一笔 粤财社〔2018〕246号'!A:D,4,0)</f>
        <v>5213.0</v>
      </c>
      <c r="M37" s="33">
        <f>VLOOKUP(A37,'2019年第二笔 粤财社〔2019〕45号'!A:D,2,0)</f>
        <v>25.0</v>
      </c>
      <c r="N37" s="34">
        <f>VLOOKUP(A37,'2019年第二笔 粤财社〔2019〕45号'!A:D,3,0)</f>
        <v>25.0</v>
      </c>
      <c r="O37" s="35">
        <f>VLOOKUP(A37,'2019年第二笔 粤财社〔2019〕45号'!A:D,4,0)</f>
        <v>0.0</v>
      </c>
      <c r="P37" s="33">
        <f>VLOOKUP(A37,'2020年第一笔 粤财社〔2019〕260号'!A:D,2,0)</f>
        <v>3872.081529081544</v>
      </c>
      <c r="Q37" s="34">
        <f>VLOOKUP(A37,'2020年第一笔 粤财社〔2019〕260号'!A:D,3,0)</f>
        <v>111.103682458384</v>
      </c>
      <c r="R37" s="35">
        <f>VLOOKUP(A37,'2020年第一笔 粤财社〔2019〕260号'!A:D,4,0)</f>
        <v>3760.97784662316</v>
      </c>
    </row>
    <row r="38" spans="8:8" s="27" ht="14.25" customFormat="1">
      <c r="A38" s="36" t="s">
        <v>53</v>
      </c>
      <c r="B38" s="29">
        <f>VLOOKUP(A38,'2018年第一笔粤财社〔2017〕291号'!A:F,2,0)</f>
        <v>201.0</v>
      </c>
      <c r="C38" s="30">
        <f>VLOOKUP(A38,'2018年第一笔粤财社〔2017〕291号'!A:F,3,0)</f>
        <v>3.0</v>
      </c>
      <c r="D38" s="30">
        <f>VLOOKUP(A38,'2018年第一笔粤财社〔2017〕291号'!A:F,4,0)</f>
        <v>3.0</v>
      </c>
      <c r="E38" s="30">
        <f>VLOOKUP(A38,'2018年第一笔粤财社〔2017〕291号'!A:F,5,0)</f>
        <v>0.0</v>
      </c>
      <c r="F38" s="31">
        <f>VLOOKUP(A38,'2018年第一笔粤财社〔2017〕291号'!A:F,6,0)</f>
        <v>198.0</v>
      </c>
      <c r="G38" s="29">
        <f>VLOOKUP(A38,'2018第二笔 粤财社〔2018〕141号'!A:D,2,0)</f>
        <v>0.0</v>
      </c>
      <c r="H38" s="30">
        <f>VLOOKUP(A38,'2018第二笔 粤财社〔2018〕141号'!A:D,3,0)</f>
        <v>42.0</v>
      </c>
      <c r="I38" s="31">
        <f>VLOOKUP(A38,'2018第二笔 粤财社〔2018〕141号'!A:D,4,0)</f>
        <v>42.0</v>
      </c>
      <c r="J38" s="29">
        <f>VLOOKUP(A38,'2019年第一笔 粤财社〔2018〕246号'!A:D,2,0)</f>
        <v>272.0</v>
      </c>
      <c r="K38" s="30">
        <f>VLOOKUP(A38,'2019年第一笔 粤财社〔2018〕246号'!A:D,3,0)</f>
        <v>8.0</v>
      </c>
      <c r="L38" s="31">
        <f>VLOOKUP(A38,'2019年第一笔 粤财社〔2018〕246号'!A:D,4,0)</f>
        <v>264.0</v>
      </c>
      <c r="M38" s="29">
        <f>VLOOKUP(A38,'2019年第二笔 粤财社〔2019〕45号'!A:D,2,0)</f>
        <v>1.0</v>
      </c>
      <c r="N38" s="30">
        <f>VLOOKUP(A38,'2019年第二笔 粤财社〔2019〕45号'!A:D,3,0)</f>
        <v>1.0</v>
      </c>
      <c r="O38" s="31">
        <f>VLOOKUP(A38,'2019年第二笔 粤财社〔2019〕45号'!A:D,4,0)</f>
        <v>0.0</v>
      </c>
      <c r="P38" s="29">
        <f>VLOOKUP(A38,'2020年第一笔 粤财社〔2019〕260号'!A:D,2,0)</f>
        <v>268.07327959320395</v>
      </c>
      <c r="Q38" s="30">
        <f>VLOOKUP(A38,'2020年第一笔 粤财社〔2019〕260号'!A:D,3,0)</f>
        <v>7.69196833997595</v>
      </c>
      <c r="R38" s="31">
        <f>VLOOKUP(A38,'2020年第一笔 粤财社〔2019〕260号'!A:D,4,0)</f>
        <v>260.381311253228</v>
      </c>
    </row>
    <row r="39" spans="8:8" s="27" ht="14.25" customFormat="1">
      <c r="A39" s="36" t="s">
        <v>54</v>
      </c>
      <c r="B39" s="29">
        <f>VLOOKUP(A39,'2018年第一笔粤财社〔2017〕291号'!A:F,2,0)</f>
        <v>3256.0</v>
      </c>
      <c r="C39" s="30">
        <f>VLOOKUP(A39,'2018年第一笔粤财社〔2017〕291号'!A:F,3,0)</f>
        <v>45.0</v>
      </c>
      <c r="D39" s="30">
        <f>VLOOKUP(A39,'2018年第一笔粤财社〔2017〕291号'!A:F,4,0)</f>
        <v>45.0</v>
      </c>
      <c r="E39" s="30">
        <f>VLOOKUP(A39,'2018年第一笔粤财社〔2017〕291号'!A:F,5,0)</f>
        <v>0.0</v>
      </c>
      <c r="F39" s="31">
        <f>VLOOKUP(A39,'2018年第一笔粤财社〔2017〕291号'!A:F,6,0)</f>
        <v>3211.0</v>
      </c>
      <c r="G39" s="29">
        <f>VLOOKUP(A39,'2018第二笔 粤财社〔2018〕141号'!A:D,2,0)</f>
        <v>182.0</v>
      </c>
      <c r="H39" s="30">
        <f>VLOOKUP(A39,'2018第二笔 粤财社〔2018〕141号'!A:D,3,0)</f>
        <v>0.0</v>
      </c>
      <c r="I39" s="31">
        <f>VLOOKUP(A39,'2018第二笔 粤财社〔2018〕141号'!A:D,4,0)</f>
        <v>182.0</v>
      </c>
      <c r="J39" s="29">
        <f>VLOOKUP(A39,'2019年第一笔 粤财社〔2018〕246号'!A:D,2,0)</f>
        <v>3523.0</v>
      </c>
      <c r="K39" s="30">
        <f>VLOOKUP(A39,'2019年第一笔 粤财社〔2018〕246号'!A:D,3,0)</f>
        <v>107.0</v>
      </c>
      <c r="L39" s="31">
        <f>VLOOKUP(A39,'2019年第一笔 粤财社〔2018〕246号'!A:D,4,0)</f>
        <v>3416.0</v>
      </c>
      <c r="M39" s="29">
        <f>VLOOKUP(A39,'2019年第二笔 粤财社〔2019〕45号'!A:D,2,0)</f>
        <v>16.0</v>
      </c>
      <c r="N39" s="30">
        <f>VLOOKUP(A39,'2019年第二笔 粤财社〔2019〕45号'!A:D,3,0)</f>
        <v>16.0</v>
      </c>
      <c r="O39" s="31">
        <f>VLOOKUP(A39,'2019年第二笔 粤财社〔2019〕45号'!A:D,4,0)</f>
        <v>0.0</v>
      </c>
      <c r="P39" s="29">
        <f>VLOOKUP(A39,'2020年第一笔 粤财社〔2019〕260号'!A:D,2,0)</f>
        <v>3807.0622345545557</v>
      </c>
      <c r="Q39" s="30">
        <f>VLOOKUP(A39,'2020年第一笔 粤财社〔2019〕260号'!A:D,3,0)</f>
        <v>109.23804946524055</v>
      </c>
      <c r="R39" s="31">
        <f>VLOOKUP(A39,'2020年第一笔 粤财社〔2019〕260号'!A:D,4,0)</f>
        <v>3697.824185089315</v>
      </c>
    </row>
    <row r="40" spans="8:8" ht="14.25">
      <c r="A40" s="32" t="s">
        <v>55</v>
      </c>
      <c r="B40" s="33">
        <f>VLOOKUP(A40,'2018年第一笔粤财社〔2017〕291号'!A:F,2,0)</f>
        <v>921.0</v>
      </c>
      <c r="C40" s="34">
        <f>VLOOKUP(A40,'2018年第一笔粤财社〔2017〕291号'!A:F,3,0)</f>
        <v>13.0</v>
      </c>
      <c r="D40" s="34">
        <f>VLOOKUP(A40,'2018年第一笔粤财社〔2017〕291号'!A:F,4,0)</f>
        <v>13.0</v>
      </c>
      <c r="E40" s="34">
        <f>VLOOKUP(A40,'2018年第一笔粤财社〔2017〕291号'!A:F,5,0)</f>
        <v>0.0</v>
      </c>
      <c r="F40" s="35">
        <f>VLOOKUP(A40,'2018年第一笔粤财社〔2017〕291号'!A:F,6,0)</f>
        <v>908.0</v>
      </c>
      <c r="G40" s="33">
        <f>VLOOKUP(A40,'2018第二笔 粤财社〔2018〕141号'!A:D,2,0)</f>
        <v>0.0</v>
      </c>
      <c r="H40" s="34">
        <f>VLOOKUP(A40,'2018第二笔 粤财社〔2018〕141号'!A:D,3,0)</f>
        <v>0.0</v>
      </c>
      <c r="I40" s="35">
        <f>VLOOKUP(A40,'2018第二笔 粤财社〔2018〕141号'!A:D,4,0)</f>
        <v>0.0</v>
      </c>
      <c r="J40" s="33">
        <f>VLOOKUP(A40,'2019年第一笔 粤财社〔2018〕246号'!A:D,2,0)</f>
        <v>1084.0</v>
      </c>
      <c r="K40" s="34">
        <f>VLOOKUP(A40,'2019年第一笔 粤财社〔2018〕246号'!A:D,3,0)</f>
        <v>33.0</v>
      </c>
      <c r="L40" s="35">
        <f>VLOOKUP(A40,'2019年第一笔 粤财社〔2018〕246号'!A:D,4,0)</f>
        <v>1051.0</v>
      </c>
      <c r="M40" s="33">
        <f>VLOOKUP(A40,'2019年第二笔 粤财社〔2019〕45号'!A:D,2,0)</f>
        <v>5.0</v>
      </c>
      <c r="N40" s="34">
        <f>VLOOKUP(A40,'2019年第二笔 粤财社〔2019〕45号'!A:D,3,0)</f>
        <v>5.0</v>
      </c>
      <c r="O40" s="35">
        <f>VLOOKUP(A40,'2019年第二笔 粤财社〔2019〕45号'!A:D,4,0)</f>
        <v>0.0</v>
      </c>
      <c r="P40" s="33">
        <f>VLOOKUP(A40,'2020年第一笔 粤财社〔2019〕260号'!A:D,2,0)</f>
        <v>1330.4913503543853</v>
      </c>
      <c r="Q40" s="34">
        <f>VLOOKUP(A40,'2020年第一笔 粤财社〔2019〕260号'!A:D,3,0)</f>
        <v>38.1764917378852</v>
      </c>
      <c r="R40" s="35">
        <f>VLOOKUP(A40,'2020年第一笔 粤财社〔2019〕260号'!A:D,4,0)</f>
        <v>1292.3148586165</v>
      </c>
    </row>
    <row r="41" spans="8:8" ht="14.25">
      <c r="A41" s="32" t="s">
        <v>56</v>
      </c>
      <c r="B41" s="33">
        <f>VLOOKUP(A41,'2018年第一笔粤财社〔2017〕291号'!A:F,2,0)</f>
        <v>694.0</v>
      </c>
      <c r="C41" s="34">
        <f>VLOOKUP(A41,'2018年第一笔粤财社〔2017〕291号'!A:F,3,0)</f>
        <v>9.0</v>
      </c>
      <c r="D41" s="34">
        <f>VLOOKUP(A41,'2018年第一笔粤财社〔2017〕291号'!A:F,4,0)</f>
        <v>9.0</v>
      </c>
      <c r="E41" s="34">
        <f>VLOOKUP(A41,'2018年第一笔粤财社〔2017〕291号'!A:F,5,0)</f>
        <v>0.0</v>
      </c>
      <c r="F41" s="35">
        <f>VLOOKUP(A41,'2018年第一笔粤财社〔2017〕291号'!A:F,6,0)</f>
        <v>685.0</v>
      </c>
      <c r="G41" s="33">
        <f>VLOOKUP(A41,'2018第二笔 粤财社〔2018〕141号'!A:D,2,0)</f>
        <v>21.0</v>
      </c>
      <c r="H41" s="34">
        <f>VLOOKUP(A41,'2018第二笔 粤财社〔2018〕141号'!A:D,3,0)</f>
        <v>0.0</v>
      </c>
      <c r="I41" s="35">
        <f>VLOOKUP(A41,'2018第二笔 粤财社〔2018〕141号'!A:D,4,0)</f>
        <v>21.0</v>
      </c>
      <c r="J41" s="33">
        <f>VLOOKUP(A41,'2019年第一笔 粤财社〔2018〕246号'!A:D,2,0)</f>
        <v>682.0</v>
      </c>
      <c r="K41" s="34">
        <f>VLOOKUP(A41,'2019年第一笔 粤财社〔2018〕246号'!A:D,3,0)</f>
        <v>21.0</v>
      </c>
      <c r="L41" s="35">
        <f>VLOOKUP(A41,'2019年第一笔 粤财社〔2018〕246号'!A:D,4,0)</f>
        <v>661.0</v>
      </c>
      <c r="M41" s="33">
        <f>VLOOKUP(A41,'2019年第二笔 粤财社〔2019〕45号'!A:D,2,0)</f>
        <v>3.0</v>
      </c>
      <c r="N41" s="34">
        <f>VLOOKUP(A41,'2019年第二笔 粤财社〔2019〕45号'!A:D,3,0)</f>
        <v>3.0</v>
      </c>
      <c r="O41" s="35">
        <f>VLOOKUP(A41,'2019年第二笔 粤财社〔2019〕45号'!A:D,4,0)</f>
        <v>0.0</v>
      </c>
      <c r="P41" s="33">
        <f>VLOOKUP(A41,'2020年第一笔 粤财社〔2019〕260号'!A:D,2,0)</f>
        <v>565.5436627796101</v>
      </c>
      <c r="Q41" s="34">
        <f>VLOOKUP(A41,'2020年第一笔 粤财社〔2019〕260号'!A:D,3,0)</f>
        <v>16.2274433154101</v>
      </c>
      <c r="R41" s="35">
        <f>VLOOKUP(A41,'2020年第一笔 粤财社〔2019〕260号'!A:D,4,0)</f>
        <v>549.3162194642</v>
      </c>
    </row>
    <row r="42" spans="8:8" ht="14.25">
      <c r="A42" s="32" t="s">
        <v>57</v>
      </c>
      <c r="B42" s="33">
        <f>VLOOKUP(A42,'2018年第一笔粤财社〔2017〕291号'!A:F,2,0)</f>
        <v>807.0</v>
      </c>
      <c r="C42" s="34">
        <f>VLOOKUP(A42,'2018年第一笔粤财社〔2017〕291号'!A:F,3,0)</f>
        <v>11.0</v>
      </c>
      <c r="D42" s="34">
        <f>VLOOKUP(A42,'2018年第一笔粤财社〔2017〕291号'!A:F,4,0)</f>
        <v>11.0</v>
      </c>
      <c r="E42" s="34">
        <f>VLOOKUP(A42,'2018年第一笔粤财社〔2017〕291号'!A:F,5,0)</f>
        <v>0.0</v>
      </c>
      <c r="F42" s="35">
        <f>VLOOKUP(A42,'2018年第一笔粤财社〔2017〕291号'!A:F,6,0)</f>
        <v>796.0</v>
      </c>
      <c r="G42" s="33">
        <f>VLOOKUP(A42,'2018第二笔 粤财社〔2018〕141号'!A:D,2,0)</f>
        <v>24.0</v>
      </c>
      <c r="H42" s="34">
        <f>VLOOKUP(A42,'2018第二笔 粤财社〔2018〕141号'!A:D,3,0)</f>
        <v>0.0</v>
      </c>
      <c r="I42" s="35">
        <f>VLOOKUP(A42,'2018第二笔 粤财社〔2018〕141号'!A:D,4,0)</f>
        <v>24.0</v>
      </c>
      <c r="J42" s="33">
        <f>VLOOKUP(A42,'2019年第一笔 粤财社〔2018〕246号'!A:D,2,0)</f>
        <v>825.0</v>
      </c>
      <c r="K42" s="34">
        <f>VLOOKUP(A42,'2019年第一笔 粤财社〔2018〕246号'!A:D,3,0)</f>
        <v>25.0</v>
      </c>
      <c r="L42" s="35">
        <f>VLOOKUP(A42,'2019年第一笔 粤财社〔2018〕246号'!A:D,4,0)</f>
        <v>800.0</v>
      </c>
      <c r="M42" s="33">
        <f>VLOOKUP(A42,'2019年第二笔 粤财社〔2019〕45号'!A:D,2,0)</f>
        <v>4.0</v>
      </c>
      <c r="N42" s="34">
        <f>VLOOKUP(A42,'2019年第二笔 粤财社〔2019〕45号'!A:D,3,0)</f>
        <v>4.0</v>
      </c>
      <c r="O42" s="35">
        <f>VLOOKUP(A42,'2019年第二笔 粤财社〔2019〕45号'!A:D,4,0)</f>
        <v>0.0</v>
      </c>
      <c r="P42" s="33">
        <f>VLOOKUP(A42,'2020年第一笔 粤财社〔2019〕260号'!A:D,2,0)</f>
        <v>944.7172812249279</v>
      </c>
      <c r="Q42" s="34">
        <f>VLOOKUP(A42,'2020年第一笔 粤财社〔2019〕260号'!A:D,3,0)</f>
        <v>27.1072724160999</v>
      </c>
      <c r="R42" s="35">
        <f>VLOOKUP(A42,'2020年第一笔 粤财社〔2019〕260号'!A:D,4,0)</f>
        <v>917.610008808828</v>
      </c>
    </row>
    <row r="43" spans="8:8" ht="14.25">
      <c r="A43" s="32" t="s">
        <v>58</v>
      </c>
      <c r="B43" s="33">
        <f>VLOOKUP(A43,'2018年第一笔粤财社〔2017〕291号'!A:F,2,0)</f>
        <v>458.0</v>
      </c>
      <c r="C43" s="34">
        <f>VLOOKUP(A43,'2018年第一笔粤财社〔2017〕291号'!A:F,3,0)</f>
        <v>6.0</v>
      </c>
      <c r="D43" s="34">
        <f>VLOOKUP(A43,'2018年第一笔粤财社〔2017〕291号'!A:F,4,0)</f>
        <v>6.0</v>
      </c>
      <c r="E43" s="34">
        <f>VLOOKUP(A43,'2018年第一笔粤财社〔2017〕291号'!A:F,5,0)</f>
        <v>0.0</v>
      </c>
      <c r="F43" s="35">
        <f>VLOOKUP(A43,'2018年第一笔粤财社〔2017〕291号'!A:F,6,0)</f>
        <v>452.0</v>
      </c>
      <c r="G43" s="33">
        <f>VLOOKUP(A43,'2018第二笔 粤财社〔2018〕141号'!A:D,2,0)</f>
        <v>91.0</v>
      </c>
      <c r="H43" s="34">
        <f>VLOOKUP(A43,'2018第二笔 粤财社〔2018〕141号'!A:D,3,0)</f>
        <v>0.0</v>
      </c>
      <c r="I43" s="35">
        <f>VLOOKUP(A43,'2018第二笔 粤财社〔2018〕141号'!A:D,4,0)</f>
        <v>91.0</v>
      </c>
      <c r="J43" s="33">
        <f>VLOOKUP(A43,'2019年第一笔 粤财社〔2018〕246号'!A:D,2,0)</f>
        <v>525.0</v>
      </c>
      <c r="K43" s="34">
        <f>VLOOKUP(A43,'2019年第一笔 粤财社〔2018〕246号'!A:D,3,0)</f>
        <v>16.0</v>
      </c>
      <c r="L43" s="35">
        <f>VLOOKUP(A43,'2019年第一笔 粤财社〔2018〕246号'!A:D,4,0)</f>
        <v>509.0</v>
      </c>
      <c r="M43" s="33">
        <f>VLOOKUP(A43,'2019年第二笔 粤财社〔2019〕45号'!A:D,2,0)</f>
        <v>2.0</v>
      </c>
      <c r="N43" s="34">
        <f>VLOOKUP(A43,'2019年第二笔 粤财社〔2019〕45号'!A:D,3,0)</f>
        <v>2.0</v>
      </c>
      <c r="O43" s="35">
        <f>VLOOKUP(A43,'2019年第二笔 粤财社〔2019〕45号'!A:D,4,0)</f>
        <v>0.0</v>
      </c>
      <c r="P43" s="33">
        <f>VLOOKUP(A43,'2020年第一笔 粤财社〔2019〕260号'!A:D,2,0)</f>
        <v>535.850853622185</v>
      </c>
      <c r="Q43" s="34">
        <f>VLOOKUP(A43,'2020年第一笔 粤财社〔2019〕260号'!A:D,3,0)</f>
        <v>15.37545184386</v>
      </c>
      <c r="R43" s="35">
        <f>VLOOKUP(A43,'2020年第一笔 粤财社〔2019〕260号'!A:D,4,0)</f>
        <v>520.475401778325</v>
      </c>
    </row>
    <row r="44" spans="8:8" ht="14.25">
      <c r="A44" s="32" t="s">
        <v>59</v>
      </c>
      <c r="B44" s="33">
        <f>VLOOKUP(A44,'2018年第一笔粤财社〔2017〕291号'!A:F,2,0)</f>
        <v>191.0</v>
      </c>
      <c r="C44" s="34">
        <f>VLOOKUP(A44,'2018年第一笔粤财社〔2017〕291号'!A:F,3,0)</f>
        <v>3.0</v>
      </c>
      <c r="D44" s="34">
        <f>VLOOKUP(A44,'2018年第一笔粤财社〔2017〕291号'!A:F,4,0)</f>
        <v>3.0</v>
      </c>
      <c r="E44" s="34">
        <f>VLOOKUP(A44,'2018年第一笔粤财社〔2017〕291号'!A:F,5,0)</f>
        <v>0.0</v>
      </c>
      <c r="F44" s="35">
        <f>VLOOKUP(A44,'2018年第一笔粤财社〔2017〕291号'!A:F,6,0)</f>
        <v>188.0</v>
      </c>
      <c r="G44" s="33">
        <f>VLOOKUP(A44,'2018第二笔 粤财社〔2018〕141号'!A:D,2,0)</f>
        <v>40.0</v>
      </c>
      <c r="H44" s="34">
        <f>VLOOKUP(A44,'2018第二笔 粤财社〔2018〕141号'!A:D,3,0)</f>
        <v>0.0</v>
      </c>
      <c r="I44" s="35">
        <f>VLOOKUP(A44,'2018第二笔 粤财社〔2018〕141号'!A:D,4,0)</f>
        <v>40.0</v>
      </c>
      <c r="J44" s="33">
        <f>VLOOKUP(A44,'2019年第一笔 粤财社〔2018〕246号'!A:D,2,0)</f>
        <v>200.0</v>
      </c>
      <c r="K44" s="34">
        <f>VLOOKUP(A44,'2019年第一笔 粤财社〔2018〕246号'!A:D,3,0)</f>
        <v>6.0</v>
      </c>
      <c r="L44" s="35">
        <f>VLOOKUP(A44,'2019年第一笔 粤财社〔2018〕246号'!A:D,4,0)</f>
        <v>194.0</v>
      </c>
      <c r="M44" s="33">
        <f>VLOOKUP(A44,'2019年第二笔 粤财社〔2019〕45号'!A:D,2,0)</f>
        <v>1.0</v>
      </c>
      <c r="N44" s="34">
        <f>VLOOKUP(A44,'2019年第二笔 粤财社〔2019〕45号'!A:D,3,0)</f>
        <v>1.0</v>
      </c>
      <c r="O44" s="35">
        <f>VLOOKUP(A44,'2019年第二笔 粤财社〔2019〕45号'!A:D,4,0)</f>
        <v>0.0</v>
      </c>
      <c r="P44" s="33">
        <f>VLOOKUP(A44,'2020年第一笔 粤财社〔2019〕260号'!A:D,2,0)</f>
        <v>212.94231368091883</v>
      </c>
      <c r="Q44" s="34">
        <f>VLOOKUP(A44,'2020年第一笔 粤财社〔2019〕260号'!A:D,3,0)</f>
        <v>6.11006638766982</v>
      </c>
      <c r="R44" s="35">
        <f>VLOOKUP(A44,'2020年第一笔 粤财社〔2019〕260号'!A:D,4,0)</f>
        <v>206.832247293249</v>
      </c>
    </row>
    <row r="45" spans="8:8" ht="14.25">
      <c r="A45" s="32" t="s">
        <v>60</v>
      </c>
      <c r="B45" s="33">
        <f>VLOOKUP(A45,'2018年第一笔粤财社〔2017〕291号'!A:F,2,0)</f>
        <v>185.0</v>
      </c>
      <c r="C45" s="34">
        <f>VLOOKUP(A45,'2018年第一笔粤财社〔2017〕291号'!A:F,3,0)</f>
        <v>3.0</v>
      </c>
      <c r="D45" s="34">
        <f>VLOOKUP(A45,'2018年第一笔粤财社〔2017〕291号'!A:F,4,0)</f>
        <v>3.0</v>
      </c>
      <c r="E45" s="34">
        <f>VLOOKUP(A45,'2018年第一笔粤财社〔2017〕291号'!A:F,5,0)</f>
        <v>0.0</v>
      </c>
      <c r="F45" s="35">
        <f>VLOOKUP(A45,'2018年第一笔粤财社〔2017〕291号'!A:F,6,0)</f>
        <v>182.0</v>
      </c>
      <c r="G45" s="33">
        <f>VLOOKUP(A45,'2018第二笔 粤财社〔2018〕141号'!A:D,2,0)</f>
        <v>6.0</v>
      </c>
      <c r="H45" s="34">
        <f>VLOOKUP(A45,'2018第二笔 粤财社〔2018〕141号'!A:D,3,0)</f>
        <v>0.0</v>
      </c>
      <c r="I45" s="35">
        <f>VLOOKUP(A45,'2018第二笔 粤财社〔2018〕141号'!A:D,4,0)</f>
        <v>6.0</v>
      </c>
      <c r="J45" s="33">
        <f>VLOOKUP(A45,'2019年第一笔 粤财社〔2018〕246号'!A:D,2,0)</f>
        <v>207.0</v>
      </c>
      <c r="K45" s="34">
        <f>VLOOKUP(A45,'2019年第一笔 粤财社〔2018〕246号'!A:D,3,0)</f>
        <v>6.0</v>
      </c>
      <c r="L45" s="35">
        <f>VLOOKUP(A45,'2019年第一笔 粤财社〔2018〕246号'!A:D,4,0)</f>
        <v>201.0</v>
      </c>
      <c r="M45" s="33">
        <f>VLOOKUP(A45,'2019年第二笔 粤财社〔2019〕45号'!A:D,2,0)</f>
        <v>1.0</v>
      </c>
      <c r="N45" s="34">
        <f>VLOOKUP(A45,'2019年第二笔 粤财社〔2019〕45号'!A:D,3,0)</f>
        <v>1.0</v>
      </c>
      <c r="O45" s="35">
        <f>VLOOKUP(A45,'2019年第二笔 粤财社〔2019〕45号'!A:D,4,0)</f>
        <v>0.0</v>
      </c>
      <c r="P45" s="33">
        <f>VLOOKUP(A45,'2020年第一笔 粤财社〔2019〕260号'!A:D,2,0)</f>
        <v>217.51677289252854</v>
      </c>
      <c r="Q45" s="34">
        <f>VLOOKUP(A45,'2020年第一笔 粤财社〔2019〕260号'!A:D,3,0)</f>
        <v>6.24132376431552</v>
      </c>
      <c r="R45" s="35">
        <f>VLOOKUP(A45,'2020年第一笔 粤财社〔2019〕260号'!A:D,4,0)</f>
        <v>211.275449128213</v>
      </c>
    </row>
    <row r="46" spans="8:8" s="27" ht="14.25" customFormat="1">
      <c r="A46" s="36" t="s">
        <v>61</v>
      </c>
      <c r="B46" s="29">
        <f>VLOOKUP(A46,'2018年第一笔粤财社〔2017〕291号'!A:F,2,0)</f>
        <v>940.0</v>
      </c>
      <c r="C46" s="30">
        <f>VLOOKUP(A46,'2018年第一笔粤财社〔2017〕291号'!A:F,3,0)</f>
        <v>13.0</v>
      </c>
      <c r="D46" s="30">
        <f>VLOOKUP(A46,'2018年第一笔粤财社〔2017〕291号'!A:F,4,0)</f>
        <v>13.0</v>
      </c>
      <c r="E46" s="30">
        <f>VLOOKUP(A46,'2018年第一笔粤财社〔2017〕291号'!A:F,5,0)</f>
        <v>0.0</v>
      </c>
      <c r="F46" s="31">
        <f>VLOOKUP(A46,'2018年第一笔粤财社〔2017〕291号'!A:F,6,0)</f>
        <v>927.0</v>
      </c>
      <c r="G46" s="29">
        <f>VLOOKUP(A46,'2018第二笔 粤财社〔2018〕141号'!A:D,2,0)</f>
        <v>0.0</v>
      </c>
      <c r="H46" s="30">
        <f>VLOOKUP(A46,'2018第二笔 粤财社〔2018〕141号'!A:D,3,0)</f>
        <v>28.0</v>
      </c>
      <c r="I46" s="31">
        <f>VLOOKUP(A46,'2018第二笔 粤财社〔2018〕141号'!A:D,4,0)</f>
        <v>28.0</v>
      </c>
      <c r="J46" s="29">
        <f>VLOOKUP(A46,'2019年第一笔 粤财社〔2018〕246号'!A:D,2,0)</f>
        <v>1071.0</v>
      </c>
      <c r="K46" s="30">
        <f>VLOOKUP(A46,'2019年第一笔 粤财社〔2018〕246号'!A:D,3,0)</f>
        <v>33.0</v>
      </c>
      <c r="L46" s="31">
        <f>VLOOKUP(A46,'2019年第一笔 粤财社〔2018〕246号'!A:D,4,0)</f>
        <v>1038.0</v>
      </c>
      <c r="M46" s="29">
        <f>VLOOKUP(A46,'2019年第二笔 粤财社〔2019〕45号'!A:D,2,0)</f>
        <v>5.0</v>
      </c>
      <c r="N46" s="30">
        <f>VLOOKUP(A46,'2019年第二笔 粤财社〔2019〕45号'!A:D,3,0)</f>
        <v>5.0</v>
      </c>
      <c r="O46" s="31">
        <f>VLOOKUP(A46,'2019年第二笔 粤财社〔2019〕45号'!A:D,4,0)</f>
        <v>0.0</v>
      </c>
      <c r="P46" s="29">
        <f>VLOOKUP(A46,'2020年第一笔 粤财社〔2019〕260号'!A:D,2,0)</f>
        <v>1162.9944756320228</v>
      </c>
      <c r="Q46" s="30">
        <f>VLOOKUP(A46,'2020年第一笔 粤财社〔2019〕260号'!A:D,3,0)</f>
        <v>33.3704153569628</v>
      </c>
      <c r="R46" s="31">
        <f>VLOOKUP(A46,'2020年第一笔 粤财社〔2019〕260号'!A:D,4,0)</f>
        <v>1129.62406027506</v>
      </c>
    </row>
    <row r="47" spans="8:8" s="27" ht="14.25" customFormat="1">
      <c r="A47" s="36" t="s">
        <v>62</v>
      </c>
      <c r="B47" s="29">
        <f>VLOOKUP(A47,'2018年第一笔粤财社〔2017〕291号'!A:F,2,0)</f>
        <v>1264.0</v>
      </c>
      <c r="C47" s="30">
        <f>VLOOKUP(A47,'2018年第一笔粤财社〔2017〕291号'!A:F,3,0)</f>
        <v>17.0</v>
      </c>
      <c r="D47" s="30">
        <f>VLOOKUP(A47,'2018年第一笔粤财社〔2017〕291号'!A:F,4,0)</f>
        <v>17.0</v>
      </c>
      <c r="E47" s="30">
        <f>VLOOKUP(A47,'2018年第一笔粤财社〔2017〕291号'!A:F,5,0)</f>
        <v>0.0</v>
      </c>
      <c r="F47" s="31">
        <f>VLOOKUP(A47,'2018年第一笔粤财社〔2017〕291号'!A:F,6,0)</f>
        <v>1247.0</v>
      </c>
      <c r="G47" s="29">
        <f>VLOOKUP(A47,'2018第二笔 粤财社〔2018〕141号'!A:D,2,0)</f>
        <v>0.0</v>
      </c>
      <c r="H47" s="30">
        <f>VLOOKUP(A47,'2018第二笔 粤财社〔2018〕141号'!A:D,3,0)</f>
        <v>38.0</v>
      </c>
      <c r="I47" s="31">
        <f>VLOOKUP(A47,'2018第二笔 粤财社〔2018〕141号'!A:D,4,0)</f>
        <v>38.0</v>
      </c>
      <c r="J47" s="29">
        <f>VLOOKUP(A47,'2019年第一笔 粤财社〔2018〕246号'!A:D,2,0)</f>
        <v>1753.0</v>
      </c>
      <c r="K47" s="30">
        <f>VLOOKUP(A47,'2019年第一笔 粤财社〔2018〕246号'!A:D,3,0)</f>
        <v>54.0</v>
      </c>
      <c r="L47" s="31">
        <f>VLOOKUP(A47,'2019年第一笔 粤财社〔2018〕246号'!A:D,4,0)</f>
        <v>1699.0</v>
      </c>
      <c r="M47" s="29">
        <f>VLOOKUP(A47,'2019年第二笔 粤财社〔2019〕45号'!A:D,2,0)</f>
        <v>8.0</v>
      </c>
      <c r="N47" s="30">
        <f>VLOOKUP(A47,'2019年第二笔 粤财社〔2019〕45号'!A:D,3,0)</f>
        <v>8.0</v>
      </c>
      <c r="O47" s="31">
        <f>VLOOKUP(A47,'2019年第二笔 粤财社〔2019〕45号'!A:D,4,0)</f>
        <v>0.0</v>
      </c>
      <c r="P47" s="29">
        <f>VLOOKUP(A47,'2020年第一笔 粤财社〔2019〕260号'!A:D,2,0)</f>
        <v>1769.3208658251838</v>
      </c>
      <c r="Q47" s="30">
        <f>VLOOKUP(A47,'2020年第一笔 粤财社〔2019〕260号'!A:D,3,0)</f>
        <v>50.7680590316139</v>
      </c>
      <c r="R47" s="31">
        <f>VLOOKUP(A47,'2020年第一笔 粤财社〔2019〕260号'!A:D,4,0)</f>
        <v>1718.55280679357</v>
      </c>
    </row>
    <row r="48" spans="8:8" s="27" ht="14.25" customFormat="1">
      <c r="A48" s="36" t="s">
        <v>63</v>
      </c>
      <c r="B48" s="29">
        <f>VLOOKUP(A48,'2018年第一笔粤财社〔2017〕291号'!A:F,2,0)</f>
        <v>436.0</v>
      </c>
      <c r="C48" s="30">
        <f>VLOOKUP(A48,'2018年第一笔粤财社〔2017〕291号'!A:F,3,0)</f>
        <v>6.0</v>
      </c>
      <c r="D48" s="30">
        <f>VLOOKUP(A48,'2018年第一笔粤财社〔2017〕291号'!A:F,4,0)</f>
        <v>6.0</v>
      </c>
      <c r="E48" s="30">
        <f>VLOOKUP(A48,'2018年第一笔粤财社〔2017〕291号'!A:F,5,0)</f>
        <v>0.0</v>
      </c>
      <c r="F48" s="31">
        <f>VLOOKUP(A48,'2018年第一笔粤财社〔2017〕291号'!A:F,6,0)</f>
        <v>430.0</v>
      </c>
      <c r="G48" s="29">
        <f>VLOOKUP(A48,'2018第二笔 粤财社〔2018〕141号'!A:D,2,0)</f>
        <v>0.0</v>
      </c>
      <c r="H48" s="30">
        <f>VLOOKUP(A48,'2018第二笔 粤财社〔2018〕141号'!A:D,3,0)</f>
        <v>13.0</v>
      </c>
      <c r="I48" s="31">
        <f>VLOOKUP(A48,'2018第二笔 粤财社〔2018〕141号'!A:D,4,0)</f>
        <v>13.0</v>
      </c>
      <c r="J48" s="29">
        <f>VLOOKUP(A48,'2019年第一笔 粤财社〔2018〕246号'!A:D,2,0)</f>
        <v>555.0</v>
      </c>
      <c r="K48" s="30">
        <f>VLOOKUP(A48,'2019年第一笔 粤财社〔2018〕246号'!A:D,3,0)</f>
        <v>17.0</v>
      </c>
      <c r="L48" s="31">
        <f>VLOOKUP(A48,'2019年第一笔 粤财社〔2018〕246号'!A:D,4,0)</f>
        <v>538.0</v>
      </c>
      <c r="M48" s="29">
        <f>VLOOKUP(A48,'2019年第二笔 粤财社〔2019〕45号'!A:D,2,0)</f>
        <v>3.0</v>
      </c>
      <c r="N48" s="30">
        <f>VLOOKUP(A48,'2019年第二笔 粤财社〔2019〕45号'!A:D,3,0)</f>
        <v>3.0</v>
      </c>
      <c r="O48" s="31">
        <f>VLOOKUP(A48,'2019年第二笔 粤财社〔2019〕45号'!A:D,4,0)</f>
        <v>0.0</v>
      </c>
      <c r="P48" s="29">
        <f>VLOOKUP(A48,'2020年第一笔 粤财社〔2019〕260号'!A:D,2,0)</f>
        <v>584.7522396508396</v>
      </c>
      <c r="Q48" s="30">
        <f>VLOOKUP(A48,'2020年第一笔 粤财社〔2019〕260号'!A:D,3,0)</f>
        <v>16.7786051670265</v>
      </c>
      <c r="R48" s="31">
        <f>VLOOKUP(A48,'2020年第一笔 粤财社〔2019〕260号'!A:D,4,0)</f>
        <v>567.973634483813</v>
      </c>
    </row>
    <row r="49" spans="8:8" s="27" ht="14.25" customFormat="1">
      <c r="A49" s="36" t="s">
        <v>64</v>
      </c>
      <c r="B49" s="29">
        <f>VLOOKUP(A49,'2018年第一笔粤财社〔2017〕291号'!A:F,2,0)</f>
        <v>417.0</v>
      </c>
      <c r="C49" s="30">
        <f>VLOOKUP(A49,'2018年第一笔粤财社〔2017〕291号'!A:F,3,0)</f>
        <v>6.0</v>
      </c>
      <c r="D49" s="30">
        <f>VLOOKUP(A49,'2018年第一笔粤财社〔2017〕291号'!A:F,4,0)</f>
        <v>6.0</v>
      </c>
      <c r="E49" s="30">
        <f>VLOOKUP(A49,'2018年第一笔粤财社〔2017〕291号'!A:F,5,0)</f>
        <v>0.0</v>
      </c>
      <c r="F49" s="31">
        <f>VLOOKUP(A49,'2018年第一笔粤财社〔2017〕291号'!A:F,6,0)</f>
        <v>411.0</v>
      </c>
      <c r="G49" s="29">
        <f>VLOOKUP(A49,'2018第二笔 粤财社〔2018〕141号'!A:D,2,0)</f>
        <v>0.0</v>
      </c>
      <c r="H49" s="30">
        <f>VLOOKUP(A49,'2018第二笔 粤财社〔2018〕141号'!A:D,3,0)</f>
        <v>13.0</v>
      </c>
      <c r="I49" s="31">
        <f>VLOOKUP(A49,'2018第二笔 粤财社〔2018〕141号'!A:D,4,0)</f>
        <v>13.0</v>
      </c>
      <c r="J49" s="29">
        <f>VLOOKUP(A49,'2019年第一笔 粤财社〔2018〕246号'!A:D,2,0)</f>
        <v>529.0</v>
      </c>
      <c r="K49" s="30">
        <f>VLOOKUP(A49,'2019年第一笔 粤财社〔2018〕246号'!A:D,3,0)</f>
        <v>16.0</v>
      </c>
      <c r="L49" s="31">
        <f>VLOOKUP(A49,'2019年第一笔 粤财社〔2018〕246号'!A:D,4,0)</f>
        <v>513.0</v>
      </c>
      <c r="M49" s="29">
        <f>VLOOKUP(A49,'2019年第二笔 粤财社〔2019〕45号'!A:D,2,0)</f>
        <v>2.0</v>
      </c>
      <c r="N49" s="30">
        <f>VLOOKUP(A49,'2019年第二笔 粤财社〔2019〕45号'!A:D,3,0)</f>
        <v>2.0</v>
      </c>
      <c r="O49" s="31">
        <f>VLOOKUP(A49,'2019年第二笔 粤财社〔2019〕45号'!A:D,4,0)</f>
        <v>0.0</v>
      </c>
      <c r="P49" s="29">
        <f>VLOOKUP(A49,'2020年第一笔 粤财社〔2019〕260号'!A:D,2,0)</f>
        <v>564.9743343351253</v>
      </c>
      <c r="Q49" s="30">
        <f>VLOOKUP(A49,'2020年第一笔 粤财社〔2019〕260号'!A:D,3,0)</f>
        <v>16.2111072733522</v>
      </c>
      <c r="R49" s="31">
        <f>VLOOKUP(A49,'2020年第一笔 粤财社〔2019〕260号'!A:D,4,0)</f>
        <v>548.763227061773</v>
      </c>
    </row>
    <row r="50" spans="8:8" s="27" ht="14.25" customFormat="1">
      <c r="A50" s="36" t="s">
        <v>65</v>
      </c>
      <c r="B50" s="29">
        <f>VLOOKUP(A50,'2018年第一笔粤财社〔2017〕291号'!A:F,2,0)</f>
        <v>4546.0</v>
      </c>
      <c r="C50" s="30">
        <f>VLOOKUP(A50,'2018年第一笔粤财社〔2017〕291号'!A:F,3,0)</f>
        <v>63.0</v>
      </c>
      <c r="D50" s="30">
        <f>VLOOKUP(A50,'2018年第一笔粤财社〔2017〕291号'!A:F,4,0)</f>
        <v>63.0</v>
      </c>
      <c r="E50" s="30">
        <f>VLOOKUP(A50,'2018年第一笔粤财社〔2017〕291号'!A:F,5,0)</f>
        <v>0.0</v>
      </c>
      <c r="F50" s="31">
        <f>VLOOKUP(A50,'2018年第一笔粤财社〔2017〕291号'!A:F,6,0)</f>
        <v>4483.0</v>
      </c>
      <c r="G50" s="29">
        <f>VLOOKUP(A50,'2018第二笔 粤财社〔2018〕141号'!A:D,2,0)</f>
        <v>136.0</v>
      </c>
      <c r="H50" s="30">
        <f>VLOOKUP(A50,'2018第二笔 粤财社〔2018〕141号'!A:D,3,0)</f>
        <v>0.0</v>
      </c>
      <c r="I50" s="31">
        <f>VLOOKUP(A50,'2018第二笔 粤财社〔2018〕141号'!A:D,4,0)</f>
        <v>136.0</v>
      </c>
      <c r="J50" s="29">
        <f>VLOOKUP(A50,'2019年第一笔 粤财社〔2018〕246号'!A:D,2,0)</f>
        <v>5817.0</v>
      </c>
      <c r="K50" s="30">
        <f>VLOOKUP(A50,'2019年第一笔 粤财社〔2018〕246号'!A:D,3,0)</f>
        <v>179.0</v>
      </c>
      <c r="L50" s="31">
        <f>VLOOKUP(A50,'2019年第一笔 粤财社〔2018〕246号'!A:D,4,0)</f>
        <v>5638.0</v>
      </c>
      <c r="M50" s="29">
        <f>VLOOKUP(A50,'2019年第二笔 粤财社〔2019〕45号'!A:D,2,0)</f>
        <v>27.0</v>
      </c>
      <c r="N50" s="30">
        <f>VLOOKUP(A50,'2019年第二笔 粤财社〔2019〕45号'!A:D,3,0)</f>
        <v>27.0</v>
      </c>
      <c r="O50" s="31">
        <f>VLOOKUP(A50,'2019年第二笔 粤财社〔2019〕45号'!A:D,4,0)</f>
        <v>0.0</v>
      </c>
      <c r="P50" s="29">
        <f>VLOOKUP(A50,'2020年第一笔 粤财社〔2019〕260号'!A:D,2,0)</f>
        <v>5905.968779798206</v>
      </c>
      <c r="Q50" s="30">
        <f>VLOOKUP(A50,'2020年第一笔 粤财社〔2019〕260号'!A:D,3,0)</f>
        <v>169.4630846462243</v>
      </c>
      <c r="R50" s="31">
        <f>VLOOKUP(A50,'2020年第一笔 粤财社〔2019〕260号'!A:D,4,0)</f>
        <v>5736.505695151982</v>
      </c>
    </row>
    <row r="51" spans="8:8" ht="14.25">
      <c r="A51" s="32" t="s">
        <v>66</v>
      </c>
      <c r="B51" s="33">
        <f>VLOOKUP(A51,'2018年第一笔粤财社〔2017〕291号'!A:F,2,0)</f>
        <v>565.0</v>
      </c>
      <c r="C51" s="34">
        <f>VLOOKUP(A51,'2018年第一笔粤财社〔2017〕291号'!A:F,3,0)</f>
        <v>8.0</v>
      </c>
      <c r="D51" s="34">
        <f>VLOOKUP(A51,'2018年第一笔粤财社〔2017〕291号'!A:F,4,0)</f>
        <v>8.0</v>
      </c>
      <c r="E51" s="34">
        <f>VLOOKUP(A51,'2018年第一笔粤财社〔2017〕291号'!A:F,5,0)</f>
        <v>0.0</v>
      </c>
      <c r="F51" s="35">
        <f>VLOOKUP(A51,'2018年第一笔粤财社〔2017〕291号'!A:F,6,0)</f>
        <v>557.0</v>
      </c>
      <c r="G51" s="33">
        <f>VLOOKUP(A51,'2018第二笔 粤财社〔2018〕141号'!A:D,2,0)</f>
        <v>17.0</v>
      </c>
      <c r="H51" s="34">
        <f>VLOOKUP(A51,'2018第二笔 粤财社〔2018〕141号'!A:D,3,0)</f>
        <v>0.0</v>
      </c>
      <c r="I51" s="35">
        <f>VLOOKUP(A51,'2018第二笔 粤财社〔2018〕141号'!A:D,4,0)</f>
        <v>17.0</v>
      </c>
      <c r="J51" s="33">
        <f>VLOOKUP(A51,'2019年第一笔 粤财社〔2018〕246号'!A:D,2,0)</f>
        <v>658.0</v>
      </c>
      <c r="K51" s="34">
        <f>VLOOKUP(A51,'2019年第一笔 粤财社〔2018〕246号'!A:D,3,0)</f>
        <v>20.0</v>
      </c>
      <c r="L51" s="35">
        <f>VLOOKUP(A51,'2019年第一笔 粤财社〔2018〕246号'!A:D,4,0)</f>
        <v>638.0</v>
      </c>
      <c r="M51" s="33">
        <f>VLOOKUP(A51,'2019年第二笔 粤财社〔2019〕45号'!A:D,2,0)</f>
        <v>3.0</v>
      </c>
      <c r="N51" s="34">
        <f>VLOOKUP(A51,'2019年第二笔 粤财社〔2019〕45号'!A:D,3,0)</f>
        <v>3.0</v>
      </c>
      <c r="O51" s="35">
        <f>VLOOKUP(A51,'2019年第二笔 粤财社〔2019〕45号'!A:D,4,0)</f>
        <v>0.0</v>
      </c>
      <c r="P51" s="33">
        <f>VLOOKUP(A51,'2020年第一笔 粤财社〔2019〕260号'!A:D,2,0)</f>
        <v>722.5619669419328</v>
      </c>
      <c r="Q51" s="34">
        <f>VLOOKUP(A51,'2020年第一笔 粤财社〔2019〕260号'!A:D,3,0)</f>
        <v>20.7328525313009</v>
      </c>
      <c r="R51" s="35">
        <f>VLOOKUP(A51,'2020年第一笔 粤财社〔2019〕260号'!A:D,4,0)</f>
        <v>701.829114410632</v>
      </c>
    </row>
    <row r="52" spans="8:8" ht="14.25">
      <c r="A52" s="32" t="s">
        <v>67</v>
      </c>
      <c r="B52" s="33">
        <f>VLOOKUP(A52,'2018年第一笔粤财社〔2017〕291号'!A:F,2,0)</f>
        <v>2378.0</v>
      </c>
      <c r="C52" s="34">
        <f>VLOOKUP(A52,'2018年第一笔粤财社〔2017〕291号'!A:F,3,0)</f>
        <v>33.0</v>
      </c>
      <c r="D52" s="34">
        <f>VLOOKUP(A52,'2018年第一笔粤财社〔2017〕291号'!A:F,4,0)</f>
        <v>33.0</v>
      </c>
      <c r="E52" s="34">
        <f>VLOOKUP(A52,'2018年第一笔粤财社〔2017〕291号'!A:F,5,0)</f>
        <v>0.0</v>
      </c>
      <c r="F52" s="35">
        <f>VLOOKUP(A52,'2018年第一笔粤财社〔2017〕291号'!A:F,6,0)</f>
        <v>2345.0</v>
      </c>
      <c r="G52" s="33">
        <f>VLOOKUP(A52,'2018第二笔 粤财社〔2018〕141号'!A:D,2,0)</f>
        <v>71.0</v>
      </c>
      <c r="H52" s="34">
        <f>VLOOKUP(A52,'2018第二笔 粤财社〔2018〕141号'!A:D,3,0)</f>
        <v>0.0</v>
      </c>
      <c r="I52" s="35">
        <f>VLOOKUP(A52,'2018第二笔 粤财社〔2018〕141号'!A:D,4,0)</f>
        <v>71.0</v>
      </c>
      <c r="J52" s="33">
        <f>VLOOKUP(A52,'2019年第一笔 粤财社〔2018〕246号'!A:D,2,0)</f>
        <v>2792.0</v>
      </c>
      <c r="K52" s="34">
        <f>VLOOKUP(A52,'2019年第一笔 粤财社〔2018〕246号'!A:D,3,0)</f>
        <v>86.0</v>
      </c>
      <c r="L52" s="35">
        <f>VLOOKUP(A52,'2019年第一笔 粤财社〔2018〕246号'!A:D,4,0)</f>
        <v>2706.0</v>
      </c>
      <c r="M52" s="33">
        <f>VLOOKUP(A52,'2019年第二笔 粤财社〔2019〕45号'!A:D,2,0)</f>
        <v>13.0</v>
      </c>
      <c r="N52" s="34">
        <f>VLOOKUP(A52,'2019年第二笔 粤财社〔2019〕45号'!A:D,3,0)</f>
        <v>13.0</v>
      </c>
      <c r="O52" s="35">
        <f>VLOOKUP(A52,'2019年第二笔 粤财社〔2019〕45号'!A:D,4,0)</f>
        <v>0.0</v>
      </c>
      <c r="P52" s="33">
        <f>VLOOKUP(A52,'2020年第一笔 粤财社〔2019〕260号'!A:D,2,0)</f>
        <v>2804.8250111404864</v>
      </c>
      <c r="Q52" s="34">
        <f>VLOOKUP(A52,'2020年第一笔 粤财社〔2019〕260号'!A:D,3,0)</f>
        <v>80.4803269374864</v>
      </c>
      <c r="R52" s="35">
        <f>VLOOKUP(A52,'2020年第一笔 粤财社〔2019〕260号'!A:D,4,0)</f>
        <v>2724.344684203</v>
      </c>
    </row>
    <row r="53" spans="8:8" ht="14.25">
      <c r="A53" s="32" t="s">
        <v>68</v>
      </c>
      <c r="B53" s="33">
        <f>VLOOKUP(A53,'2018年第一笔粤财社〔2017〕291号'!A:F,2,0)</f>
        <v>1603.0</v>
      </c>
      <c r="C53" s="34">
        <f>VLOOKUP(A53,'2018年第一笔粤财社〔2017〕291号'!A:F,3,0)</f>
        <v>22.0</v>
      </c>
      <c r="D53" s="34">
        <f>VLOOKUP(A53,'2018年第一笔粤财社〔2017〕291号'!A:F,4,0)</f>
        <v>22.0</v>
      </c>
      <c r="E53" s="34">
        <f>VLOOKUP(A53,'2018年第一笔粤财社〔2017〕291号'!A:F,5,0)</f>
        <v>0.0</v>
      </c>
      <c r="F53" s="35">
        <f>VLOOKUP(A53,'2018年第一笔粤财社〔2017〕291号'!A:F,6,0)</f>
        <v>1581.0</v>
      </c>
      <c r="G53" s="33">
        <f>VLOOKUP(A53,'2018第二笔 粤财社〔2018〕141号'!A:D,2,0)</f>
        <v>48.0</v>
      </c>
      <c r="H53" s="34">
        <f>VLOOKUP(A53,'2018第二笔 粤财社〔2018〕141号'!A:D,3,0)</f>
        <v>0.0</v>
      </c>
      <c r="I53" s="35">
        <f>VLOOKUP(A53,'2018第二笔 粤财社〔2018〕141号'!A:D,4,0)</f>
        <v>48.0</v>
      </c>
      <c r="J53" s="33">
        <f>VLOOKUP(A53,'2019年第一笔 粤财社〔2018〕246号'!A:D,2,0)</f>
        <v>2367.0</v>
      </c>
      <c r="K53" s="34">
        <f>VLOOKUP(A53,'2019年第一笔 粤财社〔2018〕246号'!A:D,3,0)</f>
        <v>73.0</v>
      </c>
      <c r="L53" s="35">
        <f>VLOOKUP(A53,'2019年第一笔 粤财社〔2018〕246号'!A:D,4,0)</f>
        <v>2294.0</v>
      </c>
      <c r="M53" s="33">
        <f>VLOOKUP(A53,'2019年第二笔 粤财社〔2019〕45号'!A:D,2,0)</f>
        <v>11.0</v>
      </c>
      <c r="N53" s="34">
        <f>VLOOKUP(A53,'2019年第二笔 粤财社〔2019〕45号'!A:D,3,0)</f>
        <v>11.0</v>
      </c>
      <c r="O53" s="35">
        <f>VLOOKUP(A53,'2019年第二笔 粤财社〔2019〕45号'!A:D,4,0)</f>
        <v>0.0</v>
      </c>
      <c r="P53" s="33">
        <f>VLOOKUP(A53,'2020年第一笔 粤财社〔2019〕260号'!A:D,2,0)</f>
        <v>2378.581801715787</v>
      </c>
      <c r="Q53" s="34">
        <f>VLOOKUP(A53,'2020年第一笔 粤财社〔2019〕260号'!A:D,3,0)</f>
        <v>68.249905177437</v>
      </c>
      <c r="R53" s="35">
        <f>VLOOKUP(A53,'2020年第一笔 粤财社〔2019〕260号'!A:D,4,0)</f>
        <v>2310.33189653835</v>
      </c>
    </row>
    <row r="54" spans="8:8" s="27" ht="14.25" customFormat="1">
      <c r="A54" s="36" t="s">
        <v>69</v>
      </c>
      <c r="B54" s="29">
        <f>VLOOKUP(A54,'2018年第一笔粤财社〔2017〕291号'!A:F,2,0)</f>
        <v>1553.0</v>
      </c>
      <c r="C54" s="30">
        <f>VLOOKUP(A54,'2018年第一笔粤财社〔2017〕291号'!A:F,3,0)</f>
        <v>21.0</v>
      </c>
      <c r="D54" s="30">
        <f>VLOOKUP(A54,'2018年第一笔粤财社〔2017〕291号'!A:F,4,0)</f>
        <v>21.0</v>
      </c>
      <c r="E54" s="30">
        <f>VLOOKUP(A54,'2018年第一笔粤财社〔2017〕291号'!A:F,5,0)</f>
        <v>0.0</v>
      </c>
      <c r="F54" s="31">
        <f>VLOOKUP(A54,'2018年第一笔粤财社〔2017〕291号'!A:F,6,0)</f>
        <v>1532.0</v>
      </c>
      <c r="G54" s="29">
        <f>VLOOKUP(A54,'2018第二笔 粤财社〔2018〕141号'!A:D,2,0)</f>
        <v>0.0</v>
      </c>
      <c r="H54" s="30">
        <f>VLOOKUP(A54,'2018第二笔 粤财社〔2018〕141号'!A:D,3,0)</f>
        <v>295.0</v>
      </c>
      <c r="I54" s="31">
        <f>VLOOKUP(A54,'2018第二笔 粤财社〔2018〕141号'!A:D,4,0)</f>
        <v>295.0</v>
      </c>
      <c r="J54" s="29">
        <f>VLOOKUP(A54,'2019年第一笔 粤财社〔2018〕246号'!A:D,2,0)</f>
        <v>1532.0</v>
      </c>
      <c r="K54" s="30">
        <f>VLOOKUP(A54,'2019年第一笔 粤财社〔2018〕246号'!A:D,3,0)</f>
        <v>47.0</v>
      </c>
      <c r="L54" s="31">
        <f>VLOOKUP(A54,'2019年第一笔 粤财社〔2018〕246号'!A:D,4,0)</f>
        <v>1485.0</v>
      </c>
      <c r="M54" s="29">
        <f>VLOOKUP(A54,'2019年第二笔 粤财社〔2019〕45号'!A:D,2,0)</f>
        <v>7.0</v>
      </c>
      <c r="N54" s="30">
        <f>VLOOKUP(A54,'2019年第二笔 粤财社〔2019〕45号'!A:D,3,0)</f>
        <v>7.0</v>
      </c>
      <c r="O54" s="31">
        <f>VLOOKUP(A54,'2019年第二笔 粤财社〔2019〕45号'!A:D,4,0)</f>
        <v>0.0</v>
      </c>
      <c r="P54" s="29">
        <f>VLOOKUP(A54,'2020年第一笔 粤财社〔2019〕260号'!A:D,2,0)</f>
        <v>1963.3731143862547</v>
      </c>
      <c r="Q54" s="30">
        <f>VLOOKUP(A54,'2020年第一笔 粤财社〔2019〕260号'!A:D,3,0)</f>
        <v>56.3361027937447</v>
      </c>
      <c r="R54" s="31">
        <f>VLOOKUP(A54,'2020年第一笔 粤财社〔2019〕260号'!A:D,4,0)</f>
        <v>1907.03701159251</v>
      </c>
    </row>
    <row r="55" spans="8:8" s="27" ht="14.25" customFormat="1">
      <c r="A55" s="36" t="s">
        <v>70</v>
      </c>
      <c r="B55" s="29">
        <f>VLOOKUP(A55,'2018年第一笔粤财社〔2017〕291号'!A:F,2,0)</f>
        <v>3683.0</v>
      </c>
      <c r="C55" s="30">
        <f>VLOOKUP(A55,'2018年第一笔粤财社〔2017〕291号'!A:F,3,0)</f>
        <v>50.0</v>
      </c>
      <c r="D55" s="30">
        <f>VLOOKUP(A55,'2018年第一笔粤财社〔2017〕291号'!A:F,4,0)</f>
        <v>50.0</v>
      </c>
      <c r="E55" s="30">
        <f>VLOOKUP(A55,'2018年第一笔粤财社〔2017〕291号'!A:F,5,0)</f>
        <v>0.0</v>
      </c>
      <c r="F55" s="31">
        <f>VLOOKUP(A55,'2018年第一笔粤财社〔2017〕291号'!A:F,6,0)</f>
        <v>3633.0</v>
      </c>
      <c r="G55" s="29">
        <f>VLOOKUP(A55,'2018第二笔 粤财社〔2018〕141号'!A:D,2,0)</f>
        <v>0.0</v>
      </c>
      <c r="H55" s="30">
        <f>VLOOKUP(A55,'2018第二笔 粤财社〔2018〕141号'!A:D,3,0)</f>
        <v>0.0</v>
      </c>
      <c r="I55" s="31">
        <f>VLOOKUP(A55,'2018第二笔 粤财社〔2018〕141号'!A:D,4,0)</f>
        <v>0.0</v>
      </c>
      <c r="J55" s="29">
        <f>VLOOKUP(A55,'2019年第一笔 粤财社〔2018〕246号'!A:D,2,0)</f>
        <v>4786.0</v>
      </c>
      <c r="K55" s="30">
        <f>VLOOKUP(A55,'2019年第一笔 粤财社〔2018〕246号'!A:D,3,0)</f>
        <v>147.0</v>
      </c>
      <c r="L55" s="31">
        <f>VLOOKUP(A55,'2019年第一笔 粤财社〔2018〕246号'!A:D,4,0)</f>
        <v>4639.0</v>
      </c>
      <c r="M55" s="29">
        <f>VLOOKUP(A55,'2019年第二笔 粤财社〔2019〕45号'!A:D,2,0)</f>
        <v>22.0</v>
      </c>
      <c r="N55" s="30">
        <f>VLOOKUP(A55,'2019年第二笔 粤财社〔2019〕45号'!A:D,3,0)</f>
        <v>22.0</v>
      </c>
      <c r="O55" s="31">
        <f>VLOOKUP(A55,'2019年第二笔 粤财社〔2019〕45号'!A:D,4,0)</f>
        <v>0.0</v>
      </c>
      <c r="P55" s="29">
        <f>VLOOKUP(A55,'2020年第一笔 粤财社〔2019〕260号'!A:D,2,0)</f>
        <v>4028.8106488400767</v>
      </c>
      <c r="Q55" s="30">
        <f>VLOOKUP(A55,'2020年第一笔 粤财社〔2019〕260号'!A:D,3,0)</f>
        <v>115.600793953287</v>
      </c>
      <c r="R55" s="31">
        <f>VLOOKUP(A55,'2020年第一笔 粤财社〔2019〕260号'!A:D,4,0)</f>
        <v>3913.20985488679</v>
      </c>
    </row>
    <row r="56" spans="8:8" s="27" ht="14.25" customFormat="1">
      <c r="A56" s="36" t="s">
        <v>71</v>
      </c>
      <c r="B56" s="29">
        <f>VLOOKUP(A56,'2018年第一笔粤财社〔2017〕291号'!A:F,2,0)</f>
        <v>1761.0</v>
      </c>
      <c r="C56" s="30">
        <f>VLOOKUP(A56,'2018年第一笔粤财社〔2017〕291号'!A:F,3,0)</f>
        <v>24.0</v>
      </c>
      <c r="D56" s="30">
        <f>VLOOKUP(A56,'2018年第一笔粤财社〔2017〕291号'!A:F,4,0)</f>
        <v>24.0</v>
      </c>
      <c r="E56" s="30">
        <f>VLOOKUP(A56,'2018年第一笔粤财社〔2017〕291号'!A:F,5,0)</f>
        <v>0.0</v>
      </c>
      <c r="F56" s="31">
        <f>VLOOKUP(A56,'2018年第一笔粤财社〔2017〕291号'!A:F,6,0)</f>
        <v>1737.0</v>
      </c>
      <c r="G56" s="29">
        <f>VLOOKUP(A56,'2018第二笔 粤财社〔2018〕141号'!A:D,2,0)</f>
        <v>0.0</v>
      </c>
      <c r="H56" s="30">
        <f>VLOOKUP(A56,'2018第二笔 粤财社〔2018〕141号'!A:D,3,0)</f>
        <v>53.0</v>
      </c>
      <c r="I56" s="31">
        <f>VLOOKUP(A56,'2018第二笔 粤财社〔2018〕141号'!A:D,4,0)</f>
        <v>53.0</v>
      </c>
      <c r="J56" s="29">
        <f>VLOOKUP(A56,'2019年第一笔 粤财社〔2018〕246号'!A:D,2,0)</f>
        <v>2462.0</v>
      </c>
      <c r="K56" s="30">
        <f>VLOOKUP(A56,'2019年第一笔 粤财社〔2018〕246号'!A:D,3,0)</f>
        <v>76.0</v>
      </c>
      <c r="L56" s="31">
        <f>VLOOKUP(A56,'2019年第一笔 粤财社〔2018〕246号'!A:D,4,0)</f>
        <v>2386.0</v>
      </c>
      <c r="M56" s="29">
        <f>VLOOKUP(A56,'2019年第二笔 粤财社〔2019〕45号'!A:D,2,0)</f>
        <v>11.0</v>
      </c>
      <c r="N56" s="30">
        <f>VLOOKUP(A56,'2019年第二笔 粤财社〔2019〕45号'!A:D,3,0)</f>
        <v>11.0</v>
      </c>
      <c r="O56" s="31">
        <f>VLOOKUP(A56,'2019年第二笔 粤财社〔2019〕45号'!A:D,4,0)</f>
        <v>0.0</v>
      </c>
      <c r="P56" s="29">
        <f>VLOOKUP(A56,'2020年第一笔 粤财社〔2019〕260号'!A:D,2,0)</f>
        <v>2297.979677780048</v>
      </c>
      <c r="Q56" s="30">
        <f>VLOOKUP(A56,'2020年第一笔 粤财社〔2019〕260号'!A:D,3,0)</f>
        <v>65.9371458215277</v>
      </c>
      <c r="R56" s="31">
        <f>VLOOKUP(A56,'2020年第一笔 粤财社〔2019〕260号'!A:D,4,0)</f>
        <v>2232.04253195852</v>
      </c>
    </row>
    <row r="57" spans="8:8" s="27" ht="14.25" customFormat="1">
      <c r="A57" s="36" t="s">
        <v>72</v>
      </c>
      <c r="B57" s="29">
        <f>VLOOKUP(A57,'2018年第一笔粤财社〔2017〕291号'!A:F,2,0)</f>
        <v>4389.0</v>
      </c>
      <c r="C57" s="30">
        <f>VLOOKUP(A57,'2018年第一笔粤财社〔2017〕291号'!A:F,3,0)</f>
        <v>60.0</v>
      </c>
      <c r="D57" s="30">
        <f>VLOOKUP(A57,'2018年第一笔粤财社〔2017〕291号'!A:F,4,0)</f>
        <v>60.0</v>
      </c>
      <c r="E57" s="30">
        <f>VLOOKUP(A57,'2018年第一笔粤财社〔2017〕291号'!A:F,5,0)</f>
        <v>0.0</v>
      </c>
      <c r="F57" s="31">
        <f>VLOOKUP(A57,'2018年第一笔粤财社〔2017〕291号'!A:F,6,0)</f>
        <v>4329.0</v>
      </c>
      <c r="G57" s="29">
        <f>VLOOKUP(A57,'2018第二笔 粤财社〔2018〕141号'!A:D,2,0)</f>
        <v>306.0</v>
      </c>
      <c r="H57" s="30">
        <f>VLOOKUP(A57,'2018第二笔 粤财社〔2018〕141号'!A:D,3,0)</f>
        <v>0.0</v>
      </c>
      <c r="I57" s="31">
        <f>VLOOKUP(A57,'2018第二笔 粤财社〔2018〕141号'!A:D,4,0)</f>
        <v>306.0</v>
      </c>
      <c r="J57" s="29">
        <f>VLOOKUP(A57,'2019年第一笔 粤财社〔2018〕246号'!A:D,2,0)</f>
        <v>4415.0</v>
      </c>
      <c r="K57" s="30">
        <f>VLOOKUP(A57,'2019年第一笔 粤财社〔2018〕246号'!A:D,3,0)</f>
        <v>135.0</v>
      </c>
      <c r="L57" s="31">
        <f>VLOOKUP(A57,'2019年第一笔 粤财社〔2018〕246号'!A:D,4,0)</f>
        <v>4280.0</v>
      </c>
      <c r="M57" s="29">
        <f>VLOOKUP(A57,'2019年第二笔 粤财社〔2019〕45号'!A:D,2,0)</f>
        <v>20.0</v>
      </c>
      <c r="N57" s="30">
        <f>VLOOKUP(A57,'2019年第二笔 粤财社〔2019〕45号'!A:D,3,0)</f>
        <v>20.0</v>
      </c>
      <c r="O57" s="31">
        <f>VLOOKUP(A57,'2019年第二笔 粤财社〔2019〕45号'!A:D,4,0)</f>
        <v>0.0</v>
      </c>
      <c r="P57" s="29">
        <f>VLOOKUP(A57,'2020年第一笔 粤财社〔2019〕260号'!A:D,2,0)</f>
        <v>4490.157371555557</v>
      </c>
      <c r="Q57" s="30">
        <f>VLOOKUP(A57,'2020年第一笔 粤财社〔2019〕260号'!A:D,3,0)</f>
        <v>128.8384593791887</v>
      </c>
      <c r="R57" s="31">
        <f>VLOOKUP(A57,'2020年第一笔 粤财社〔2019〕260号'!A:D,4,0)</f>
        <v>4361.318912176368</v>
      </c>
    </row>
    <row r="58" spans="8:8" ht="14.25">
      <c r="A58" s="32" t="s">
        <v>73</v>
      </c>
      <c r="B58" s="33">
        <f>VLOOKUP(A58,'2018年第一笔粤财社〔2017〕291号'!A:F,2,0)</f>
        <v>373.0</v>
      </c>
      <c r="C58" s="34">
        <f>VLOOKUP(A58,'2018年第一笔粤财社〔2017〕291号'!A:F,3,0)</f>
        <v>5.0</v>
      </c>
      <c r="D58" s="34">
        <f>VLOOKUP(A58,'2018年第一笔粤财社〔2017〕291号'!A:F,4,0)</f>
        <v>5.0</v>
      </c>
      <c r="E58" s="34">
        <f>VLOOKUP(A58,'2018年第一笔粤财社〔2017〕291号'!A:F,5,0)</f>
        <v>0.0</v>
      </c>
      <c r="F58" s="35">
        <f>VLOOKUP(A58,'2018年第一笔粤财社〔2017〕291号'!A:F,6,0)</f>
        <v>368.0</v>
      </c>
      <c r="G58" s="33">
        <f>VLOOKUP(A58,'2018第二笔 粤财社〔2018〕141号'!A:D,2,0)</f>
        <v>73.0</v>
      </c>
      <c r="H58" s="34">
        <f>VLOOKUP(A58,'2018第二笔 粤财社〔2018〕141号'!A:D,3,0)</f>
        <v>0.0</v>
      </c>
      <c r="I58" s="35">
        <f>VLOOKUP(A58,'2018第二笔 粤财社〔2018〕141号'!A:D,4,0)</f>
        <v>73.0</v>
      </c>
      <c r="J58" s="33">
        <f>VLOOKUP(A58,'2019年第一笔 粤财社〔2018〕246号'!A:D,2,0)</f>
        <v>494.0</v>
      </c>
      <c r="K58" s="34">
        <f>VLOOKUP(A58,'2019年第一笔 粤财社〔2018〕246号'!A:D,3,0)</f>
        <v>15.0</v>
      </c>
      <c r="L58" s="35">
        <f>VLOOKUP(A58,'2019年第一笔 粤财社〔2018〕246号'!A:D,4,0)</f>
        <v>479.0</v>
      </c>
      <c r="M58" s="33">
        <f>VLOOKUP(A58,'2019年第二笔 粤财社〔2019〕45号'!A:D,2,0)</f>
        <v>2.0</v>
      </c>
      <c r="N58" s="34">
        <f>VLOOKUP(A58,'2019年第二笔 粤财社〔2019〕45号'!A:D,3,0)</f>
        <v>2.0</v>
      </c>
      <c r="O58" s="35">
        <f>VLOOKUP(A58,'2019年第二笔 粤财社〔2019〕45号'!A:D,4,0)</f>
        <v>0.0</v>
      </c>
      <c r="P58" s="33">
        <f>VLOOKUP(A58,'2020年第一笔 粤财社〔2019〕260号'!A:D,2,0)</f>
        <v>483.0421840014668</v>
      </c>
      <c r="Q58" s="34">
        <f>VLOOKUP(A58,'2020年第一笔 粤财社〔2019〕260号'!A:D,3,0)</f>
        <v>13.8601847668308</v>
      </c>
      <c r="R58" s="35">
        <f>VLOOKUP(A58,'2020年第一笔 粤财社〔2019〕260号'!A:D,4,0)</f>
        <v>469.181999234636</v>
      </c>
    </row>
    <row r="59" spans="8:8" ht="14.25">
      <c r="A59" s="32" t="s">
        <v>74</v>
      </c>
      <c r="B59" s="33">
        <f>VLOOKUP(A59,'2018年第一笔粤财社〔2017〕291号'!A:F,2,0)</f>
        <v>2103.0</v>
      </c>
      <c r="C59" s="34">
        <f>VLOOKUP(A59,'2018年第一笔粤财社〔2017〕291号'!A:F,3,0)</f>
        <v>29.0</v>
      </c>
      <c r="D59" s="34">
        <f>VLOOKUP(A59,'2018年第一笔粤财社〔2017〕291号'!A:F,4,0)</f>
        <v>29.0</v>
      </c>
      <c r="E59" s="34">
        <f>VLOOKUP(A59,'2018年第一笔粤财社〔2017〕291号'!A:F,5,0)</f>
        <v>0.0</v>
      </c>
      <c r="F59" s="35">
        <f>VLOOKUP(A59,'2018年第一笔粤财社〔2017〕291号'!A:F,6,0)</f>
        <v>2074.0</v>
      </c>
      <c r="G59" s="33">
        <f>VLOOKUP(A59,'2018第二笔 粤财社〔2018〕141号'!A:D,2,0)</f>
        <v>63.0</v>
      </c>
      <c r="H59" s="34">
        <f>VLOOKUP(A59,'2018第二笔 粤财社〔2018〕141号'!A:D,3,0)</f>
        <v>0.0</v>
      </c>
      <c r="I59" s="35">
        <f>VLOOKUP(A59,'2018第二笔 粤财社〔2018〕141号'!A:D,4,0)</f>
        <v>63.0</v>
      </c>
      <c r="J59" s="33">
        <f>VLOOKUP(A59,'2019年第一笔 粤财社〔2018〕246号'!A:D,2,0)</f>
        <v>2161.0</v>
      </c>
      <c r="K59" s="34">
        <f>VLOOKUP(A59,'2019年第一笔 粤财社〔2018〕246号'!A:D,3,0)</f>
        <v>66.0</v>
      </c>
      <c r="L59" s="35">
        <f>VLOOKUP(A59,'2019年第一笔 粤财社〔2018〕246号'!A:D,4,0)</f>
        <v>2095.0</v>
      </c>
      <c r="M59" s="33">
        <f>VLOOKUP(A59,'2019年第二笔 粤财社〔2019〕45号'!A:D,2,0)</f>
        <v>10.0</v>
      </c>
      <c r="N59" s="34">
        <f>VLOOKUP(A59,'2019年第二笔 粤财社〔2019〕45号'!A:D,3,0)</f>
        <v>10.0</v>
      </c>
      <c r="O59" s="35">
        <f>VLOOKUP(A59,'2019年第二笔 粤财社〔2019〕45号'!A:D,4,0)</f>
        <v>0.0</v>
      </c>
      <c r="P59" s="33">
        <f>VLOOKUP(A59,'2020年第一笔 粤财社〔2019〕260号'!A:D,2,0)</f>
        <v>2269.1052642435698</v>
      </c>
      <c r="Q59" s="34">
        <f>VLOOKUP(A59,'2020年第一笔 粤财社〔2019〕260号'!A:D,3,0)</f>
        <v>65.10863700821</v>
      </c>
      <c r="R59" s="35">
        <f>VLOOKUP(A59,'2020年第一笔 粤财社〔2019〕260号'!A:D,4,0)</f>
        <v>2203.99662723536</v>
      </c>
    </row>
    <row r="60" spans="8:8" ht="14.25">
      <c r="A60" s="32" t="s">
        <v>75</v>
      </c>
      <c r="B60" s="33">
        <f>VLOOKUP(A60,'2018年第一笔粤财社〔2017〕291号'!A:F,2,0)</f>
        <v>1244.0</v>
      </c>
      <c r="C60" s="34">
        <f>VLOOKUP(A60,'2018年第一笔粤财社〔2017〕291号'!A:F,3,0)</f>
        <v>17.0</v>
      </c>
      <c r="D60" s="34">
        <f>VLOOKUP(A60,'2018年第一笔粤财社〔2017〕291号'!A:F,4,0)</f>
        <v>17.0</v>
      </c>
      <c r="E60" s="34">
        <f>VLOOKUP(A60,'2018年第一笔粤财社〔2017〕291号'!A:F,5,0)</f>
        <v>0.0</v>
      </c>
      <c r="F60" s="35">
        <f>VLOOKUP(A60,'2018年第一笔粤财社〔2017〕291号'!A:F,6,0)</f>
        <v>1227.0</v>
      </c>
      <c r="G60" s="33">
        <f>VLOOKUP(A60,'2018第二笔 粤财社〔2018〕141号'!A:D,2,0)</f>
        <v>37.0</v>
      </c>
      <c r="H60" s="34">
        <f>VLOOKUP(A60,'2018第二笔 粤财社〔2018〕141号'!A:D,3,0)</f>
        <v>0.0</v>
      </c>
      <c r="I60" s="35">
        <f>VLOOKUP(A60,'2018第二笔 粤财社〔2018〕141号'!A:D,4,0)</f>
        <v>37.0</v>
      </c>
      <c r="J60" s="33">
        <f>VLOOKUP(A60,'2019年第一笔 粤财社〔2018〕246号'!A:D,2,0)</f>
        <v>1229.0</v>
      </c>
      <c r="K60" s="34">
        <f>VLOOKUP(A60,'2019年第一笔 粤财社〔2018〕246号'!A:D,3,0)</f>
        <v>38.0</v>
      </c>
      <c r="L60" s="35">
        <f>VLOOKUP(A60,'2019年第一笔 粤财社〔2018〕246号'!A:D,4,0)</f>
        <v>1191.0</v>
      </c>
      <c r="M60" s="33">
        <f>VLOOKUP(A60,'2019年第二笔 粤财社〔2019〕45号'!A:D,2,0)</f>
        <v>6.0</v>
      </c>
      <c r="N60" s="34">
        <f>VLOOKUP(A60,'2019年第二笔 粤财社〔2019〕45号'!A:D,3,0)</f>
        <v>6.0</v>
      </c>
      <c r="O60" s="35">
        <f>VLOOKUP(A60,'2019年第二笔 粤财社〔2019〕45号'!A:D,4,0)</f>
        <v>0.0</v>
      </c>
      <c r="P60" s="33">
        <f>VLOOKUP(A60,'2020年第一笔 粤财社〔2019〕260号'!A:D,2,0)</f>
        <v>1066.1067294348838</v>
      </c>
      <c r="Q60" s="34">
        <f>VLOOKUP(A60,'2020年第一笔 粤财社〔2019〕260号'!A:D,3,0)</f>
        <v>30.5903640314038</v>
      </c>
      <c r="R60" s="35">
        <f>VLOOKUP(A60,'2020年第一笔 粤财社〔2019〕260号'!A:D,4,0)</f>
        <v>1035.51636540348</v>
      </c>
    </row>
    <row r="61" spans="8:8" ht="14.25">
      <c r="A61" s="32" t="s">
        <v>76</v>
      </c>
      <c r="B61" s="33">
        <f>VLOOKUP(A61,'2018年第一笔粤财社〔2017〕291号'!A:F,2,0)</f>
        <v>669.0</v>
      </c>
      <c r="C61" s="34">
        <f>VLOOKUP(A61,'2018年第一笔粤财社〔2017〕291号'!A:F,3,0)</f>
        <v>9.0</v>
      </c>
      <c r="D61" s="34">
        <f>VLOOKUP(A61,'2018年第一笔粤财社〔2017〕291号'!A:F,4,0)</f>
        <v>9.0</v>
      </c>
      <c r="E61" s="34">
        <f>VLOOKUP(A61,'2018年第一笔粤财社〔2017〕291号'!A:F,5,0)</f>
        <v>0.0</v>
      </c>
      <c r="F61" s="35">
        <f>VLOOKUP(A61,'2018年第一笔粤财社〔2017〕291号'!A:F,6,0)</f>
        <v>660.0</v>
      </c>
      <c r="G61" s="33">
        <f>VLOOKUP(A61,'2018第二笔 粤财社〔2018〕141号'!A:D,2,0)</f>
        <v>133.0</v>
      </c>
      <c r="H61" s="34">
        <f>VLOOKUP(A61,'2018第二笔 粤财社〔2018〕141号'!A:D,3,0)</f>
        <v>0.0</v>
      </c>
      <c r="I61" s="35">
        <f>VLOOKUP(A61,'2018第二笔 粤财社〔2018〕141号'!A:D,4,0)</f>
        <v>133.0</v>
      </c>
      <c r="J61" s="33">
        <f>VLOOKUP(A61,'2019年第一笔 粤财社〔2018〕246号'!A:D,2,0)</f>
        <v>531.0</v>
      </c>
      <c r="K61" s="34">
        <f>VLOOKUP(A61,'2019年第一笔 粤财社〔2018〕246号'!A:D,3,0)</f>
        <v>16.0</v>
      </c>
      <c r="L61" s="35">
        <f>VLOOKUP(A61,'2019年第一笔 粤财社〔2018〕246号'!A:D,4,0)</f>
        <v>515.0</v>
      </c>
      <c r="M61" s="33">
        <f>VLOOKUP(A61,'2019年第二笔 粤财社〔2019〕45号'!A:D,2,0)</f>
        <v>2.0</v>
      </c>
      <c r="N61" s="34">
        <f>VLOOKUP(A61,'2019年第二笔 粤财社〔2019〕45号'!A:D,3,0)</f>
        <v>2.0</v>
      </c>
      <c r="O61" s="35">
        <f>VLOOKUP(A61,'2019年第二笔 粤财社〔2019〕45号'!A:D,4,0)</f>
        <v>0.0</v>
      </c>
      <c r="P61" s="33">
        <f>VLOOKUP(A61,'2020年第一笔 粤财社〔2019〕260号'!A:D,2,0)</f>
        <v>671.903193875636</v>
      </c>
      <c r="Q61" s="34">
        <f>VLOOKUP(A61,'2020年第一笔 粤财社〔2019〕260号'!A:D,3,0)</f>
        <v>19.2792735727441</v>
      </c>
      <c r="R61" s="35">
        <f>VLOOKUP(A61,'2020年第一笔 粤财社〔2019〕260号'!A:D,4,0)</f>
        <v>652.623920302892</v>
      </c>
    </row>
    <row r="62" spans="8:8" s="27" ht="14.25" customFormat="1">
      <c r="A62" s="36" t="s">
        <v>77</v>
      </c>
      <c r="B62" s="29">
        <f>VLOOKUP(A62,'2018年第一笔粤财社〔2017〕291号'!A:F,2,0)</f>
        <v>5524.0</v>
      </c>
      <c r="C62" s="30">
        <f>VLOOKUP(A62,'2018年第一笔粤财社〔2017〕291号'!A:F,3,0)</f>
        <v>76.0</v>
      </c>
      <c r="D62" s="30">
        <f>VLOOKUP(A62,'2018年第一笔粤财社〔2017〕291号'!A:F,4,0)</f>
        <v>76.0</v>
      </c>
      <c r="E62" s="30">
        <f>VLOOKUP(A62,'2018年第一笔粤财社〔2017〕291号'!A:F,5,0)</f>
        <v>0.0</v>
      </c>
      <c r="F62" s="31">
        <f>VLOOKUP(A62,'2018年第一笔粤财社〔2017〕291号'!A:F,6,0)</f>
        <v>5448.0</v>
      </c>
      <c r="G62" s="29">
        <f>VLOOKUP(A62,'2018第二笔 粤财社〔2018〕141号'!A:D,2,0)</f>
        <v>0.0</v>
      </c>
      <c r="H62" s="30">
        <f>VLOOKUP(A62,'2018第二笔 粤财社〔2018〕141号'!A:D,3,0)</f>
        <v>0.0</v>
      </c>
      <c r="I62" s="31">
        <f>VLOOKUP(A62,'2018第二笔 粤财社〔2018〕141号'!A:D,4,0)</f>
        <v>0.0</v>
      </c>
      <c r="J62" s="29">
        <f>VLOOKUP(A62,'2019年第一笔 粤财社〔2018〕246号'!A:D,2,0)</f>
        <v>6206.0</v>
      </c>
      <c r="K62" s="30">
        <f>VLOOKUP(A62,'2019年第一笔 粤财社〔2018〕246号'!A:D,3,0)</f>
        <v>191.0</v>
      </c>
      <c r="L62" s="31">
        <f>VLOOKUP(A62,'2019年第一笔 粤财社〔2018〕246号'!A:D,4,0)</f>
        <v>6015.0</v>
      </c>
      <c r="M62" s="29">
        <f>VLOOKUP(A62,'2019年第二笔 粤财社〔2019〕45号'!A:D,2,0)</f>
        <v>29.0</v>
      </c>
      <c r="N62" s="30">
        <f>VLOOKUP(A62,'2019年第二笔 粤财社〔2019〕45号'!A:D,3,0)</f>
        <v>29.0</v>
      </c>
      <c r="O62" s="31">
        <f>VLOOKUP(A62,'2019年第二笔 粤财社〔2019〕45号'!A:D,4,0)</f>
        <v>0.0</v>
      </c>
      <c r="P62" s="29">
        <f>VLOOKUP(A62,'2020年第一笔 粤财社〔2019〕260号'!A:D,2,0)</f>
        <v>6770.655654420384</v>
      </c>
      <c r="Q62" s="30">
        <f>VLOOKUP(A62,'2020年第一笔 粤财社〔2019〕260号'!A:D,3,0)</f>
        <v>194.274002294114</v>
      </c>
      <c r="R62" s="31">
        <f>VLOOKUP(A62,'2020年第一笔 粤财社〔2019〕260号'!A:D,4,0)</f>
        <v>6576.38165212627</v>
      </c>
    </row>
    <row r="63" spans="8:8" s="27" ht="14.25" customFormat="1">
      <c r="A63" s="36" t="s">
        <v>78</v>
      </c>
      <c r="B63" s="29">
        <f>VLOOKUP(A63,'2018年第一笔粤财社〔2017〕291号'!A:F,2,0)</f>
        <v>2899.0</v>
      </c>
      <c r="C63" s="30">
        <f>VLOOKUP(A63,'2018年第一笔粤财社〔2017〕291号'!A:F,3,0)</f>
        <v>40.0</v>
      </c>
      <c r="D63" s="30">
        <f>VLOOKUP(A63,'2018年第一笔粤财社〔2017〕291号'!A:F,4,0)</f>
        <v>40.0</v>
      </c>
      <c r="E63" s="30">
        <f>VLOOKUP(A63,'2018年第一笔粤财社〔2017〕291号'!A:F,5,0)</f>
        <v>0.0</v>
      </c>
      <c r="F63" s="31">
        <f>VLOOKUP(A63,'2018年第一笔粤财社〔2017〕291号'!A:F,6,0)</f>
        <v>2859.0</v>
      </c>
      <c r="G63" s="29">
        <f>VLOOKUP(A63,'2018第二笔 粤财社〔2018〕141号'!A:D,2,0)</f>
        <v>0.0</v>
      </c>
      <c r="H63" s="30">
        <f>VLOOKUP(A63,'2018第二笔 粤财社〔2018〕141号'!A:D,3,0)</f>
        <v>87.0</v>
      </c>
      <c r="I63" s="31">
        <f>VLOOKUP(A63,'2018第二笔 粤财社〔2018〕141号'!A:D,4,0)</f>
        <v>87.0</v>
      </c>
      <c r="J63" s="29">
        <f>VLOOKUP(A63,'2019年第一笔 粤财社〔2018〕246号'!A:D,2,0)</f>
        <v>2844.0</v>
      </c>
      <c r="K63" s="30">
        <f>VLOOKUP(A63,'2019年第一笔 粤财社〔2018〕246号'!A:D,3,0)</f>
        <v>87.0</v>
      </c>
      <c r="L63" s="31">
        <f>VLOOKUP(A63,'2019年第一笔 粤财社〔2018〕246号'!A:D,4,0)</f>
        <v>2757.0</v>
      </c>
      <c r="M63" s="29">
        <f>VLOOKUP(A63,'2019年第二笔 粤财社〔2019〕45号'!A:D,2,0)</f>
        <v>13.0</v>
      </c>
      <c r="N63" s="30">
        <f>VLOOKUP(A63,'2019年第二笔 粤财社〔2019〕45号'!A:D,3,0)</f>
        <v>13.0</v>
      </c>
      <c r="O63" s="31">
        <f>VLOOKUP(A63,'2019年第二笔 粤财社〔2019〕45号'!A:D,4,0)</f>
        <v>0.0</v>
      </c>
      <c r="P63" s="29">
        <f>VLOOKUP(A63,'2020年第一笔 粤财社〔2019〕260号'!A:D,2,0)</f>
        <v>3150.7055071443247</v>
      </c>
      <c r="Q63" s="30">
        <f>VLOOKUP(A63,'2020年第一笔 粤财社〔2019〕260号'!A:D,3,0)</f>
        <v>90.4048588741046</v>
      </c>
      <c r="R63" s="31">
        <f>VLOOKUP(A63,'2020年第一笔 粤财社〔2019〕260号'!A:D,4,0)</f>
        <v>3060.30064827022</v>
      </c>
    </row>
    <row r="64" spans="8:8" s="27" ht="14.25" customFormat="1">
      <c r="A64" s="36" t="s">
        <v>79</v>
      </c>
      <c r="B64" s="29">
        <f>VLOOKUP(A64,'2018年第一笔粤财社〔2017〕291号'!A:F,2,0)</f>
        <v>6064.0</v>
      </c>
      <c r="C64" s="30">
        <f>VLOOKUP(A64,'2018年第一笔粤财社〔2017〕291号'!A:F,3,0)</f>
        <v>83.0</v>
      </c>
      <c r="D64" s="30">
        <f>VLOOKUP(A64,'2018年第一笔粤财社〔2017〕291号'!A:F,4,0)</f>
        <v>83.0</v>
      </c>
      <c r="E64" s="30">
        <f>VLOOKUP(A64,'2018年第一笔粤财社〔2017〕291号'!A:F,5,0)</f>
        <v>0.0</v>
      </c>
      <c r="F64" s="31">
        <f>VLOOKUP(A64,'2018年第一笔粤财社〔2017〕291号'!A:F,6,0)</f>
        <v>5981.0</v>
      </c>
      <c r="G64" s="29">
        <f>VLOOKUP(A64,'2018第二笔 粤财社〔2018〕141号'!A:D,2,0)</f>
        <v>0.0</v>
      </c>
      <c r="H64" s="30">
        <f>VLOOKUP(A64,'2018第二笔 粤财社〔2018〕141号'!A:D,3,0)</f>
        <v>182.0</v>
      </c>
      <c r="I64" s="31">
        <f>VLOOKUP(A64,'2018第二笔 粤财社〔2018〕141号'!A:D,4,0)</f>
        <v>182.0</v>
      </c>
      <c r="J64" s="29">
        <f>VLOOKUP(A64,'2019年第一笔 粤财社〔2018〕246号'!A:D,2,0)</f>
        <v>8547.0</v>
      </c>
      <c r="K64" s="30">
        <f>VLOOKUP(A64,'2019年第一笔 粤财社〔2018〕246号'!A:D,3,0)</f>
        <v>263.0</v>
      </c>
      <c r="L64" s="31">
        <f>VLOOKUP(A64,'2019年第一笔 粤财社〔2018〕246号'!A:D,4,0)</f>
        <v>8284.0</v>
      </c>
      <c r="M64" s="29">
        <f>VLOOKUP(A64,'2019年第二笔 粤财社〔2019〕45号'!A:D,2,0)</f>
        <v>40.0</v>
      </c>
      <c r="N64" s="30">
        <f>VLOOKUP(A64,'2019年第二笔 粤财社〔2019〕45号'!A:D,3,0)</f>
        <v>40.0</v>
      </c>
      <c r="O64" s="31">
        <f>VLOOKUP(A64,'2019年第二笔 粤财社〔2019〕45号'!A:D,4,0)</f>
        <v>0.0</v>
      </c>
      <c r="P64" s="29">
        <f>VLOOKUP(A64,'2020年第一笔 粤财社〔2019〕260号'!A:D,2,0)</f>
        <v>7134.460663637247</v>
      </c>
      <c r="Q64" s="30">
        <f>VLOOKUP(A64,'2020年第一笔 粤财社〔2019〕260号'!A:D,3,0)</f>
        <v>204.712851764927</v>
      </c>
      <c r="R64" s="31">
        <f>VLOOKUP(A64,'2020年第一笔 粤财社〔2019〕260号'!A:D,4,0)</f>
        <v>6929.74781187232</v>
      </c>
    </row>
    <row r="65" spans="8:8" s="27" ht="14.25" customFormat="1">
      <c r="A65" s="36" t="s">
        <v>80</v>
      </c>
      <c r="B65" s="29">
        <f>VLOOKUP(A65,'2018年第一笔粤财社〔2017〕291号'!A:F,2,0)</f>
        <v>2150.0</v>
      </c>
      <c r="C65" s="30">
        <f>VLOOKUP(A65,'2018年第一笔粤财社〔2017〕291号'!A:F,3,0)</f>
        <v>29.0</v>
      </c>
      <c r="D65" s="30">
        <f>VLOOKUP(A65,'2018年第一笔粤财社〔2017〕291号'!A:F,4,0)</f>
        <v>29.0</v>
      </c>
      <c r="E65" s="30">
        <f>VLOOKUP(A65,'2018年第一笔粤财社〔2017〕291号'!A:F,5,0)</f>
        <v>0.0</v>
      </c>
      <c r="F65" s="31">
        <f>VLOOKUP(A65,'2018年第一笔粤财社〔2017〕291号'!A:F,6,0)</f>
        <v>2121.0</v>
      </c>
      <c r="G65" s="29">
        <f>VLOOKUP(A65,'2018第二笔 粤财社〔2018〕141号'!A:D,2,0)</f>
        <v>0.0</v>
      </c>
      <c r="H65" s="30">
        <f>VLOOKUP(A65,'2018第二笔 粤财社〔2018〕141号'!A:D,3,0)</f>
        <v>0.0</v>
      </c>
      <c r="I65" s="31">
        <f>VLOOKUP(A65,'2018第二笔 粤财社〔2018〕141号'!A:D,4,0)</f>
        <v>0.0</v>
      </c>
      <c r="J65" s="29">
        <f>VLOOKUP(A65,'2019年第一笔 粤财社〔2018〕246号'!A:D,2,0)</f>
        <v>3140.0</v>
      </c>
      <c r="K65" s="30">
        <f>VLOOKUP(A65,'2019年第一笔 粤财社〔2018〕246号'!A:D,3,0)</f>
        <v>96.0</v>
      </c>
      <c r="L65" s="31">
        <f>VLOOKUP(A65,'2019年第一笔 粤财社〔2018〕246号'!A:D,4,0)</f>
        <v>3044.0</v>
      </c>
      <c r="M65" s="29">
        <f>VLOOKUP(A65,'2019年第二笔 粤财社〔2019〕45号'!A:D,2,0)</f>
        <v>15.0</v>
      </c>
      <c r="N65" s="30">
        <f>VLOOKUP(A65,'2019年第二笔 粤财社〔2019〕45号'!A:D,3,0)</f>
        <v>15.0</v>
      </c>
      <c r="O65" s="31">
        <f>VLOOKUP(A65,'2019年第二笔 粤财社〔2019〕45号'!A:D,4,0)</f>
        <v>0.0</v>
      </c>
      <c r="P65" s="29">
        <f>VLOOKUP(A65,'2020年第一笔 粤财社〔2019〕260号'!A:D,2,0)</f>
        <v>2048.225247704664</v>
      </c>
      <c r="Q65" s="30">
        <f>VLOOKUP(A65,'2020年第一笔 粤财社〔2019〕260号'!A:D,3,0)</f>
        <v>58.7708099158238</v>
      </c>
      <c r="R65" s="31">
        <f>VLOOKUP(A65,'2020年第一笔 粤财社〔2019〕260号'!A:D,4,0)</f>
        <v>1989.45443778884</v>
      </c>
    </row>
    <row r="66" spans="8:8" s="27" ht="14.25" customFormat="1">
      <c r="A66" s="36" t="s">
        <v>37</v>
      </c>
      <c r="B66" s="29">
        <f>VLOOKUP(A66,'2018年第一笔粤财社〔2017〕291号'!A:F,2,0)</f>
        <v>5255.0</v>
      </c>
      <c r="C66" s="30">
        <f>VLOOKUP(A66,'2018年第一笔粤财社〔2017〕291号'!A:F,3,0)</f>
        <v>984.0</v>
      </c>
      <c r="D66" s="30">
        <f>VLOOKUP(A66,'2018年第一笔粤财社〔2017〕291号'!A:F,4,0)</f>
        <v>984.0</v>
      </c>
      <c r="E66" s="30">
        <f>VLOOKUP(A66,'2018年第一笔粤财社〔2017〕291号'!A:F,5,0)</f>
        <v>0.0</v>
      </c>
      <c r="F66" s="31">
        <f>VLOOKUP(A66,'2018年第一笔粤财社〔2017〕291号'!A:F,6,0)</f>
        <v>4271.0</v>
      </c>
      <c r="G66" s="29">
        <f>VLOOKUP(A66,'2018第二笔 粤财社〔2018〕141号'!A:D,2,0)</f>
        <v>1250.0</v>
      </c>
      <c r="H66" s="30">
        <f>VLOOKUP(A66,'2018第二笔 粤财社〔2018〕141号'!A:D,3,0)</f>
        <v>0.0</v>
      </c>
      <c r="I66" s="31">
        <f>VLOOKUP(A66,'2018第二笔 粤财社〔2018〕141号'!A:D,4,0)</f>
        <v>1250.0</v>
      </c>
      <c r="J66" s="29">
        <f>VLOOKUP(A66,'2019年第一笔 粤财社〔2018〕246号'!A:D,2,0)</f>
        <v>503.0</v>
      </c>
      <c r="K66" s="30">
        <f>VLOOKUP(A66,'2019年第一笔 粤财社〔2018〕246号'!A:D,3,0)</f>
        <v>503.0</v>
      </c>
      <c r="L66" s="31">
        <f>VLOOKUP(A66,'2019年第一笔 粤财社〔2018〕246号'!A:D,4,0)</f>
        <v>0.0</v>
      </c>
      <c r="M66" s="29">
        <f>VLOOKUP(A66,'2019年第二笔 粤财社〔2019〕45号'!A:D,2,0)</f>
        <v>76.0</v>
      </c>
      <c r="N66" s="30">
        <f>VLOOKUP(A66,'2019年第二笔 粤财社〔2019〕45号'!A:D,3,0)</f>
        <v>76.0</v>
      </c>
      <c r="O66" s="31">
        <f>VLOOKUP(A66,'2019年第二笔 粤财社〔2019〕45号'!A:D,4,0)</f>
        <v>0.0</v>
      </c>
      <c r="P66" s="29">
        <f>VLOOKUP(A66,'2020年第一笔 粤财社〔2019〕260号'!A:D,2,0)</f>
        <v>406.044186840732</v>
      </c>
      <c r="Q66" s="30">
        <f>VLOOKUP(A66,'2020年第一笔 粤财社〔2019〕260号'!A:D,3,0)</f>
        <v>406.044186840732</v>
      </c>
      <c r="R66" s="31">
        <f>VLOOKUP(A66,'2020年第一笔 粤财社〔2019〕260号'!A:D,4,0)</f>
        <v>0.0</v>
      </c>
    </row>
    <row r="67" spans="8:8" ht="14.25">
      <c r="A67" s="32" t="s">
        <v>81</v>
      </c>
      <c r="B67" s="33">
        <f>VLOOKUP(A67,'2018年第一笔粤财社〔2017〕291号'!A:F,2,0)</f>
        <v>268.0</v>
      </c>
      <c r="C67" s="34">
        <f>VLOOKUP(A67,'2018年第一笔粤财社〔2017〕291号'!A:F,3,0)</f>
        <v>4.0</v>
      </c>
      <c r="D67" s="34">
        <f>VLOOKUP(A67,'2018年第一笔粤财社〔2017〕291号'!A:F,4,0)</f>
        <v>4.0</v>
      </c>
      <c r="E67" s="34">
        <f>VLOOKUP(A67,'2018年第一笔粤财社〔2017〕291号'!A:F,5,0)</f>
        <v>0.0</v>
      </c>
      <c r="F67" s="35">
        <f>VLOOKUP(A67,'2018年第一笔粤财社〔2017〕291号'!A:F,6,0)</f>
        <v>264.0</v>
      </c>
      <c r="G67" s="33">
        <f>VLOOKUP(A67,'2018第二笔 粤财社〔2018〕141号'!A:D,2,0)</f>
        <v>8.0</v>
      </c>
      <c r="H67" s="34">
        <f>VLOOKUP(A67,'2018第二笔 粤财社〔2018〕141号'!A:D,3,0)</f>
        <v>0.0</v>
      </c>
      <c r="I67" s="35">
        <f>VLOOKUP(A67,'2018第二笔 粤财社〔2018〕141号'!A:D,4,0)</f>
        <v>8.0</v>
      </c>
      <c r="J67" s="33">
        <f>VLOOKUP(A67,'2019年第一笔 粤财社〔2018〕246号'!A:D,2,0)</f>
        <v>141.0</v>
      </c>
      <c r="K67" s="34">
        <f>VLOOKUP(A67,'2019年第一笔 粤财社〔2018〕246号'!A:D,3,0)</f>
        <v>4.0</v>
      </c>
      <c r="L67" s="35">
        <f>VLOOKUP(A67,'2019年第一笔 粤财社〔2018〕246号'!A:D,4,0)</f>
        <v>137.0</v>
      </c>
      <c r="M67" s="33">
        <f>VLOOKUP(A67,'2019年第二笔 粤财社〔2019〕45号'!A:D,2,0)</f>
        <v>1.0</v>
      </c>
      <c r="N67" s="34">
        <f>VLOOKUP(A67,'2019年第二笔 粤财社〔2019〕45号'!A:D,3,0)</f>
        <v>1.0</v>
      </c>
      <c r="O67" s="35">
        <f>VLOOKUP(A67,'2019年第二笔 粤财社〔2019〕45号'!A:D,4,0)</f>
        <v>0.0</v>
      </c>
      <c r="P67" s="33">
        <f>VLOOKUP(A67,'2020年第一笔 粤财社〔2019〕260号'!A:D,2,0)</f>
        <v>121.34800059829246</v>
      </c>
      <c r="Q67" s="34">
        <f>VLOOKUP(A67,'2020年第一笔 粤财社〔2019〕260号'!A:D,3,0)</f>
        <v>3.48190233706945</v>
      </c>
      <c r="R67" s="35">
        <f>VLOOKUP(A67,'2020年第一笔 粤财社〔2019〕260号'!A:D,4,0)</f>
        <v>117.866098261223</v>
      </c>
    </row>
    <row r="68" spans="8:8" ht="14.25">
      <c r="A68" s="32" t="s">
        <v>82</v>
      </c>
      <c r="B68" s="33">
        <f>VLOOKUP(A68,'2018年第一笔粤财社〔2017〕291号'!A:F,2,0)</f>
        <v>2581.0</v>
      </c>
      <c r="C68" s="34">
        <f>VLOOKUP(A68,'2018年第一笔粤财社〔2017〕291号'!A:F,3,0)</f>
        <v>35.0</v>
      </c>
      <c r="D68" s="34">
        <f>VLOOKUP(A68,'2018年第一笔粤财社〔2017〕291号'!A:F,4,0)</f>
        <v>35.0</v>
      </c>
      <c r="E68" s="34">
        <f>VLOOKUP(A68,'2018年第一笔粤财社〔2017〕291号'!A:F,5,0)</f>
        <v>0.0</v>
      </c>
      <c r="F68" s="35">
        <f>VLOOKUP(A68,'2018年第一笔粤财社〔2017〕291号'!A:F,6,0)</f>
        <v>2546.0</v>
      </c>
      <c r="G68" s="33">
        <f>VLOOKUP(A68,'2018第二笔 粤财社〔2018〕141号'!A:D,2,0)</f>
        <v>78.0</v>
      </c>
      <c r="H68" s="34">
        <f>VLOOKUP(A68,'2018第二笔 粤财社〔2018〕141号'!A:D,3,0)</f>
        <v>0.0</v>
      </c>
      <c r="I68" s="35">
        <f>VLOOKUP(A68,'2018第二笔 粤财社〔2018〕141号'!A:D,4,0)</f>
        <v>78.0</v>
      </c>
      <c r="J68" s="33">
        <f>VLOOKUP(A68,'2019年第一笔 粤财社〔2018〕246号'!A:D,2,0)</f>
        <v>3482.0</v>
      </c>
      <c r="K68" s="34">
        <f>VLOOKUP(A68,'2019年第一笔 粤财社〔2018〕246号'!A:D,3,0)</f>
        <v>107.0</v>
      </c>
      <c r="L68" s="35">
        <f>VLOOKUP(A68,'2019年第一笔 粤财社〔2018〕246号'!A:D,4,0)</f>
        <v>3375.0</v>
      </c>
      <c r="M68" s="33">
        <f>VLOOKUP(A68,'2019年第二笔 粤财社〔2019〕45号'!A:D,2,0)</f>
        <v>16.0</v>
      </c>
      <c r="N68" s="34">
        <f>VLOOKUP(A68,'2019年第二笔 粤财社〔2019〕45号'!A:D,3,0)</f>
        <v>16.0</v>
      </c>
      <c r="O68" s="35">
        <f>VLOOKUP(A68,'2019年第二笔 粤财社〔2019〕45号'!A:D,4,0)</f>
        <v>0.0</v>
      </c>
      <c r="P68" s="33">
        <f>VLOOKUP(A68,'2020年第一笔 粤财社〔2019〕260号'!A:D,2,0)</f>
        <v>3733.253017476597</v>
      </c>
      <c r="Q68" s="34">
        <f>VLOOKUP(A68,'2020年第一笔 粤财社〔2019〕260号'!A:D,3,0)</f>
        <v>107.120202577167</v>
      </c>
      <c r="R68" s="35">
        <f>VLOOKUP(A68,'2020年第一笔 粤财社〔2019〕260号'!A:D,4,0)</f>
        <v>3626.13281489943</v>
      </c>
    </row>
    <row r="69" spans="8:8" ht="14.25">
      <c r="A69" s="32" t="s">
        <v>83</v>
      </c>
      <c r="B69" s="33">
        <f>VLOOKUP(A69,'2018年第一笔粤财社〔2017〕291号'!A:F,2,0)</f>
        <v>1481.0</v>
      </c>
      <c r="C69" s="34">
        <f>VLOOKUP(A69,'2018年第一笔粤财社〔2017〕291号'!A:F,3,0)</f>
        <v>20.0</v>
      </c>
      <c r="D69" s="34">
        <f>VLOOKUP(A69,'2018年第一笔粤财社〔2017〕291号'!A:F,4,0)</f>
        <v>20.0</v>
      </c>
      <c r="E69" s="34">
        <f>VLOOKUP(A69,'2018年第一笔粤财社〔2017〕291号'!A:F,5,0)</f>
        <v>0.0</v>
      </c>
      <c r="F69" s="35">
        <f>VLOOKUP(A69,'2018年第一笔粤财社〔2017〕291号'!A:F,6,0)</f>
        <v>1461.0</v>
      </c>
      <c r="G69" s="33">
        <f>VLOOKUP(A69,'2018第二笔 粤财社〔2018〕141号'!A:D,2,0)</f>
        <v>295.0</v>
      </c>
      <c r="H69" s="34">
        <f>VLOOKUP(A69,'2018第二笔 粤财社〔2018〕141号'!A:D,3,0)</f>
        <v>0.0</v>
      </c>
      <c r="I69" s="35">
        <f>VLOOKUP(A69,'2018第二笔 粤财社〔2018〕141号'!A:D,4,0)</f>
        <v>295.0</v>
      </c>
      <c r="J69" s="33">
        <f>VLOOKUP(A69,'2019年第一笔 粤财社〔2018〕246号'!A:D,2,0)</f>
        <v>1482.0</v>
      </c>
      <c r="K69" s="34">
        <f>VLOOKUP(A69,'2019年第一笔 粤财社〔2018〕246号'!A:D,3,0)</f>
        <v>46.0</v>
      </c>
      <c r="L69" s="35">
        <f>VLOOKUP(A69,'2019年第一笔 粤财社〔2018〕246号'!A:D,4,0)</f>
        <v>1436.0</v>
      </c>
      <c r="M69" s="33">
        <f>VLOOKUP(A69,'2019年第二笔 粤财社〔2019〕45号'!A:D,2,0)</f>
        <v>7.0</v>
      </c>
      <c r="N69" s="34">
        <f>VLOOKUP(A69,'2019年第二笔 粤财社〔2019〕45号'!A:D,3,0)</f>
        <v>7.0</v>
      </c>
      <c r="O69" s="35">
        <f>VLOOKUP(A69,'2019年第二笔 粤财社〔2019〕45号'!A:D,4,0)</f>
        <v>0.0</v>
      </c>
      <c r="P69" s="33">
        <f>VLOOKUP(A69,'2020年第一笔 粤财社〔2019〕260号'!A:D,2,0)</f>
        <v>1469.7147024367293</v>
      </c>
      <c r="Q69" s="34">
        <f>VLOOKUP(A69,'2020年第一笔 粤财社〔2019〕260号'!A:D,3,0)</f>
        <v>42.1713009856693</v>
      </c>
      <c r="R69" s="35">
        <f>VLOOKUP(A69,'2020年第一笔 粤财社〔2019〕260号'!A:D,4,0)</f>
        <v>1427.54340145106</v>
      </c>
    </row>
    <row r="70" spans="8:8" s="27" ht="14.25" customFormat="1">
      <c r="A70" s="36" t="s">
        <v>84</v>
      </c>
      <c r="B70" s="29">
        <f>VLOOKUP(A70,'2018年第一笔粤财社〔2017〕291号'!A:F,2,0)</f>
        <v>1322.0</v>
      </c>
      <c r="C70" s="30">
        <f>VLOOKUP(A70,'2018年第一笔粤财社〔2017〕291号'!A:F,3,0)</f>
        <v>18.0</v>
      </c>
      <c r="D70" s="30">
        <f>VLOOKUP(A70,'2018年第一笔粤财社〔2017〕291号'!A:F,4,0)</f>
        <v>18.0</v>
      </c>
      <c r="E70" s="30">
        <f>VLOOKUP(A70,'2018年第一笔粤财社〔2017〕291号'!A:F,5,0)</f>
        <v>0.0</v>
      </c>
      <c r="F70" s="31">
        <f>VLOOKUP(A70,'2018年第一笔粤财社〔2017〕291号'!A:F,6,0)</f>
        <v>1304.0</v>
      </c>
      <c r="G70" s="29">
        <f>VLOOKUP(A70,'2018第二笔 粤财社〔2018〕141号'!A:D,2,0)</f>
        <v>0.0</v>
      </c>
      <c r="H70" s="30">
        <f>VLOOKUP(A70,'2018第二笔 粤财社〔2018〕141号'!A:D,3,0)</f>
        <v>40.0</v>
      </c>
      <c r="I70" s="31">
        <f>VLOOKUP(A70,'2018第二笔 粤财社〔2018〕141号'!A:D,4,0)</f>
        <v>40.0</v>
      </c>
      <c r="J70" s="29">
        <f>VLOOKUP(A70,'2019年第一笔 粤财社〔2018〕246号'!A:D,2,0)</f>
        <v>1757.0</v>
      </c>
      <c r="K70" s="30">
        <f>VLOOKUP(A70,'2019年第一笔 粤财社〔2018〕246号'!A:D,3,0)</f>
        <v>54.0</v>
      </c>
      <c r="L70" s="31">
        <f>VLOOKUP(A70,'2019年第一笔 粤财社〔2018〕246号'!A:D,4,0)</f>
        <v>1703.0</v>
      </c>
      <c r="M70" s="29">
        <f>VLOOKUP(A70,'2019年第二笔 粤财社〔2019〕45号'!A:D,2,0)</f>
        <v>8.0</v>
      </c>
      <c r="N70" s="30">
        <f>VLOOKUP(A70,'2019年第二笔 粤财社〔2019〕45号'!A:D,3,0)</f>
        <v>8.0</v>
      </c>
      <c r="O70" s="31">
        <f>VLOOKUP(A70,'2019年第二笔 粤财社〔2019〕45号'!A:D,4,0)</f>
        <v>0.0</v>
      </c>
      <c r="P70" s="29">
        <f>VLOOKUP(A70,'2020年第一笔 粤财社〔2019〕260号'!A:D,2,0)</f>
        <v>1861.5244622918365</v>
      </c>
      <c r="Q70" s="30">
        <f>VLOOKUP(A70,'2020年第一笔 粤财社〔2019〕260号'!A:D,3,0)</f>
        <v>53.4137055724764</v>
      </c>
      <c r="R70" s="31">
        <f>VLOOKUP(A70,'2020年第一笔 粤财社〔2019〕260号'!A:D,4,0)</f>
        <v>1808.11075671936</v>
      </c>
    </row>
    <row r="71" spans="8:8" s="27" ht="14.25" customFormat="1">
      <c r="A71" s="36" t="s">
        <v>85</v>
      </c>
      <c r="B71" s="29">
        <f>VLOOKUP(A71,'2018年第一笔粤财社〔2017〕291号'!A:F,2,0)</f>
        <v>1365.0</v>
      </c>
      <c r="C71" s="30">
        <f>VLOOKUP(A71,'2018年第一笔粤财社〔2017〕291号'!A:F,3,0)</f>
        <v>19.0</v>
      </c>
      <c r="D71" s="30">
        <f>VLOOKUP(A71,'2018年第一笔粤财社〔2017〕291号'!A:F,4,0)</f>
        <v>19.0</v>
      </c>
      <c r="E71" s="30">
        <f>VLOOKUP(A71,'2018年第一笔粤财社〔2017〕291号'!A:F,5,0)</f>
        <v>0.0</v>
      </c>
      <c r="F71" s="31">
        <f>VLOOKUP(A71,'2018年第一笔粤财社〔2017〕291号'!A:F,6,0)</f>
        <v>1346.0</v>
      </c>
      <c r="G71" s="29">
        <f>VLOOKUP(A71,'2018第二笔 粤财社〔2018〕141号'!A:D,2,0)</f>
        <v>41.0</v>
      </c>
      <c r="H71" s="30">
        <f>VLOOKUP(A71,'2018第二笔 粤财社〔2018〕141号'!A:D,3,0)</f>
        <v>0.0</v>
      </c>
      <c r="I71" s="31">
        <f>VLOOKUP(A71,'2018第二笔 粤财社〔2018〕141号'!A:D,4,0)</f>
        <v>41.0</v>
      </c>
      <c r="J71" s="29">
        <f>VLOOKUP(A71,'2019年第一笔 粤财社〔2018〕246号'!A:D,2,0)</f>
        <v>1797.0</v>
      </c>
      <c r="K71" s="30">
        <f>VLOOKUP(A71,'2019年第一笔 粤财社〔2018〕246号'!A:D,3,0)</f>
        <v>55.0</v>
      </c>
      <c r="L71" s="31">
        <f>VLOOKUP(A71,'2019年第一笔 粤财社〔2018〕246号'!A:D,4,0)</f>
        <v>1742.0</v>
      </c>
      <c r="M71" s="29">
        <f>VLOOKUP(A71,'2019年第二笔 粤财社〔2019〕45号'!A:D,2,0)</f>
        <v>9.0</v>
      </c>
      <c r="N71" s="30">
        <f>VLOOKUP(A71,'2019年第二笔 粤财社〔2019〕45号'!A:D,3,0)</f>
        <v>9.0</v>
      </c>
      <c r="O71" s="31">
        <f>VLOOKUP(A71,'2019年第二笔 粤财社〔2019〕45号'!A:D,4,0)</f>
        <v>0.0</v>
      </c>
      <c r="P71" s="29">
        <f>VLOOKUP(A71,'2020年第一笔 粤财社〔2019〕260号'!A:D,2,0)</f>
        <v>1746.2669022658013</v>
      </c>
      <c r="Q71" s="30">
        <f>VLOOKUP(A71,'2020年第一笔 粤财社〔2019〕260号'!A:D,3,0)</f>
        <v>50.1065594667231</v>
      </c>
      <c r="R71" s="31">
        <f>VLOOKUP(A71,'2020年第一笔 粤财社〔2019〕260号'!A:D,4,0)</f>
        <v>1696.160342799078</v>
      </c>
    </row>
    <row r="72" spans="8:8" ht="14.25">
      <c r="A72" s="32" t="s">
        <v>86</v>
      </c>
      <c r="B72" s="33">
        <f>VLOOKUP(A72,'2018年第一笔粤财社〔2017〕291号'!A:F,2,0)</f>
        <v>425.0</v>
      </c>
      <c r="C72" s="34">
        <f>VLOOKUP(A72,'2018年第一笔粤财社〔2017〕291号'!A:F,3,0)</f>
        <v>6.0</v>
      </c>
      <c r="D72" s="34">
        <f>VLOOKUP(A72,'2018年第一笔粤财社〔2017〕291号'!A:F,4,0)</f>
        <v>6.0</v>
      </c>
      <c r="E72" s="34">
        <f>VLOOKUP(A72,'2018年第一笔粤财社〔2017〕291号'!A:F,5,0)</f>
        <v>0.0</v>
      </c>
      <c r="F72" s="35">
        <f>VLOOKUP(A72,'2018年第一笔粤财社〔2017〕291号'!A:F,6,0)</f>
        <v>419.0</v>
      </c>
      <c r="G72" s="33">
        <f>VLOOKUP(A72,'2018第二笔 粤财社〔2018〕141号'!A:D,2,0)</f>
        <v>13.0</v>
      </c>
      <c r="H72" s="34">
        <f>VLOOKUP(A72,'2018第二笔 粤财社〔2018〕141号'!A:D,3,0)</f>
        <v>0.0</v>
      </c>
      <c r="I72" s="35">
        <f>VLOOKUP(A72,'2018第二笔 粤财社〔2018〕141号'!A:D,4,0)</f>
        <v>13.0</v>
      </c>
      <c r="J72" s="33">
        <f>VLOOKUP(A72,'2019年第一笔 粤财社〔2018〕246号'!A:D,2,0)</f>
        <v>597.0</v>
      </c>
      <c r="K72" s="34">
        <f>VLOOKUP(A72,'2019年第一笔 粤财社〔2018〕246号'!A:D,3,0)</f>
        <v>18.0</v>
      </c>
      <c r="L72" s="35">
        <f>VLOOKUP(A72,'2019年第一笔 粤财社〔2018〕246号'!A:D,4,0)</f>
        <v>579.0</v>
      </c>
      <c r="M72" s="33">
        <f>VLOOKUP(A72,'2019年第二笔 粤财社〔2019〕45号'!A:D,2,0)</f>
        <v>3.0</v>
      </c>
      <c r="N72" s="34">
        <f>VLOOKUP(A72,'2019年第二笔 粤财社〔2019〕45号'!A:D,3,0)</f>
        <v>3.0</v>
      </c>
      <c r="O72" s="35">
        <f>VLOOKUP(A72,'2019年第二笔 粤财社〔2019〕45号'!A:D,4,0)</f>
        <v>0.0</v>
      </c>
      <c r="P72" s="33">
        <f>VLOOKUP(A72,'2020年第一笔 粤财社〔2019〕260号'!A:D,2,0)</f>
        <v>628.6409160488313</v>
      </c>
      <c r="Q72" s="34">
        <f>VLOOKUP(A72,'2020年第一笔 粤财社〔2019〕260号'!A:D,3,0)</f>
        <v>18.0379261625733</v>
      </c>
      <c r="R72" s="35">
        <f>VLOOKUP(A72,'2020年第一笔 粤财社〔2019〕260号'!A:D,4,0)</f>
        <v>610.602989886258</v>
      </c>
    </row>
    <row r="73" spans="8:8" ht="14.25">
      <c r="A73" s="32" t="s">
        <v>87</v>
      </c>
      <c r="B73" s="33">
        <f>VLOOKUP(A73,'2018年第一笔粤财社〔2017〕291号'!A:F,2,0)</f>
        <v>940.0</v>
      </c>
      <c r="C73" s="34">
        <f>VLOOKUP(A73,'2018年第一笔粤财社〔2017〕291号'!A:F,3,0)</f>
        <v>13.0</v>
      </c>
      <c r="D73" s="34">
        <f>VLOOKUP(A73,'2018年第一笔粤财社〔2017〕291号'!A:F,4,0)</f>
        <v>13.0</v>
      </c>
      <c r="E73" s="34">
        <f>VLOOKUP(A73,'2018年第一笔粤财社〔2017〕291号'!A:F,5,0)</f>
        <v>0.0</v>
      </c>
      <c r="F73" s="35">
        <f>VLOOKUP(A73,'2018年第一笔粤财社〔2017〕291号'!A:F,6,0)</f>
        <v>927.0</v>
      </c>
      <c r="G73" s="33">
        <f>VLOOKUP(A73,'2018第二笔 粤财社〔2018〕141号'!A:D,2,0)</f>
        <v>28.0</v>
      </c>
      <c r="H73" s="34">
        <f>VLOOKUP(A73,'2018第二笔 粤财社〔2018〕141号'!A:D,3,0)</f>
        <v>0.0</v>
      </c>
      <c r="I73" s="35">
        <f>VLOOKUP(A73,'2018第二笔 粤财社〔2018〕141号'!A:D,4,0)</f>
        <v>28.0</v>
      </c>
      <c r="J73" s="33">
        <f>VLOOKUP(A73,'2019年第一笔 粤财社〔2018〕246号'!A:D,2,0)</f>
        <v>1200.0</v>
      </c>
      <c r="K73" s="34">
        <f>VLOOKUP(A73,'2019年第一笔 粤财社〔2018〕246号'!A:D,3,0)</f>
        <v>37.0</v>
      </c>
      <c r="L73" s="35">
        <f>VLOOKUP(A73,'2019年第一笔 粤财社〔2018〕246号'!A:D,4,0)</f>
        <v>1163.0</v>
      </c>
      <c r="M73" s="33">
        <f>VLOOKUP(A73,'2019年第二笔 粤财社〔2019〕45号'!A:D,2,0)</f>
        <v>6.0</v>
      </c>
      <c r="N73" s="34">
        <f>VLOOKUP(A73,'2019年第二笔 粤财社〔2019〕45号'!A:D,3,0)</f>
        <v>6.0</v>
      </c>
      <c r="O73" s="35">
        <f>VLOOKUP(A73,'2019年第二笔 粤财社〔2019〕45号'!A:D,4,0)</f>
        <v>0.0</v>
      </c>
      <c r="P73" s="33">
        <f>VLOOKUP(A73,'2020年第一笔 粤财社〔2019〕260号'!A:D,2,0)</f>
        <v>1117.62598621697</v>
      </c>
      <c r="Q73" s="34">
        <f>VLOOKUP(A73,'2020年第一笔 粤财社〔2019〕260号'!A:D,3,0)</f>
        <v>32.0686333041498</v>
      </c>
      <c r="R73" s="35">
        <f>VLOOKUP(A73,'2020年第一笔 粤财社〔2019〕260号'!A:D,4,0)</f>
        <v>1085.55735291282</v>
      </c>
    </row>
    <row r="74" spans="8:8" s="27" ht="14.25" customFormat="1">
      <c r="A74" s="36" t="s">
        <v>88</v>
      </c>
      <c r="B74" s="29">
        <f>VLOOKUP(A74,'2018年第一笔粤财社〔2017〕291号'!A:F,2,0)</f>
        <v>6934.0</v>
      </c>
      <c r="C74" s="30">
        <f>VLOOKUP(A74,'2018年第一笔粤财社〔2017〕291号'!A:F,3,0)</f>
        <v>95.0</v>
      </c>
      <c r="D74" s="30">
        <f>VLOOKUP(A74,'2018年第一笔粤财社〔2017〕291号'!A:F,4,0)</f>
        <v>95.0</v>
      </c>
      <c r="E74" s="30">
        <f>VLOOKUP(A74,'2018年第一笔粤财社〔2017〕291号'!A:F,5,0)</f>
        <v>0.0</v>
      </c>
      <c r="F74" s="31">
        <f>VLOOKUP(A74,'2018年第一笔粤财社〔2017〕291号'!A:F,6,0)</f>
        <v>6839.0</v>
      </c>
      <c r="G74" s="29">
        <f>VLOOKUP(A74,'2018第二笔 粤财社〔2018〕141号'!A:D,2,0)</f>
        <v>0.0</v>
      </c>
      <c r="H74" s="30">
        <f>VLOOKUP(A74,'2018第二笔 粤财社〔2018〕141号'!A:D,3,0)</f>
        <v>208.0</v>
      </c>
      <c r="I74" s="31">
        <f>VLOOKUP(A74,'2018第二笔 粤财社〔2018〕141号'!A:D,4,0)</f>
        <v>208.0</v>
      </c>
      <c r="J74" s="29">
        <f>VLOOKUP(A74,'2019年第一笔 粤财社〔2018〕246号'!A:D,2,0)</f>
        <v>8862.0</v>
      </c>
      <c r="K74" s="30">
        <f>VLOOKUP(A74,'2019年第一笔 粤财社〔2018〕246号'!A:D,3,0)</f>
        <v>272.0</v>
      </c>
      <c r="L74" s="31">
        <f>VLOOKUP(A74,'2019年第一笔 粤财社〔2018〕246号'!A:D,4,0)</f>
        <v>8590.0</v>
      </c>
      <c r="M74" s="29">
        <f>VLOOKUP(A74,'2019年第二笔 粤财社〔2019〕45号'!A:D,2,0)</f>
        <v>41.0</v>
      </c>
      <c r="N74" s="30">
        <f>VLOOKUP(A74,'2019年第二笔 粤财社〔2019〕45号'!A:D,3,0)</f>
        <v>41.0</v>
      </c>
      <c r="O74" s="31">
        <f>VLOOKUP(A74,'2019年第二笔 粤财社〔2019〕45号'!A:D,4,0)</f>
        <v>0.0</v>
      </c>
      <c r="P74" s="29">
        <f>VLOOKUP(A74,'2020年第一笔 粤财社〔2019〕260号'!A:D,2,0)</f>
        <v>9022.91020512508</v>
      </c>
      <c r="Q74" s="30">
        <f>VLOOKUP(A74,'2020年第一笔 粤财社〔2019〕260号'!A:D,3,0)</f>
        <v>258.899132869889</v>
      </c>
      <c r="R74" s="31">
        <f>VLOOKUP(A74,'2020年第一笔 粤财社〔2019〕260号'!A:D,4,0)</f>
        <v>8764.01107225519</v>
      </c>
    </row>
    <row r="75" spans="8:8" s="27" ht="14.25" customFormat="1">
      <c r="A75" s="36" t="s">
        <v>89</v>
      </c>
      <c r="B75" s="29">
        <f>VLOOKUP(A75,'2018年第一笔粤财社〔2017〕291号'!A:F,2,0)</f>
        <v>1371.0</v>
      </c>
      <c r="C75" s="30">
        <f>VLOOKUP(A75,'2018年第一笔粤财社〔2017〕291号'!A:F,3,0)</f>
        <v>19.0</v>
      </c>
      <c r="D75" s="30">
        <f>VLOOKUP(A75,'2018年第一笔粤财社〔2017〕291号'!A:F,4,0)</f>
        <v>19.0</v>
      </c>
      <c r="E75" s="30">
        <f>VLOOKUP(A75,'2018年第一笔粤财社〔2017〕291号'!A:F,5,0)</f>
        <v>0.0</v>
      </c>
      <c r="F75" s="31">
        <f>VLOOKUP(A75,'2018年第一笔粤财社〔2017〕291号'!A:F,6,0)</f>
        <v>1352.0</v>
      </c>
      <c r="G75" s="29">
        <f>VLOOKUP(A75,'2018第二笔 粤财社〔2018〕141号'!A:D,2,0)</f>
        <v>0.0</v>
      </c>
      <c r="H75" s="30">
        <f>VLOOKUP(A75,'2018第二笔 粤财社〔2018〕141号'!A:D,3,0)</f>
        <v>41.0</v>
      </c>
      <c r="I75" s="31">
        <f>VLOOKUP(A75,'2018第二笔 粤财社〔2018〕141号'!A:D,4,0)</f>
        <v>41.0</v>
      </c>
      <c r="J75" s="29">
        <f>VLOOKUP(A75,'2019年第一笔 粤财社〔2018〕246号'!A:D,2,0)</f>
        <v>2004.0</v>
      </c>
      <c r="K75" s="30">
        <f>VLOOKUP(A75,'2019年第一笔 粤财社〔2018〕246号'!A:D,3,0)</f>
        <v>62.0</v>
      </c>
      <c r="L75" s="31">
        <f>VLOOKUP(A75,'2019年第一笔 粤财社〔2018〕246号'!A:D,4,0)</f>
        <v>1942.0</v>
      </c>
      <c r="M75" s="29">
        <f>VLOOKUP(A75,'2019年第二笔 粤财社〔2019〕45号'!A:D,2,0)</f>
        <v>9.0</v>
      </c>
      <c r="N75" s="30">
        <f>VLOOKUP(A75,'2019年第二笔 粤财社〔2019〕45号'!A:D,3,0)</f>
        <v>9.0</v>
      </c>
      <c r="O75" s="31">
        <f>VLOOKUP(A75,'2019年第二笔 粤财社〔2019〕45号'!A:D,4,0)</f>
        <v>0.0</v>
      </c>
      <c r="P75" s="29">
        <f>VLOOKUP(A75,'2020年第一笔 粤财社〔2019〕260号'!A:D,2,0)</f>
        <v>1798.1797270911927</v>
      </c>
      <c r="Q75" s="30">
        <f>VLOOKUP(A75,'2020年第一笔 粤财社〔2019〕260号'!A:D,3,0)</f>
        <v>51.5961215954128</v>
      </c>
      <c r="R75" s="31">
        <f>VLOOKUP(A75,'2020年第一笔 粤财社〔2019〕260号'!A:D,4,0)</f>
        <v>1746.58360549578</v>
      </c>
    </row>
    <row r="76" spans="8:8" s="27" ht="14.25" customFormat="1">
      <c r="A76" s="36" t="s">
        <v>90</v>
      </c>
      <c r="B76" s="29">
        <f>VLOOKUP(A76,'2018年第一笔粤财社〔2017〕291号'!A:F,2,0)</f>
        <v>12765.0</v>
      </c>
      <c r="C76" s="30">
        <f>VLOOKUP(A76,'2018年第一笔粤财社〔2017〕291号'!A:F,3,0)</f>
        <v>175.0</v>
      </c>
      <c r="D76" s="30">
        <f>VLOOKUP(A76,'2018年第一笔粤财社〔2017〕291号'!A:F,4,0)</f>
        <v>175.0</v>
      </c>
      <c r="E76" s="30">
        <f>VLOOKUP(A76,'2018年第一笔粤财社〔2017〕291号'!A:F,5,0)</f>
        <v>0.0</v>
      </c>
      <c r="F76" s="31">
        <f>VLOOKUP(A76,'2018年第一笔粤财社〔2017〕291号'!A:F,6,0)</f>
        <v>12590.0</v>
      </c>
      <c r="G76" s="29">
        <f>VLOOKUP(A76,'2018第二笔 粤财社〔2018〕141号'!A:D,2,0)</f>
        <v>0.0</v>
      </c>
      <c r="H76" s="30">
        <f>VLOOKUP(A76,'2018第二笔 粤财社〔2018〕141号'!A:D,3,0)</f>
        <v>384.0</v>
      </c>
      <c r="I76" s="31">
        <f>VLOOKUP(A76,'2018第二笔 粤财社〔2018〕141号'!A:D,4,0)</f>
        <v>384.0</v>
      </c>
      <c r="J76" s="29">
        <f>VLOOKUP(A76,'2019年第一笔 粤财社〔2018〕246号'!A:D,2,0)</f>
        <v>9698.0</v>
      </c>
      <c r="K76" s="30">
        <f>VLOOKUP(A76,'2019年第一笔 粤财社〔2018〕246号'!A:D,3,0)</f>
        <v>298.0</v>
      </c>
      <c r="L76" s="31">
        <f>VLOOKUP(A76,'2019年第一笔 粤财社〔2018〕246号'!A:D,4,0)</f>
        <v>9400.0</v>
      </c>
      <c r="M76" s="29">
        <f>VLOOKUP(A76,'2019年第二笔 粤财社〔2019〕45号'!A:D,2,0)</f>
        <v>45.0</v>
      </c>
      <c r="N76" s="30">
        <f>VLOOKUP(A76,'2019年第二笔 粤财社〔2019〕45号'!A:D,3,0)</f>
        <v>45.0</v>
      </c>
      <c r="O76" s="31">
        <f>VLOOKUP(A76,'2019年第二笔 粤财社〔2019〕45号'!A:D,4,0)</f>
        <v>0.0</v>
      </c>
      <c r="P76" s="29">
        <f>VLOOKUP(A76,'2020年第一笔 粤财社〔2019〕260号'!A:D,2,0)</f>
        <v>13592.158021357702</v>
      </c>
      <c r="Q76" s="30">
        <f>VLOOKUP(A76,'2020年第一笔 粤财社〔2019〕260号'!A:D,3,0)</f>
        <v>390.006976192803</v>
      </c>
      <c r="R76" s="31">
        <f>VLOOKUP(A76,'2020年第一笔 粤财社〔2019〕260号'!A:D,4,0)</f>
        <v>13202.1510451649</v>
      </c>
    </row>
    <row r="77" spans="8:8" s="27" ht="14.25" customFormat="1">
      <c r="A77" s="36" t="s">
        <v>32</v>
      </c>
      <c r="B77" s="29">
        <f>VLOOKUP(A77,'2018年第一笔粤财社〔2017〕291号'!A:F,2,0)</f>
        <v>6313.0</v>
      </c>
      <c r="C77" s="30">
        <f>VLOOKUP(A77,'2018年第一笔粤财社〔2017〕291号'!A:F,3,0)</f>
        <v>1590.0</v>
      </c>
      <c r="D77" s="30">
        <f>VLOOKUP(A77,'2018年第一笔粤财社〔2017〕291号'!A:F,4,0)</f>
        <v>1590.0</v>
      </c>
      <c r="E77" s="30">
        <f>VLOOKUP(A77,'2018年第一笔粤财社〔2017〕291号'!A:F,5,0)</f>
        <v>0.0</v>
      </c>
      <c r="F77" s="31">
        <f>VLOOKUP(A77,'2018年第一笔粤财社〔2017〕291号'!A:F,6,0)</f>
        <v>4723.0</v>
      </c>
      <c r="G77" s="29">
        <f>VLOOKUP(A77,'2018第二笔 粤财社〔2018〕141号'!A:D,2,0)</f>
        <v>1468.0</v>
      </c>
      <c r="H77" s="30">
        <f>VLOOKUP(A77,'2018第二笔 粤财社〔2018〕141号'!A:D,3,0)</f>
        <v>0.0</v>
      </c>
      <c r="I77" s="31">
        <f>VLOOKUP(A77,'2018第二笔 粤财社〔2018〕141号'!A:D,4,0)</f>
        <v>1468.0</v>
      </c>
      <c r="J77" s="29">
        <f>VLOOKUP(A77,'2019年第一笔 粤财社〔2018〕246号'!A:D,2,0)</f>
        <v>637.0</v>
      </c>
      <c r="K77" s="30">
        <f>VLOOKUP(A77,'2019年第一笔 粤财社〔2018〕246号'!A:D,3,0)</f>
        <v>637.0</v>
      </c>
      <c r="L77" s="31">
        <f>VLOOKUP(A77,'2019年第一笔 粤财社〔2018〕246号'!A:D,4,0)</f>
        <v>0.0</v>
      </c>
      <c r="M77" s="29">
        <f>VLOOKUP(A77,'2019年第二笔 粤财社〔2019〕45号'!A:D,2,0)</f>
        <v>97.0</v>
      </c>
      <c r="N77" s="30">
        <f>VLOOKUP(A77,'2019年第二笔 粤财社〔2019〕45号'!A:D,3,0)</f>
        <v>97.0</v>
      </c>
      <c r="O77" s="31">
        <f>VLOOKUP(A77,'2019年第二笔 粤财社〔2019〕45号'!A:D,4,0)</f>
        <v>0.0</v>
      </c>
      <c r="P77" s="29">
        <f>VLOOKUP(A77,'2020年第一笔 粤财社〔2019〕260号'!A:D,2,0)</f>
        <v>514.9431758879573</v>
      </c>
      <c r="Q77" s="30">
        <f>VLOOKUP(A77,'2020年第一笔 粤财社〔2019〕260号'!A:D,3,0)</f>
        <v>514.9431758879573</v>
      </c>
      <c r="R77" s="31">
        <f>VLOOKUP(A77,'2020年第一笔 粤财社〔2019〕260号'!A:D,4,0)</f>
        <v>0.0</v>
      </c>
    </row>
    <row r="78" spans="8:8" ht="14.25">
      <c r="A78" s="32" t="s">
        <v>91</v>
      </c>
      <c r="B78" s="33">
        <f>VLOOKUP(A78,'2018年第一笔粤财社〔2017〕291号'!A:F,2,0)</f>
        <v>2437.0</v>
      </c>
      <c r="C78" s="34">
        <f>VLOOKUP(A78,'2018年第一笔粤财社〔2017〕291号'!A:F,3,0)</f>
        <v>33.0</v>
      </c>
      <c r="D78" s="34">
        <f>VLOOKUP(A78,'2018年第一笔粤财社〔2017〕291号'!A:F,4,0)</f>
        <v>33.0</v>
      </c>
      <c r="E78" s="34">
        <f>VLOOKUP(A78,'2018年第一笔粤财社〔2017〕291号'!A:F,5,0)</f>
        <v>0.0</v>
      </c>
      <c r="F78" s="35">
        <f>VLOOKUP(A78,'2018年第一笔粤财社〔2017〕291号'!A:F,6,0)</f>
        <v>2404.0</v>
      </c>
      <c r="G78" s="33">
        <f>VLOOKUP(A78,'2018第二笔 粤财社〔2018〕141号'!A:D,2,0)</f>
        <v>0.0</v>
      </c>
      <c r="H78" s="34">
        <f>VLOOKUP(A78,'2018第二笔 粤财社〔2018〕141号'!A:D,3,0)</f>
        <v>0.0</v>
      </c>
      <c r="I78" s="35">
        <f>VLOOKUP(A78,'2018第二笔 粤财社〔2018〕141号'!A:D,4,0)</f>
        <v>0.0</v>
      </c>
      <c r="J78" s="33">
        <f>VLOOKUP(A78,'2019年第一笔 粤财社〔2018〕246号'!A:D,2,0)</f>
        <v>2530.0</v>
      </c>
      <c r="K78" s="34">
        <f>VLOOKUP(A78,'2019年第一笔 粤财社〔2018〕246号'!A:D,3,0)</f>
        <v>78.0</v>
      </c>
      <c r="L78" s="35">
        <f>VLOOKUP(A78,'2019年第一笔 粤财社〔2018〕246号'!A:D,4,0)</f>
        <v>2452.0</v>
      </c>
      <c r="M78" s="33">
        <f>VLOOKUP(A78,'2019年第二笔 粤财社〔2019〕45号'!A:D,2,0)</f>
        <v>12.0</v>
      </c>
      <c r="N78" s="34">
        <f>VLOOKUP(A78,'2019年第二笔 粤财社〔2019〕45号'!A:D,3,0)</f>
        <v>12.0</v>
      </c>
      <c r="O78" s="35">
        <f>VLOOKUP(A78,'2019年第二笔 粤财社〔2019〕45号'!A:D,4,0)</f>
        <v>0.0</v>
      </c>
      <c r="P78" s="33">
        <f>VLOOKUP(A78,'2020年第一笔 粤财社〔2019〕260号'!A:D,2,0)</f>
        <v>2123.3456447128065</v>
      </c>
      <c r="Q78" s="34">
        <f>VLOOKUP(A78,'2020年第一笔 粤财社〔2019〕260号'!A:D,3,0)</f>
        <v>60.9262791828462</v>
      </c>
      <c r="R78" s="35">
        <f>VLOOKUP(A78,'2020年第一笔 粤财社〔2019〕260号'!A:D,4,0)</f>
        <v>2062.41936552996</v>
      </c>
    </row>
    <row r="79" spans="8:8" ht="14.25">
      <c r="A79" s="32" t="s">
        <v>92</v>
      </c>
      <c r="B79" s="33">
        <f>VLOOKUP(A79,'2018年第一笔粤财社〔2017〕291号'!A:F,2,0)</f>
        <v>1210.0</v>
      </c>
      <c r="C79" s="34">
        <f>VLOOKUP(A79,'2018年第一笔粤财社〔2017〕291号'!A:F,3,0)</f>
        <v>17.0</v>
      </c>
      <c r="D79" s="34">
        <f>VLOOKUP(A79,'2018年第一笔粤财社〔2017〕291号'!A:F,4,0)</f>
        <v>17.0</v>
      </c>
      <c r="E79" s="34">
        <f>VLOOKUP(A79,'2018年第一笔粤财社〔2017〕291号'!A:F,5,0)</f>
        <v>0.0</v>
      </c>
      <c r="F79" s="35">
        <f>VLOOKUP(A79,'2018年第一笔粤财社〔2017〕291号'!A:F,6,0)</f>
        <v>1193.0</v>
      </c>
      <c r="G79" s="33">
        <f>VLOOKUP(A79,'2018第二笔 粤财社〔2018〕141号'!A:D,2,0)</f>
        <v>36.0</v>
      </c>
      <c r="H79" s="34">
        <f>VLOOKUP(A79,'2018第二笔 粤财社〔2018〕141号'!A:D,3,0)</f>
        <v>0.0</v>
      </c>
      <c r="I79" s="35">
        <f>VLOOKUP(A79,'2018第二笔 粤财社〔2018〕141号'!A:D,4,0)</f>
        <v>36.0</v>
      </c>
      <c r="J79" s="33">
        <f>VLOOKUP(A79,'2019年第一笔 粤财社〔2018〕246号'!A:D,2,0)</f>
        <v>1084.0</v>
      </c>
      <c r="K79" s="34">
        <f>VLOOKUP(A79,'2019年第一笔 粤财社〔2018〕246号'!A:D,3,0)</f>
        <v>33.0</v>
      </c>
      <c r="L79" s="35">
        <f>VLOOKUP(A79,'2019年第一笔 粤财社〔2018〕246号'!A:D,4,0)</f>
        <v>1051.0</v>
      </c>
      <c r="M79" s="33">
        <f>VLOOKUP(A79,'2019年第二笔 粤财社〔2019〕45号'!A:D,2,0)</f>
        <v>5.0</v>
      </c>
      <c r="N79" s="34">
        <f>VLOOKUP(A79,'2019年第二笔 粤财社〔2019〕45号'!A:D,3,0)</f>
        <v>5.0</v>
      </c>
      <c r="O79" s="35">
        <f>VLOOKUP(A79,'2019年第二笔 粤财社〔2019〕45号'!A:D,4,0)</f>
        <v>0.0</v>
      </c>
      <c r="P79" s="33">
        <f>VLOOKUP(A79,'2020年第一笔 粤财社〔2019〕260号'!A:D,2,0)</f>
        <v>1158.8707263992162</v>
      </c>
      <c r="Q79" s="34">
        <f>VLOOKUP(A79,'2020年第一笔 粤财社〔2019〕260号'!A:D,3,0)</f>
        <v>33.2520904400263</v>
      </c>
      <c r="R79" s="35">
        <f>VLOOKUP(A79,'2020年第一笔 粤财社〔2019〕260号'!A:D,4,0)</f>
        <v>1125.61863595919</v>
      </c>
    </row>
    <row r="80" spans="8:8" ht="14.25">
      <c r="A80" s="32" t="s">
        <v>93</v>
      </c>
      <c r="B80" s="33">
        <f>VLOOKUP(A80,'2018年第一笔粤财社〔2017〕291号'!A:F,2,0)</f>
        <v>1142.0</v>
      </c>
      <c r="C80" s="34">
        <f>VLOOKUP(A80,'2018年第一笔粤财社〔2017〕291号'!A:F,3,0)</f>
        <v>16.0</v>
      </c>
      <c r="D80" s="34">
        <f>VLOOKUP(A80,'2018年第一笔粤财社〔2017〕291号'!A:F,4,0)</f>
        <v>16.0</v>
      </c>
      <c r="E80" s="34">
        <f>VLOOKUP(A80,'2018年第一笔粤财社〔2017〕291号'!A:F,5,0)</f>
        <v>0.0</v>
      </c>
      <c r="F80" s="35">
        <f>VLOOKUP(A80,'2018年第一笔粤财社〔2017〕291号'!A:F,6,0)</f>
        <v>1126.0</v>
      </c>
      <c r="G80" s="33">
        <f>VLOOKUP(A80,'2018第二笔 粤财社〔2018〕141号'!A:D,2,0)</f>
        <v>0.0</v>
      </c>
      <c r="H80" s="34">
        <f>VLOOKUP(A80,'2018第二笔 粤财社〔2018〕141号'!A:D,3,0)</f>
        <v>0.0</v>
      </c>
      <c r="I80" s="35">
        <f>VLOOKUP(A80,'2018第二笔 粤财社〔2018〕141号'!A:D,4,0)</f>
        <v>0.0</v>
      </c>
      <c r="J80" s="33">
        <f>VLOOKUP(A80,'2019年第一笔 粤财社〔2018〕246号'!A:D,2,0)</f>
        <v>1349.0</v>
      </c>
      <c r="K80" s="34">
        <f>VLOOKUP(A80,'2019年第一笔 粤财社〔2018〕246号'!A:D,3,0)</f>
        <v>41.0</v>
      </c>
      <c r="L80" s="35">
        <f>VLOOKUP(A80,'2019年第一笔 粤财社〔2018〕246号'!A:D,4,0)</f>
        <v>1308.0</v>
      </c>
      <c r="M80" s="33">
        <f>VLOOKUP(A80,'2019年第二笔 粤财社〔2019〕45号'!A:D,2,0)</f>
        <v>6.0</v>
      </c>
      <c r="N80" s="34">
        <f>VLOOKUP(A80,'2019年第二笔 粤财社〔2019〕45号'!A:D,3,0)</f>
        <v>6.0</v>
      </c>
      <c r="O80" s="35">
        <f>VLOOKUP(A80,'2019年第二笔 粤财社〔2019〕45号'!A:D,4,0)</f>
        <v>0.0</v>
      </c>
      <c r="P80" s="33">
        <f>VLOOKUP(A80,'2020年第一笔 粤财社〔2019〕260号'!A:D,2,0)</f>
        <v>1468.0641648835783</v>
      </c>
      <c r="Q80" s="34">
        <f>VLOOKUP(A80,'2020年第一笔 粤财社〔2019〕260号'!A:D,3,0)</f>
        <v>42.1239412390283</v>
      </c>
      <c r="R80" s="35">
        <f>VLOOKUP(A80,'2020年第一笔 粤财社〔2019〕260号'!A:D,4,0)</f>
        <v>1425.94022364455</v>
      </c>
    </row>
    <row r="81" spans="8:8" s="27" ht="14.25" customFormat="1">
      <c r="A81" s="36" t="s">
        <v>94</v>
      </c>
      <c r="B81" s="29">
        <f>VLOOKUP(A81,'2018年第一笔粤财社〔2017〕291号'!A:F,2,0)</f>
        <v>5093.0</v>
      </c>
      <c r="C81" s="30">
        <f>VLOOKUP(A81,'2018年第一笔粤财社〔2017〕291号'!A:F,3,0)</f>
        <v>70.0</v>
      </c>
      <c r="D81" s="30">
        <f>VLOOKUP(A81,'2018年第一笔粤财社〔2017〕291号'!A:F,4,0)</f>
        <v>70.0</v>
      </c>
      <c r="E81" s="30">
        <f>VLOOKUP(A81,'2018年第一笔粤财社〔2017〕291号'!A:F,5,0)</f>
        <v>0.0</v>
      </c>
      <c r="F81" s="31">
        <f>VLOOKUP(A81,'2018年第一笔粤财社〔2017〕291号'!A:F,6,0)</f>
        <v>5023.0</v>
      </c>
      <c r="G81" s="29">
        <f>VLOOKUP(A81,'2018第二笔 粤财社〔2018〕141号'!A:D,2,0)</f>
        <v>594.0</v>
      </c>
      <c r="H81" s="30">
        <f>VLOOKUP(A81,'2018第二笔 粤财社〔2018〕141号'!A:D,3,0)</f>
        <v>0.0</v>
      </c>
      <c r="I81" s="31">
        <f>VLOOKUP(A81,'2018第二笔 粤财社〔2018〕141号'!A:D,4,0)</f>
        <v>594.0</v>
      </c>
      <c r="J81" s="29">
        <f>VLOOKUP(A81,'2019年第一笔 粤财社〔2018〕246号'!A:D,2,0)</f>
        <v>7366.0</v>
      </c>
      <c r="K81" s="30">
        <f>VLOOKUP(A81,'2019年第一笔 粤财社〔2018〕246号'!A:D,3,0)</f>
        <v>227.0</v>
      </c>
      <c r="L81" s="31">
        <f>VLOOKUP(A81,'2019年第一笔 粤财社〔2018〕246号'!A:D,4,0)</f>
        <v>7139.0</v>
      </c>
      <c r="M81" s="29">
        <f>VLOOKUP(A81,'2019年第二笔 粤财社〔2019〕45号'!A:D,2,0)</f>
        <v>34.0</v>
      </c>
      <c r="N81" s="30">
        <f>VLOOKUP(A81,'2019年第二笔 粤财社〔2019〕45号'!A:D,3,0)</f>
        <v>34.0</v>
      </c>
      <c r="O81" s="31">
        <f>VLOOKUP(A81,'2019年第二笔 粤财社〔2019〕45号'!A:D,4,0)</f>
        <v>0.0</v>
      </c>
      <c r="P81" s="29">
        <f>VLOOKUP(A81,'2020年第一笔 粤财社〔2019〕260号'!A:D,2,0)</f>
        <v>7078.252386349159</v>
      </c>
      <c r="Q81" s="30">
        <f>VLOOKUP(A81,'2020年第一笔 粤财社〔2019〕260号'!A:D,3,0)</f>
        <v>203.1000379477477</v>
      </c>
      <c r="R81" s="31">
        <f>VLOOKUP(A81,'2020年第一笔 粤财社〔2019〕260号'!A:D,4,0)</f>
        <v>6875.1523484014115</v>
      </c>
    </row>
    <row r="82" spans="8:8" ht="14.25">
      <c r="A82" s="32" t="s">
        <v>95</v>
      </c>
      <c r="B82" s="33">
        <f>VLOOKUP(A82,'2018年第一笔粤财社〔2017〕291号'!A:F,2,0)</f>
        <v>846.0</v>
      </c>
      <c r="C82" s="34">
        <f>VLOOKUP(A82,'2018年第一笔粤财社〔2017〕291号'!A:F,3,0)</f>
        <v>12.0</v>
      </c>
      <c r="D82" s="34">
        <f>VLOOKUP(A82,'2018年第一笔粤财社〔2017〕291号'!A:F,4,0)</f>
        <v>12.0</v>
      </c>
      <c r="E82" s="34">
        <f>VLOOKUP(A82,'2018年第一笔粤财社〔2017〕291号'!A:F,5,0)</f>
        <v>0.0</v>
      </c>
      <c r="F82" s="35">
        <f>VLOOKUP(A82,'2018年第一笔粤财社〔2017〕291号'!A:F,6,0)</f>
        <v>834.0</v>
      </c>
      <c r="G82" s="33">
        <f>VLOOKUP(A82,'2018第二笔 粤财社〔2018〕141号'!A:D,2,0)</f>
        <v>25.0</v>
      </c>
      <c r="H82" s="34">
        <f>VLOOKUP(A82,'2018第二笔 粤财社〔2018〕141号'!A:D,3,0)</f>
        <v>0.0</v>
      </c>
      <c r="I82" s="35">
        <f>VLOOKUP(A82,'2018第二笔 粤财社〔2018〕141号'!A:D,4,0)</f>
        <v>25.0</v>
      </c>
      <c r="J82" s="33">
        <f>VLOOKUP(A82,'2019年第一笔 粤财社〔2018〕246号'!A:D,2,0)</f>
        <v>679.0</v>
      </c>
      <c r="K82" s="34">
        <f>VLOOKUP(A82,'2019年第一笔 粤财社〔2018〕246号'!A:D,3,0)</f>
        <v>21.0</v>
      </c>
      <c r="L82" s="35">
        <f>VLOOKUP(A82,'2019年第一笔 粤财社〔2018〕246号'!A:D,4,0)</f>
        <v>658.0</v>
      </c>
      <c r="M82" s="33">
        <f>VLOOKUP(A82,'2019年第二笔 粤财社〔2019〕45号'!A:D,2,0)</f>
        <v>3.0</v>
      </c>
      <c r="N82" s="34">
        <f>VLOOKUP(A82,'2019年第二笔 粤财社〔2019〕45号'!A:D,3,0)</f>
        <v>3.0</v>
      </c>
      <c r="O82" s="35">
        <f>VLOOKUP(A82,'2019年第二笔 粤财社〔2019〕45号'!A:D,4,0)</f>
        <v>0.0</v>
      </c>
      <c r="P82" s="33">
        <f>VLOOKUP(A82,'2020年第一笔 粤财社〔2019〕260号'!A:D,2,0)</f>
        <v>726.5474190125776</v>
      </c>
      <c r="Q82" s="34">
        <f>VLOOKUP(A82,'2020年第一笔 粤财社〔2019〕260号'!A:D,3,0)</f>
        <v>20.8472092146466</v>
      </c>
      <c r="R82" s="35">
        <f>VLOOKUP(A82,'2020年第一笔 粤财社〔2019〕260号'!A:D,4,0)</f>
        <v>705.700209797931</v>
      </c>
    </row>
    <row r="83" spans="8:8" ht="14.25">
      <c r="A83" s="32" t="s">
        <v>96</v>
      </c>
      <c r="B83" s="33">
        <f>VLOOKUP(A83,'2018年第一笔粤财社〔2017〕291号'!A:F,2,0)</f>
        <v>1691.0</v>
      </c>
      <c r="C83" s="34">
        <f>VLOOKUP(A83,'2018年第一笔粤财社〔2017〕291号'!A:F,3,0)</f>
        <v>23.0</v>
      </c>
      <c r="D83" s="34">
        <f>VLOOKUP(A83,'2018年第一笔粤财社〔2017〕291号'!A:F,4,0)</f>
        <v>23.0</v>
      </c>
      <c r="E83" s="34">
        <f>VLOOKUP(A83,'2018年第一笔粤财社〔2017〕291号'!A:F,5,0)</f>
        <v>0.0</v>
      </c>
      <c r="F83" s="35">
        <f>VLOOKUP(A83,'2018年第一笔粤财社〔2017〕291号'!A:F,6,0)</f>
        <v>1668.0</v>
      </c>
      <c r="G83" s="33">
        <f>VLOOKUP(A83,'2018第二笔 粤财社〔2018〕141号'!A:D,2,0)</f>
        <v>296.0</v>
      </c>
      <c r="H83" s="34">
        <f>VLOOKUP(A83,'2018第二笔 粤财社〔2018〕141号'!A:D,3,0)</f>
        <v>0.0</v>
      </c>
      <c r="I83" s="35">
        <f>VLOOKUP(A83,'2018第二笔 粤财社〔2018〕141号'!A:D,4,0)</f>
        <v>296.0</v>
      </c>
      <c r="J83" s="33">
        <f>VLOOKUP(A83,'2019年第一笔 粤财社〔2018〕246号'!A:D,2,0)</f>
        <v>2571.0</v>
      </c>
      <c r="K83" s="34">
        <f>VLOOKUP(A83,'2019年第一笔 粤财社〔2018〕246号'!A:D,3,0)</f>
        <v>79.0</v>
      </c>
      <c r="L83" s="35">
        <f>VLOOKUP(A83,'2019年第一笔 粤财社〔2018〕246号'!A:D,4,0)</f>
        <v>2492.0</v>
      </c>
      <c r="M83" s="33">
        <f>VLOOKUP(A83,'2019年第二笔 粤财社〔2019〕45号'!A:D,2,0)</f>
        <v>12.0</v>
      </c>
      <c r="N83" s="34">
        <f>VLOOKUP(A83,'2019年第二笔 粤财社〔2019〕45号'!A:D,3,0)</f>
        <v>12.0</v>
      </c>
      <c r="O83" s="35">
        <f>VLOOKUP(A83,'2019年第二笔 粤财社〔2019〕45号'!A:D,4,0)</f>
        <v>0.0</v>
      </c>
      <c r="P83" s="33">
        <f>VLOOKUP(A83,'2020年第一笔 粤财社〔2019〕260号'!A:D,2,0)</f>
        <v>2492.574166475586</v>
      </c>
      <c r="Q83" s="34">
        <f>VLOOKUP(A83,'2020年第一笔 粤财社〔2019〕260号'!A:D,3,0)</f>
        <v>71.5207483665157</v>
      </c>
      <c r="R83" s="35">
        <f>VLOOKUP(A83,'2020年第一笔 粤财社〔2019〕260号'!A:D,4,0)</f>
        <v>2421.05341810907</v>
      </c>
    </row>
    <row r="84" spans="8:8" ht="14.25">
      <c r="A84" s="32" t="s">
        <v>97</v>
      </c>
      <c r="B84" s="33">
        <f>VLOOKUP(A84,'2018年第一笔粤财社〔2017〕291号'!A:F,2,0)</f>
        <v>1309.0</v>
      </c>
      <c r="C84" s="34">
        <f>VLOOKUP(A84,'2018年第一笔粤财社〔2017〕291号'!A:F,3,0)</f>
        <v>18.0</v>
      </c>
      <c r="D84" s="34">
        <f>VLOOKUP(A84,'2018年第一笔粤财社〔2017〕291号'!A:F,4,0)</f>
        <v>18.0</v>
      </c>
      <c r="E84" s="34">
        <f>VLOOKUP(A84,'2018年第一笔粤财社〔2017〕291号'!A:F,5,0)</f>
        <v>0.0</v>
      </c>
      <c r="F84" s="35">
        <f>VLOOKUP(A84,'2018年第一笔粤财社〔2017〕291号'!A:F,6,0)</f>
        <v>1291.0</v>
      </c>
      <c r="G84" s="33">
        <f>VLOOKUP(A84,'2018第二笔 粤财社〔2018〕141号'!A:D,2,0)</f>
        <v>236.0</v>
      </c>
      <c r="H84" s="34">
        <f>VLOOKUP(A84,'2018第二笔 粤财社〔2018〕141号'!A:D,3,0)</f>
        <v>0.0</v>
      </c>
      <c r="I84" s="35">
        <f>VLOOKUP(A84,'2018第二笔 粤财社〔2018〕141号'!A:D,4,0)</f>
        <v>236.0</v>
      </c>
      <c r="J84" s="33">
        <f>VLOOKUP(A84,'2019年第一笔 粤财社〔2018〕246号'!A:D,2,0)</f>
        <v>2010.0</v>
      </c>
      <c r="K84" s="34">
        <f>VLOOKUP(A84,'2019年第一笔 粤财社〔2018〕246号'!A:D,3,0)</f>
        <v>62.0</v>
      </c>
      <c r="L84" s="35">
        <f>VLOOKUP(A84,'2019年第一笔 粤财社〔2018〕246号'!A:D,4,0)</f>
        <v>1948.0</v>
      </c>
      <c r="M84" s="33">
        <f>VLOOKUP(A84,'2019年第二笔 粤财社〔2019〕45号'!A:D,2,0)</f>
        <v>9.0</v>
      </c>
      <c r="N84" s="34">
        <f>VLOOKUP(A84,'2019年第二笔 粤财社〔2019〕45号'!A:D,3,0)</f>
        <v>9.0</v>
      </c>
      <c r="O84" s="35">
        <f>VLOOKUP(A84,'2019年第二笔 粤财社〔2019〕45号'!A:D,4,0)</f>
        <v>0.0</v>
      </c>
      <c r="P84" s="33">
        <f>VLOOKUP(A84,'2020年第一笔 粤财社〔2019〕260号'!A:D,2,0)</f>
        <v>1947.0207067889842</v>
      </c>
      <c r="Q84" s="34">
        <f>VLOOKUP(A84,'2020年第一笔 粤财社〔2019〕260号'!A:D,3,0)</f>
        <v>55.8668945171442</v>
      </c>
      <c r="R84" s="35">
        <f>VLOOKUP(A84,'2020年第一笔 粤财社〔2019〕260号'!A:D,4,0)</f>
        <v>1891.15381227184</v>
      </c>
    </row>
    <row r="85" spans="8:8" ht="14.25">
      <c r="A85" s="32" t="s">
        <v>98</v>
      </c>
      <c r="B85" s="33">
        <f>VLOOKUP(A85,'2018年第一笔粤财社〔2017〕291号'!A:F,2,0)</f>
        <v>1247.0</v>
      </c>
      <c r="C85" s="34">
        <f>VLOOKUP(A85,'2018年第一笔粤财社〔2017〕291号'!A:F,3,0)</f>
        <v>17.0</v>
      </c>
      <c r="D85" s="34">
        <f>VLOOKUP(A85,'2018年第一笔粤财社〔2017〕291号'!A:F,4,0)</f>
        <v>17.0</v>
      </c>
      <c r="E85" s="34">
        <f>VLOOKUP(A85,'2018年第一笔粤财社〔2017〕291号'!A:F,5,0)</f>
        <v>0.0</v>
      </c>
      <c r="F85" s="35">
        <f>VLOOKUP(A85,'2018年第一笔粤财社〔2017〕291号'!A:F,6,0)</f>
        <v>1230.0</v>
      </c>
      <c r="G85" s="33">
        <f>VLOOKUP(A85,'2018第二笔 粤财社〔2018〕141号'!A:D,2,0)</f>
        <v>37.0</v>
      </c>
      <c r="H85" s="34">
        <f>VLOOKUP(A85,'2018第二笔 粤财社〔2018〕141号'!A:D,3,0)</f>
        <v>0.0</v>
      </c>
      <c r="I85" s="35">
        <f>VLOOKUP(A85,'2018第二笔 粤财社〔2018〕141号'!A:D,4,0)</f>
        <v>37.0</v>
      </c>
      <c r="J85" s="33">
        <f>VLOOKUP(A85,'2019年第一笔 粤财社〔2018〕246号'!A:D,2,0)</f>
        <v>2106.0</v>
      </c>
      <c r="K85" s="34">
        <f>VLOOKUP(A85,'2019年第一笔 粤财社〔2018〕246号'!A:D,3,0)</f>
        <v>65.0</v>
      </c>
      <c r="L85" s="35">
        <f>VLOOKUP(A85,'2019年第一笔 粤财社〔2018〕246号'!A:D,4,0)</f>
        <v>2041.0</v>
      </c>
      <c r="M85" s="33">
        <f>VLOOKUP(A85,'2019年第二笔 粤财社〔2019〕45号'!A:D,2,0)</f>
        <v>10.0</v>
      </c>
      <c r="N85" s="34">
        <f>VLOOKUP(A85,'2019年第二笔 粤财社〔2019〕45号'!A:D,3,0)</f>
        <v>10.0</v>
      </c>
      <c r="O85" s="35">
        <f>VLOOKUP(A85,'2019年第二笔 粤财社〔2019〕45号'!A:D,4,0)</f>
        <v>0.0</v>
      </c>
      <c r="P85" s="33">
        <f>VLOOKUP(A85,'2020年第一笔 粤财社〔2019〕260号'!A:D,2,0)</f>
        <v>1912.1100940720112</v>
      </c>
      <c r="Q85" s="34">
        <f>VLOOKUP(A85,'2020年第一笔 粤财社〔2019〕260号'!A:D,3,0)</f>
        <v>54.8651858494412</v>
      </c>
      <c r="R85" s="35">
        <f>VLOOKUP(A85,'2020年第一笔 粤财社〔2019〕260号'!A:D,4,0)</f>
        <v>1857.24490822257</v>
      </c>
    </row>
    <row r="86" spans="8:8" s="27" ht="14.25" customFormat="1">
      <c r="A86" s="36" t="s">
        <v>99</v>
      </c>
      <c r="B86" s="29">
        <f>VLOOKUP(A86,'2018年第一笔粤财社〔2017〕291号'!A:F,2,0)</f>
        <v>4111.0</v>
      </c>
      <c r="C86" s="30">
        <f>VLOOKUP(A86,'2018年第一笔粤财社〔2017〕291号'!A:F,3,0)</f>
        <v>56.0</v>
      </c>
      <c r="D86" s="30">
        <f>VLOOKUP(A86,'2018年第一笔粤财社〔2017〕291号'!A:F,4,0)</f>
        <v>56.0</v>
      </c>
      <c r="E86" s="30">
        <f>VLOOKUP(A86,'2018年第一笔粤财社〔2017〕291号'!A:F,5,0)</f>
        <v>0.0</v>
      </c>
      <c r="F86" s="31">
        <f>VLOOKUP(A86,'2018年第一笔粤财社〔2017〕291号'!A:F,6,0)</f>
        <v>4055.0</v>
      </c>
      <c r="G86" s="29">
        <f>VLOOKUP(A86,'2018第二笔 粤财社〔2018〕141号'!A:D,2,0)</f>
        <v>0.0</v>
      </c>
      <c r="H86" s="30">
        <f>VLOOKUP(A86,'2018第二笔 粤财社〔2018〕141号'!A:D,3,0)</f>
        <v>124.0</v>
      </c>
      <c r="I86" s="31">
        <f>VLOOKUP(A86,'2018第二笔 粤财社〔2018〕141号'!A:D,4,0)</f>
        <v>124.0</v>
      </c>
      <c r="J86" s="29">
        <f>VLOOKUP(A86,'2019年第一笔 粤财社〔2018〕246号'!A:D,2,0)</f>
        <v>6338.0</v>
      </c>
      <c r="K86" s="30">
        <f>VLOOKUP(A86,'2019年第一笔 粤财社〔2018〕246号'!A:D,3,0)</f>
        <v>195.0</v>
      </c>
      <c r="L86" s="31">
        <f>VLOOKUP(A86,'2019年第一笔 粤财社〔2018〕246号'!A:D,4,0)</f>
        <v>6143.0</v>
      </c>
      <c r="M86" s="29">
        <f>VLOOKUP(A86,'2019年第二笔 粤财社〔2019〕45号'!A:D,2,0)</f>
        <v>30.0</v>
      </c>
      <c r="N86" s="30">
        <f>VLOOKUP(A86,'2019年第二笔 粤财社〔2019〕45号'!A:D,3,0)</f>
        <v>30.0</v>
      </c>
      <c r="O86" s="31">
        <f>VLOOKUP(A86,'2019年第二笔 粤财社〔2019〕45号'!A:D,4,0)</f>
        <v>0.0</v>
      </c>
      <c r="P86" s="29">
        <f>VLOOKUP(A86,'2020年第一笔 粤财社〔2019〕260号'!A:D,2,0)</f>
        <v>5304.714596861022</v>
      </c>
      <c r="Q86" s="30">
        <f>VLOOKUP(A86,'2020年第一笔 粤财社〔2019〕260号'!A:D,3,0)</f>
        <v>152.210980496012</v>
      </c>
      <c r="R86" s="31">
        <f>VLOOKUP(A86,'2020年第一笔 粤财社〔2019〕260号'!A:D,4,0)</f>
        <v>5152.50361636501</v>
      </c>
    </row>
    <row r="87" spans="8:8" s="27" ht="14.25" customFormat="1">
      <c r="A87" s="36" t="s">
        <v>100</v>
      </c>
      <c r="B87" s="29">
        <f>VLOOKUP(A87,'2018年第一笔粤财社〔2017〕291号'!A:F,2,0)</f>
        <v>10231.0</v>
      </c>
      <c r="C87" s="30">
        <f>VLOOKUP(A87,'2018年第一笔粤财社〔2017〕291号'!A:F,3,0)</f>
        <v>140.0</v>
      </c>
      <c r="D87" s="30">
        <f>VLOOKUP(A87,'2018年第一笔粤财社〔2017〕291号'!A:F,4,0)</f>
        <v>140.0</v>
      </c>
      <c r="E87" s="30">
        <f>VLOOKUP(A87,'2018年第一笔粤财社〔2017〕291号'!A:F,5,0)</f>
        <v>0.0</v>
      </c>
      <c r="F87" s="31">
        <f>VLOOKUP(A87,'2018年第一笔粤财社〔2017〕291号'!A:F,6,0)</f>
        <v>10091.0</v>
      </c>
      <c r="G87" s="29">
        <f>VLOOKUP(A87,'2018第二笔 粤财社〔2018〕141号'!A:D,2,0)</f>
        <v>732.0</v>
      </c>
      <c r="H87" s="30">
        <f>VLOOKUP(A87,'2018第二笔 粤财社〔2018〕141号'!A:D,3,0)</f>
        <v>0.0</v>
      </c>
      <c r="I87" s="31">
        <f>VLOOKUP(A87,'2018第二笔 粤财社〔2018〕141号'!A:D,4,0)</f>
        <v>732.0</v>
      </c>
      <c r="J87" s="29">
        <f>VLOOKUP(A87,'2019年第一笔 粤财社〔2018〕246号'!A:D,2,0)</f>
        <v>13207.0</v>
      </c>
      <c r="K87" s="30">
        <f>VLOOKUP(A87,'2019年第一笔 粤财社〔2018〕246号'!A:D,3,0)</f>
        <v>406.0</v>
      </c>
      <c r="L87" s="31">
        <f>VLOOKUP(A87,'2019年第一笔 粤财社〔2018〕246号'!A:D,4,0)</f>
        <v>12801.0</v>
      </c>
      <c r="M87" s="29">
        <f>VLOOKUP(A87,'2019年第二笔 粤财社〔2019〕45号'!A:D,2,0)</f>
        <v>62.0</v>
      </c>
      <c r="N87" s="30">
        <f>VLOOKUP(A87,'2019年第二笔 粤财社〔2019〕45号'!A:D,3,0)</f>
        <v>62.0</v>
      </c>
      <c r="O87" s="31">
        <f>VLOOKUP(A87,'2019年第二笔 粤财社〔2019〕45号'!A:D,4,0)</f>
        <v>0.0</v>
      </c>
      <c r="P87" s="29">
        <f>VLOOKUP(A87,'2020年第一笔 粤财社〔2019〕260号'!A:D,2,0)</f>
        <v>16426.713480389753</v>
      </c>
      <c r="Q87" s="30">
        <f>VLOOKUP(A87,'2020年第一笔 粤财社〔2019〕260号'!A:D,3,0)</f>
        <v>471.34037458993737</v>
      </c>
      <c r="R87" s="31">
        <f>VLOOKUP(A87,'2020年第一笔 粤财社〔2019〕260号'!A:D,4,0)</f>
        <v>15955.373105799816</v>
      </c>
    </row>
    <row r="88" spans="8:8" ht="14.25">
      <c r="A88" s="32" t="s">
        <v>101</v>
      </c>
      <c r="B88" s="33">
        <f>VLOOKUP(A88,'2018年第一笔粤财社〔2017〕291号'!A:F,2,0)</f>
        <v>1055.0</v>
      </c>
      <c r="C88" s="34">
        <f>VLOOKUP(A88,'2018年第一笔粤财社〔2017〕291号'!A:F,3,0)</f>
        <v>14.0</v>
      </c>
      <c r="D88" s="34">
        <f>VLOOKUP(A88,'2018年第一笔粤财社〔2017〕291号'!A:F,4,0)</f>
        <v>14.0</v>
      </c>
      <c r="E88" s="34">
        <f>VLOOKUP(A88,'2018年第一笔粤财社〔2017〕291号'!A:F,5,0)</f>
        <v>0.0</v>
      </c>
      <c r="F88" s="35">
        <f>VLOOKUP(A88,'2018年第一笔粤财社〔2017〕291号'!A:F,6,0)</f>
        <v>1041.0</v>
      </c>
      <c r="G88" s="33">
        <f>VLOOKUP(A88,'2018第二笔 粤财社〔2018〕141号'!A:D,2,0)</f>
        <v>32.0</v>
      </c>
      <c r="H88" s="34">
        <f>VLOOKUP(A88,'2018第二笔 粤财社〔2018〕141号'!A:D,3,0)</f>
        <v>0.0</v>
      </c>
      <c r="I88" s="35">
        <f>VLOOKUP(A88,'2018第二笔 粤财社〔2018〕141号'!A:D,4,0)</f>
        <v>32.0</v>
      </c>
      <c r="J88" s="33">
        <f>VLOOKUP(A88,'2019年第一笔 粤财社〔2018〕246号'!A:D,2,0)</f>
        <v>1628.0</v>
      </c>
      <c r="K88" s="34">
        <f>VLOOKUP(A88,'2019年第一笔 粤财社〔2018〕246号'!A:D,3,0)</f>
        <v>50.0</v>
      </c>
      <c r="L88" s="35">
        <f>VLOOKUP(A88,'2019年第一笔 粤财社〔2018〕246号'!A:D,4,0)</f>
        <v>1578.0</v>
      </c>
      <c r="M88" s="33">
        <f>VLOOKUP(A88,'2019年第二笔 粤财社〔2019〕45号'!A:D,2,0)</f>
        <v>8.0</v>
      </c>
      <c r="N88" s="34">
        <f>VLOOKUP(A88,'2019年第二笔 粤财社〔2019〕45号'!A:D,3,0)</f>
        <v>8.0</v>
      </c>
      <c r="O88" s="35">
        <f>VLOOKUP(A88,'2019年第二笔 粤财社〔2019〕45号'!A:D,4,0)</f>
        <v>0.0</v>
      </c>
      <c r="P88" s="33">
        <f>VLOOKUP(A88,'2020年第一笔 粤财社〔2019〕260号'!A:D,2,0)</f>
        <v>1043.2988031176606</v>
      </c>
      <c r="Q88" s="34">
        <f>VLOOKUP(A88,'2020年第一笔 粤财社〔2019〕260号'!A:D,3,0)</f>
        <v>29.9359241431806</v>
      </c>
      <c r="R88" s="35">
        <f>VLOOKUP(A88,'2020年第一笔 粤财社〔2019〕260号'!A:D,4,0)</f>
        <v>1013.36287897448</v>
      </c>
    </row>
    <row r="89" spans="8:8" ht="14.25">
      <c r="A89" s="32" t="s">
        <v>102</v>
      </c>
      <c r="B89" s="33">
        <f>VLOOKUP(A89,'2018年第一笔粤财社〔2017〕291号'!A:F,2,0)</f>
        <v>4682.0</v>
      </c>
      <c r="C89" s="34">
        <f>VLOOKUP(A89,'2018年第一笔粤财社〔2017〕291号'!A:F,3,0)</f>
        <v>64.0</v>
      </c>
      <c r="D89" s="34">
        <f>VLOOKUP(A89,'2018年第一笔粤财社〔2017〕291号'!A:F,4,0)</f>
        <v>64.0</v>
      </c>
      <c r="E89" s="34">
        <f>VLOOKUP(A89,'2018年第一笔粤财社〔2017〕291号'!A:F,5,0)</f>
        <v>0.0</v>
      </c>
      <c r="F89" s="35">
        <f>VLOOKUP(A89,'2018年第一笔粤财社〔2017〕291号'!A:F,6,0)</f>
        <v>4618.0</v>
      </c>
      <c r="G89" s="33">
        <f>VLOOKUP(A89,'2018第二笔 粤财社〔2018〕141号'!A:D,2,0)</f>
        <v>141.0</v>
      </c>
      <c r="H89" s="34">
        <f>VLOOKUP(A89,'2018第二笔 粤财社〔2018〕141号'!A:D,3,0)</f>
        <v>0.0</v>
      </c>
      <c r="I89" s="35">
        <f>VLOOKUP(A89,'2018第二笔 粤财社〔2018〕141号'!A:D,4,0)</f>
        <v>141.0</v>
      </c>
      <c r="J89" s="33">
        <f>VLOOKUP(A89,'2019年第一笔 粤财社〔2018〕246号'!A:D,2,0)</f>
        <v>4424.0</v>
      </c>
      <c r="K89" s="34">
        <f>VLOOKUP(A89,'2019年第一笔 粤财社〔2018〕246号'!A:D,3,0)</f>
        <v>136.0</v>
      </c>
      <c r="L89" s="35">
        <f>VLOOKUP(A89,'2019年第一笔 粤财社〔2018〕246号'!A:D,4,0)</f>
        <v>4288.0</v>
      </c>
      <c r="M89" s="33">
        <f>VLOOKUP(A89,'2019年第二笔 粤财社〔2019〕45号'!A:D,2,0)</f>
        <v>21.0</v>
      </c>
      <c r="N89" s="34">
        <f>VLOOKUP(A89,'2019年第二笔 粤财社〔2019〕45号'!A:D,3,0)</f>
        <v>21.0</v>
      </c>
      <c r="O89" s="35">
        <f>VLOOKUP(A89,'2019年第二笔 粤财社〔2019〕45号'!A:D,4,0)</f>
        <v>0.0</v>
      </c>
      <c r="P89" s="33">
        <f>VLOOKUP(A89,'2020年第一笔 粤财社〔2019〕260号'!A:D,2,0)</f>
        <v>4700.139680115517</v>
      </c>
      <c r="Q89" s="34">
        <f>VLOOKUP(A89,'2020年第一笔 粤财社〔2019〕260号'!A:D,3,0)</f>
        <v>134.863592774987</v>
      </c>
      <c r="R89" s="35">
        <f>VLOOKUP(A89,'2020年第一笔 粤财社〔2019〕260号'!A:D,4,0)</f>
        <v>4565.27608734053</v>
      </c>
    </row>
    <row r="90" spans="8:8" ht="14.25">
      <c r="A90" s="32" t="s">
        <v>103</v>
      </c>
      <c r="B90" s="33">
        <f>VLOOKUP(A90,'2018年第一笔粤财社〔2017〕291号'!A:F,2,0)</f>
        <v>2701.0</v>
      </c>
      <c r="C90" s="34">
        <f>VLOOKUP(A90,'2018年第一笔粤财社〔2017〕291号'!A:F,3,0)</f>
        <v>37.0</v>
      </c>
      <c r="D90" s="34">
        <f>VLOOKUP(A90,'2018年第一笔粤财社〔2017〕291号'!A:F,4,0)</f>
        <v>37.0</v>
      </c>
      <c r="E90" s="34">
        <f>VLOOKUP(A90,'2018年第一笔粤财社〔2017〕291号'!A:F,5,0)</f>
        <v>0.0</v>
      </c>
      <c r="F90" s="35">
        <f>VLOOKUP(A90,'2018年第一笔粤财社〔2017〕291号'!A:F,6,0)</f>
        <v>2664.0</v>
      </c>
      <c r="G90" s="33">
        <f>VLOOKUP(A90,'2018第二笔 粤财社〔2018〕141号'!A:D,2,0)</f>
        <v>454.0</v>
      </c>
      <c r="H90" s="34">
        <f>VLOOKUP(A90,'2018第二笔 粤财社〔2018〕141号'!A:D,3,0)</f>
        <v>0.0</v>
      </c>
      <c r="I90" s="35">
        <f>VLOOKUP(A90,'2018第二笔 粤财社〔2018〕141号'!A:D,4,0)</f>
        <v>454.0</v>
      </c>
      <c r="J90" s="33">
        <f>VLOOKUP(A90,'2019年第一笔 粤财社〔2018〕246号'!A:D,2,0)</f>
        <v>4968.0</v>
      </c>
      <c r="K90" s="34">
        <f>VLOOKUP(A90,'2019年第一笔 粤财社〔2018〕246号'!A:D,3,0)</f>
        <v>153.0</v>
      </c>
      <c r="L90" s="35">
        <f>VLOOKUP(A90,'2019年第一笔 粤财社〔2018〕246号'!A:D,4,0)</f>
        <v>4815.0</v>
      </c>
      <c r="M90" s="33">
        <f>VLOOKUP(A90,'2019年第二笔 粤财社〔2019〕45号'!A:D,2,0)</f>
        <v>23.0</v>
      </c>
      <c r="N90" s="34">
        <f>VLOOKUP(A90,'2019年第二笔 粤财社〔2019〕45号'!A:D,3,0)</f>
        <v>23.0</v>
      </c>
      <c r="O90" s="35">
        <f>VLOOKUP(A90,'2019年第二笔 粤财社〔2019〕45号'!A:D,4,0)</f>
        <v>0.0</v>
      </c>
      <c r="P90" s="33">
        <f>VLOOKUP(A90,'2020年第一笔 粤财社〔2019〕260号'!A:D,2,0)</f>
        <v>7227.963442751836</v>
      </c>
      <c r="Q90" s="34">
        <f>VLOOKUP(A90,'2020年第一笔 粤财社〔2019〕260号'!A:D,3,0)</f>
        <v>207.395776440376</v>
      </c>
      <c r="R90" s="35">
        <f>VLOOKUP(A90,'2020年第一笔 粤财社〔2019〕260号'!A:D,4,0)</f>
        <v>7020.56766631146</v>
      </c>
    </row>
    <row r="91" spans="8:8" ht="14.25">
      <c r="A91" s="32" t="s">
        <v>104</v>
      </c>
      <c r="B91" s="33">
        <f>VLOOKUP(A91,'2018年第一笔粤财社〔2017〕291号'!A:F,2,0)</f>
        <v>129.0</v>
      </c>
      <c r="C91" s="34">
        <f>VLOOKUP(A91,'2018年第一笔粤财社〔2017〕291号'!A:F,3,0)</f>
        <v>2.0</v>
      </c>
      <c r="D91" s="34">
        <f>VLOOKUP(A91,'2018年第一笔粤财社〔2017〕291号'!A:F,4,0)</f>
        <v>2.0</v>
      </c>
      <c r="E91" s="34">
        <f>VLOOKUP(A91,'2018年第一笔粤财社〔2017〕291号'!A:F,5,0)</f>
        <v>0.0</v>
      </c>
      <c r="F91" s="35">
        <f>VLOOKUP(A91,'2018年第一笔粤财社〔2017〕291号'!A:F,6,0)</f>
        <v>127.0</v>
      </c>
      <c r="G91" s="33">
        <f>VLOOKUP(A91,'2018第二笔 粤财社〔2018〕141号'!A:D,2,0)</f>
        <v>4.0</v>
      </c>
      <c r="H91" s="34">
        <f>VLOOKUP(A91,'2018第二笔 粤财社〔2018〕141号'!A:D,3,0)</f>
        <v>0.0</v>
      </c>
      <c r="I91" s="35">
        <f>VLOOKUP(A91,'2018第二笔 粤财社〔2018〕141号'!A:D,4,0)</f>
        <v>4.0</v>
      </c>
      <c r="J91" s="33">
        <f>VLOOKUP(A91,'2019年第一笔 粤财社〔2018〕246号'!A:D,2,0)</f>
        <v>155.0</v>
      </c>
      <c r="K91" s="34">
        <f>VLOOKUP(A91,'2019年第一笔 粤财社〔2018〕246号'!A:D,3,0)</f>
        <v>5.0</v>
      </c>
      <c r="L91" s="35">
        <f>VLOOKUP(A91,'2019年第一笔 粤财社〔2018〕246号'!A:D,4,0)</f>
        <v>150.0</v>
      </c>
      <c r="M91" s="33">
        <f>VLOOKUP(A91,'2019年第二笔 粤财社〔2019〕45号'!A:D,2,0)</f>
        <v>1.0</v>
      </c>
      <c r="N91" s="34">
        <f>VLOOKUP(A91,'2019年第二笔 粤财社〔2019〕45号'!A:D,3,0)</f>
        <v>1.0</v>
      </c>
      <c r="O91" s="35">
        <f>VLOOKUP(A91,'2019年第二笔 粤财社〔2019〕45号'!A:D,4,0)</f>
        <v>0.0</v>
      </c>
      <c r="P91" s="33">
        <f>VLOOKUP(A91,'2020年第一笔 粤财社〔2019〕260号'!A:D,2,0)</f>
        <v>180.54822357678822</v>
      </c>
      <c r="Q91" s="34">
        <f>VLOOKUP(A91,'2020年第一笔 粤财社〔2019〕260号'!A:D,3,0)</f>
        <v>5.18056563376622</v>
      </c>
      <c r="R91" s="35">
        <f>VLOOKUP(A91,'2020年第一笔 粤财社〔2019〕260号'!A:D,4,0)</f>
        <v>175.367657943022</v>
      </c>
    </row>
    <row r="92" spans="8:8" ht="14.25">
      <c r="A92" s="32" t="s">
        <v>105</v>
      </c>
      <c r="B92" s="33">
        <f>VLOOKUP(A92,'2018年第一笔粤财社〔2017〕291号'!A:F,2,0)</f>
        <v>295.0</v>
      </c>
      <c r="C92" s="34">
        <f>VLOOKUP(A92,'2018年第一笔粤财社〔2017〕291号'!A:F,3,0)</f>
        <v>4.0</v>
      </c>
      <c r="D92" s="34">
        <f>VLOOKUP(A92,'2018年第一笔粤财社〔2017〕291号'!A:F,4,0)</f>
        <v>4.0</v>
      </c>
      <c r="E92" s="34">
        <f>VLOOKUP(A92,'2018年第一笔粤财社〔2017〕291号'!A:F,5,0)</f>
        <v>0.0</v>
      </c>
      <c r="F92" s="35">
        <f>VLOOKUP(A92,'2018年第一笔粤财社〔2017〕291号'!A:F,6,0)</f>
        <v>291.0</v>
      </c>
      <c r="G92" s="33">
        <f>VLOOKUP(A92,'2018第二笔 粤财社〔2018〕141号'!A:D,2,0)</f>
        <v>60.0</v>
      </c>
      <c r="H92" s="34">
        <f>VLOOKUP(A92,'2018第二笔 粤财社〔2018〕141号'!A:D,3,0)</f>
        <v>0.0</v>
      </c>
      <c r="I92" s="35">
        <f>VLOOKUP(A92,'2018第二笔 粤财社〔2018〕141号'!A:D,4,0)</f>
        <v>60.0</v>
      </c>
      <c r="J92" s="33">
        <f>VLOOKUP(A92,'2019年第一笔 粤财社〔2018〕246号'!A:D,2,0)</f>
        <v>296.0</v>
      </c>
      <c r="K92" s="34">
        <f>VLOOKUP(A92,'2019年第一笔 粤财社〔2018〕246号'!A:D,3,0)</f>
        <v>9.0</v>
      </c>
      <c r="L92" s="35">
        <f>VLOOKUP(A92,'2019年第一笔 粤财社〔2018〕246号'!A:D,4,0)</f>
        <v>287.0</v>
      </c>
      <c r="M92" s="33">
        <f>VLOOKUP(A92,'2019年第二笔 粤财社〔2019〕45号'!A:D,2,0)</f>
        <v>1.0</v>
      </c>
      <c r="N92" s="34">
        <f>VLOOKUP(A92,'2019年第二笔 粤财社〔2019〕45号'!A:D,3,0)</f>
        <v>1.0</v>
      </c>
      <c r="O92" s="35">
        <f>VLOOKUP(A92,'2019年第二笔 粤财社〔2019〕45号'!A:D,4,0)</f>
        <v>0.0</v>
      </c>
      <c r="P92" s="33">
        <f>VLOOKUP(A92,'2020年第一笔 粤财社〔2019〕260号'!A:D,2,0)</f>
        <v>498.6582296125674</v>
      </c>
      <c r="Q92" s="34">
        <f>VLOOKUP(A92,'2020年第一笔 粤财社〔2019〕260号'!A:D,3,0)</f>
        <v>14.3082642196524</v>
      </c>
      <c r="R92" s="35">
        <f>VLOOKUP(A92,'2020年第一笔 粤财社〔2019〕260号'!A:D,4,0)</f>
        <v>484.349965392915</v>
      </c>
    </row>
    <row r="93" spans="8:8" ht="14.25">
      <c r="A93" s="32" t="s">
        <v>106</v>
      </c>
      <c r="B93" s="33">
        <f>VLOOKUP(A93,'2018年第一笔粤财社〔2017〕291号'!A:F,2,0)</f>
        <v>734.0</v>
      </c>
      <c r="C93" s="34">
        <f>VLOOKUP(A93,'2018年第一笔粤财社〔2017〕291号'!A:F,3,0)</f>
        <v>10.0</v>
      </c>
      <c r="D93" s="34">
        <f>VLOOKUP(A93,'2018年第一笔粤财社〔2017〕291号'!A:F,4,0)</f>
        <v>10.0</v>
      </c>
      <c r="E93" s="34">
        <f>VLOOKUP(A93,'2018年第一笔粤财社〔2017〕291号'!A:F,5,0)</f>
        <v>0.0</v>
      </c>
      <c r="F93" s="35">
        <f>VLOOKUP(A93,'2018年第一笔粤财社〔2017〕291号'!A:F,6,0)</f>
        <v>724.0</v>
      </c>
      <c r="G93" s="33">
        <f>VLOOKUP(A93,'2018第二笔 粤财社〔2018〕141号'!A:D,2,0)</f>
        <v>22.0</v>
      </c>
      <c r="H93" s="34">
        <f>VLOOKUP(A93,'2018第二笔 粤财社〔2018〕141号'!A:D,3,0)</f>
        <v>0.0</v>
      </c>
      <c r="I93" s="35">
        <f>VLOOKUP(A93,'2018第二笔 粤财社〔2018〕141号'!A:D,4,0)</f>
        <v>22.0</v>
      </c>
      <c r="J93" s="33">
        <f>VLOOKUP(A93,'2019年第一笔 粤财社〔2018〕246号'!A:D,2,0)</f>
        <v>844.0</v>
      </c>
      <c r="K93" s="34">
        <f>VLOOKUP(A93,'2019年第一笔 粤财社〔2018〕246号'!A:D,3,0)</f>
        <v>26.0</v>
      </c>
      <c r="L93" s="35">
        <f>VLOOKUP(A93,'2019年第一笔 粤财社〔2018〕246号'!A:D,4,0)</f>
        <v>818.0</v>
      </c>
      <c r="M93" s="33">
        <f>VLOOKUP(A93,'2019年第二笔 粤财社〔2019〕45号'!A:D,2,0)</f>
        <v>4.0</v>
      </c>
      <c r="N93" s="34">
        <f>VLOOKUP(A93,'2019年第二笔 粤财社〔2019〕45号'!A:D,3,0)</f>
        <v>4.0</v>
      </c>
      <c r="O93" s="35">
        <f>VLOOKUP(A93,'2019年第二笔 粤财社〔2019〕45号'!A:D,4,0)</f>
        <v>0.0</v>
      </c>
      <c r="P93" s="33">
        <f>VLOOKUP(A93,'2020年第一笔 粤财社〔2019〕260号'!A:D,2,0)</f>
        <v>1551.236837755702</v>
      </c>
      <c r="Q93" s="34">
        <f>VLOOKUP(A93,'2020年第一笔 粤财社〔2019〕260号'!A:D,3,0)</f>
        <v>44.510458714602</v>
      </c>
      <c r="R93" s="35">
        <f>VLOOKUP(A93,'2020年第一笔 粤财社〔2019〕260号'!A:D,4,0)</f>
        <v>1506.7263790411</v>
      </c>
    </row>
    <row r="94" spans="8:8" ht="14.25">
      <c r="A94" s="32" t="s">
        <v>107</v>
      </c>
      <c r="B94" s="33">
        <f>VLOOKUP(A94,'2018年第一笔粤财社〔2017〕291号'!A:F,2,0)</f>
        <v>635.0</v>
      </c>
      <c r="C94" s="34">
        <f>VLOOKUP(A94,'2018年第一笔粤财社〔2017〕291号'!A:F,3,0)</f>
        <v>9.0</v>
      </c>
      <c r="D94" s="34">
        <f>VLOOKUP(A94,'2018年第一笔粤财社〔2017〕291号'!A:F,4,0)</f>
        <v>9.0</v>
      </c>
      <c r="E94" s="34">
        <f>VLOOKUP(A94,'2018年第一笔粤财社〔2017〕291号'!A:F,5,0)</f>
        <v>0.0</v>
      </c>
      <c r="F94" s="35">
        <f>VLOOKUP(A94,'2018年第一笔粤财社〔2017〕291号'!A:F,6,0)</f>
        <v>626.0</v>
      </c>
      <c r="G94" s="33">
        <f>VLOOKUP(A94,'2018第二笔 粤财社〔2018〕141号'!A:D,2,0)</f>
        <v>19.0</v>
      </c>
      <c r="H94" s="34">
        <f>VLOOKUP(A94,'2018第二笔 粤财社〔2018〕141号'!A:D,3,0)</f>
        <v>0.0</v>
      </c>
      <c r="I94" s="35">
        <f>VLOOKUP(A94,'2018第二笔 粤财社〔2018〕141号'!A:D,4,0)</f>
        <v>19.0</v>
      </c>
      <c r="J94" s="33">
        <f>VLOOKUP(A94,'2019年第一笔 粤财社〔2018〕246号'!A:D,2,0)</f>
        <v>892.0</v>
      </c>
      <c r="K94" s="34">
        <f>VLOOKUP(A94,'2019年第一笔 粤财社〔2018〕246号'!A:D,3,0)</f>
        <v>27.0</v>
      </c>
      <c r="L94" s="35">
        <f>VLOOKUP(A94,'2019年第一笔 粤财社〔2018〕246号'!A:D,4,0)</f>
        <v>865.0</v>
      </c>
      <c r="M94" s="33">
        <f>VLOOKUP(A94,'2019年第二笔 粤财社〔2019〕45号'!A:D,2,0)</f>
        <v>4.0</v>
      </c>
      <c r="N94" s="34">
        <f>VLOOKUP(A94,'2019年第二笔 粤财社〔2019〕45号'!A:D,3,0)</f>
        <v>4.0</v>
      </c>
      <c r="O94" s="35">
        <f>VLOOKUP(A94,'2019年第二笔 粤财社〔2019〕45号'!A:D,4,0)</f>
        <v>0.0</v>
      </c>
      <c r="P94" s="33">
        <f>VLOOKUP(A94,'2020年第一笔 粤财社〔2019〕260号'!A:D,2,0)</f>
        <v>1224.8682634596832</v>
      </c>
      <c r="Q94" s="34">
        <f>VLOOKUP(A94,'2020年第一笔 粤财社〔2019〕260号'!A:D,3,0)</f>
        <v>35.1457926633731</v>
      </c>
      <c r="R94" s="35">
        <f>VLOOKUP(A94,'2020年第一笔 粤财社〔2019〕260号'!A:D,4,0)</f>
        <v>1189.72247079631</v>
      </c>
    </row>
    <row r="95" spans="8:8" s="27" ht="14.25" customFormat="1">
      <c r="A95" s="36" t="s">
        <v>108</v>
      </c>
      <c r="B95" s="29">
        <f>VLOOKUP(A95,'2018年第一笔粤财社〔2017〕291号'!A:F,2,0)</f>
        <v>34355.0</v>
      </c>
      <c r="C95" s="30">
        <f>VLOOKUP(A95,'2018年第一笔粤财社〔2017〕291号'!A:F,3,0)</f>
        <v>471.0</v>
      </c>
      <c r="D95" s="30">
        <f>VLOOKUP(A95,'2018年第一笔粤财社〔2017〕291号'!A:F,4,0)</f>
        <v>471.0</v>
      </c>
      <c r="E95" s="30">
        <f>VLOOKUP(A95,'2018年第一笔粤财社〔2017〕291号'!A:F,5,0)</f>
        <v>0.0</v>
      </c>
      <c r="F95" s="31">
        <f>VLOOKUP(A95,'2018年第一笔粤财社〔2017〕291号'!A:F,6,0)</f>
        <v>33884.0</v>
      </c>
      <c r="G95" s="29">
        <f>VLOOKUP(A95,'2018第二笔 粤财社〔2018〕141号'!A:D,2,0)</f>
        <v>0.0</v>
      </c>
      <c r="H95" s="30">
        <f>VLOOKUP(A95,'2018第二笔 粤财社〔2018〕141号'!A:D,3,0)</f>
        <v>0.0</v>
      </c>
      <c r="I95" s="31">
        <f>VLOOKUP(A95,'2018第二笔 粤财社〔2018〕141号'!A:D,4,0)</f>
        <v>0.0</v>
      </c>
      <c r="J95" s="29">
        <f>VLOOKUP(A95,'2019年第一笔 粤财社〔2018〕246号'!A:D,2,0)</f>
        <v>21788.0</v>
      </c>
      <c r="K95" s="30">
        <f>VLOOKUP(A95,'2019年第一笔 粤财社〔2018〕246号'!A:D,3,0)</f>
        <v>669.0</v>
      </c>
      <c r="L95" s="31">
        <f>VLOOKUP(A95,'2019年第一笔 粤财社〔2018〕246号'!A:D,4,0)</f>
        <v>21119.0</v>
      </c>
      <c r="M95" s="29">
        <f>VLOOKUP(A95,'2019年第二笔 粤财社〔2019〕45号'!A:D,2,0)</f>
        <v>101.0</v>
      </c>
      <c r="N95" s="30">
        <f>VLOOKUP(A95,'2019年第二笔 粤财社〔2019〕45号'!A:D,3,0)</f>
        <v>101.0</v>
      </c>
      <c r="O95" s="31">
        <f>VLOOKUP(A95,'2019年第二笔 粤财社〔2019〕45号'!A:D,4,0)</f>
        <v>0.0</v>
      </c>
      <c r="P95" s="29">
        <f>VLOOKUP(A95,'2020年第一笔 粤财社〔2019〕260号'!A:D,2,0)</f>
        <v>28252.778014541953</v>
      </c>
      <c r="Q95" s="30">
        <f>VLOOKUP(A95,'2020年第一笔 粤财社〔2019〕260号'!A:D,3,0)</f>
        <v>810.671896632155</v>
      </c>
      <c r="R95" s="31">
        <f>VLOOKUP(A95,'2020年第一笔 粤财社〔2019〕260号'!A:D,4,0)</f>
        <v>27442.1061179098</v>
      </c>
    </row>
    <row r="96" spans="8:8" s="27" ht="14.25" customFormat="1">
      <c r="A96" s="36" t="s">
        <v>109</v>
      </c>
      <c r="B96" s="29">
        <f>VLOOKUP(A96,'2018年第一笔粤财社〔2017〕291号'!A:F,2,0)</f>
        <v>4112.0</v>
      </c>
      <c r="C96" s="30">
        <f>VLOOKUP(A96,'2018年第一笔粤财社〔2017〕291号'!A:F,3,0)</f>
        <v>56.0</v>
      </c>
      <c r="D96" s="30">
        <f>VLOOKUP(A96,'2018年第一笔粤财社〔2017〕291号'!A:F,4,0)</f>
        <v>56.0</v>
      </c>
      <c r="E96" s="30">
        <f>VLOOKUP(A96,'2018年第一笔粤财社〔2017〕291号'!A:F,5,0)</f>
        <v>0.0</v>
      </c>
      <c r="F96" s="31">
        <f>VLOOKUP(A96,'2018年第一笔粤财社〔2017〕291号'!A:F,6,0)</f>
        <v>4056.0</v>
      </c>
      <c r="G96" s="29">
        <f>VLOOKUP(A96,'2018第二笔 粤财社〔2018〕141号'!A:D,2,0)</f>
        <v>0.0</v>
      </c>
      <c r="H96" s="30">
        <f>VLOOKUP(A96,'2018第二笔 粤财社〔2018〕141号'!A:D,3,0)</f>
        <v>621.0</v>
      </c>
      <c r="I96" s="31">
        <f>VLOOKUP(A96,'2018第二笔 粤财社〔2018〕141号'!A:D,4,0)</f>
        <v>621.0</v>
      </c>
      <c r="J96" s="29">
        <f>VLOOKUP(A96,'2019年第一笔 粤财社〔2018〕246号'!A:D,2,0)</f>
        <v>7804.0</v>
      </c>
      <c r="K96" s="30">
        <f>VLOOKUP(A96,'2019年第一笔 粤财社〔2018〕246号'!A:D,3,0)</f>
        <v>240.0</v>
      </c>
      <c r="L96" s="31">
        <f>VLOOKUP(A96,'2019年第一笔 粤财社〔2018〕246号'!A:D,4,0)</f>
        <v>7564.0</v>
      </c>
      <c r="M96" s="29">
        <f>VLOOKUP(A96,'2019年第二笔 粤财社〔2019〕45号'!A:D,2,0)</f>
        <v>36.0</v>
      </c>
      <c r="N96" s="30">
        <f>VLOOKUP(A96,'2019年第二笔 粤财社〔2019〕45号'!A:D,3,0)</f>
        <v>36.0</v>
      </c>
      <c r="O96" s="31">
        <f>VLOOKUP(A96,'2019年第二笔 粤财社〔2019〕45号'!A:D,4,0)</f>
        <v>0.0</v>
      </c>
      <c r="P96" s="29">
        <f>VLOOKUP(A96,'2020年第一笔 粤财社〔2019〕260号'!A:D,2,0)</f>
        <v>11733.88908456845</v>
      </c>
      <c r="Q96" s="30">
        <f>VLOOKUP(A96,'2020年第一笔 粤财社〔2019〕260号'!A:D,3,0)</f>
        <v>336.686683134749</v>
      </c>
      <c r="R96" s="31">
        <f>VLOOKUP(A96,'2020年第一笔 粤财社〔2019〕260号'!A:D,4,0)</f>
        <v>11397.2024014337</v>
      </c>
    </row>
    <row r="97" spans="8:8" s="27" ht="14.25" customFormat="1">
      <c r="A97" s="36" t="s">
        <v>110</v>
      </c>
      <c r="B97" s="29">
        <f>VLOOKUP(A97,'2018年第一笔粤财社〔2017〕291号'!A:F,2,0)</f>
        <v>12812.0</v>
      </c>
      <c r="C97" s="30">
        <f>VLOOKUP(A97,'2018年第一笔粤财社〔2017〕291号'!A:F,3,0)</f>
        <v>176.0</v>
      </c>
      <c r="D97" s="30">
        <f>VLOOKUP(A97,'2018年第一笔粤财社〔2017〕291号'!A:F,4,0)</f>
        <v>176.0</v>
      </c>
      <c r="E97" s="30">
        <f>VLOOKUP(A97,'2018年第一笔粤财社〔2017〕291号'!A:F,5,0)</f>
        <v>0.0</v>
      </c>
      <c r="F97" s="31">
        <f>VLOOKUP(A97,'2018年第一笔粤财社〔2017〕291号'!A:F,6,0)</f>
        <v>12636.0</v>
      </c>
      <c r="G97" s="29">
        <f>VLOOKUP(A97,'2018第二笔 粤财社〔2018〕141号'!A:D,2,0)</f>
        <v>0.0</v>
      </c>
      <c r="H97" s="30">
        <f>VLOOKUP(A97,'2018第二笔 粤财社〔2018〕141号'!A:D,3,0)</f>
        <v>0.0</v>
      </c>
      <c r="I97" s="31">
        <f>VLOOKUP(A97,'2018第二笔 粤财社〔2018〕141号'!A:D,4,0)</f>
        <v>0.0</v>
      </c>
      <c r="J97" s="29">
        <f>VLOOKUP(A97,'2019年第一笔 粤财社〔2018〕246号'!A:D,2,0)</f>
        <v>11598.0</v>
      </c>
      <c r="K97" s="30">
        <f>VLOOKUP(A97,'2019年第一笔 粤财社〔2018〕246号'!A:D,3,0)</f>
        <v>356.0</v>
      </c>
      <c r="L97" s="31">
        <f>VLOOKUP(A97,'2019年第一笔 粤财社〔2018〕246号'!A:D,4,0)</f>
        <v>11242.0</v>
      </c>
      <c r="M97" s="29">
        <f>VLOOKUP(A97,'2019年第二笔 粤财社〔2019〕45号'!A:D,2,0)</f>
        <v>54.0</v>
      </c>
      <c r="N97" s="30">
        <f>VLOOKUP(A97,'2019年第二笔 粤财社〔2019〕45号'!A:D,3,0)</f>
        <v>54.0</v>
      </c>
      <c r="O97" s="31">
        <f>VLOOKUP(A97,'2019年第二笔 粤财社〔2019〕45号'!A:D,4,0)</f>
        <v>0.0</v>
      </c>
      <c r="P97" s="29">
        <f>VLOOKUP(A97,'2020年第一笔 粤财社〔2019〕260号'!A:D,2,0)</f>
        <v>14429.669930261609</v>
      </c>
      <c r="Q97" s="30">
        <f>VLOOKUP(A97,'2020年第一笔 粤财社〔2019〕260号'!A:D,3,0)</f>
        <v>414.03814818211</v>
      </c>
      <c r="R97" s="31">
        <f>VLOOKUP(A97,'2020年第一笔 粤财社〔2019〕260号'!A:D,4,0)</f>
        <v>14015.6317820795</v>
      </c>
    </row>
    <row r="98" spans="8:8" s="27" ht="14.25" customFormat="1">
      <c r="A98" s="36" t="s">
        <v>111</v>
      </c>
      <c r="B98" s="29">
        <f>VLOOKUP(A98,'2018年第一笔粤财社〔2017〕291号'!A:F,2,0)</f>
        <v>13732.0</v>
      </c>
      <c r="C98" s="30">
        <f>VLOOKUP(A98,'2018年第一笔粤财社〔2017〕291号'!A:F,3,0)</f>
        <v>188.0</v>
      </c>
      <c r="D98" s="30">
        <f>VLOOKUP(A98,'2018年第一笔粤财社〔2017〕291号'!A:F,4,0)</f>
        <v>188.0</v>
      </c>
      <c r="E98" s="30">
        <f>VLOOKUP(A98,'2018年第一笔粤财社〔2017〕291号'!A:F,5,0)</f>
        <v>0.0</v>
      </c>
      <c r="F98" s="31">
        <f>VLOOKUP(A98,'2018年第一笔粤财社〔2017〕291号'!A:F,6,0)</f>
        <v>13544.0</v>
      </c>
      <c r="G98" s="29">
        <f>VLOOKUP(A98,'2018第二笔 粤财社〔2018〕141号'!A:D,2,0)</f>
        <v>259.0</v>
      </c>
      <c r="H98" s="30">
        <f>VLOOKUP(A98,'2018第二笔 粤财社〔2018〕141号'!A:D,3,0)</f>
        <v>0.0</v>
      </c>
      <c r="I98" s="31">
        <f>VLOOKUP(A98,'2018第二笔 粤财社〔2018〕141号'!A:D,4,0)</f>
        <v>259.0</v>
      </c>
      <c r="J98" s="29">
        <f>VLOOKUP(A98,'2019年第一笔 粤财社〔2018〕246号'!A:D,2,0)</f>
        <v>17026.0</v>
      </c>
      <c r="K98" s="30">
        <f>VLOOKUP(A98,'2019年第一笔 粤财社〔2018〕246号'!A:D,3,0)</f>
        <v>524.0</v>
      </c>
      <c r="L98" s="31">
        <f>VLOOKUP(A98,'2019年第一笔 粤财社〔2018〕246号'!A:D,4,0)</f>
        <v>16502.0</v>
      </c>
      <c r="M98" s="29">
        <f>VLOOKUP(A98,'2019年第二笔 粤财社〔2019〕45号'!A:D,2,0)</f>
        <v>80.0</v>
      </c>
      <c r="N98" s="30">
        <f>VLOOKUP(A98,'2019年第二笔 粤财社〔2019〕45号'!A:D,3,0)</f>
        <v>80.0</v>
      </c>
      <c r="O98" s="31">
        <f>VLOOKUP(A98,'2019年第二笔 粤财社〔2019〕45号'!A:D,4,0)</f>
        <v>0.0</v>
      </c>
      <c r="P98" s="29">
        <f>VLOOKUP(A98,'2020年第一笔 粤财社〔2019〕260号'!A:D,2,0)</f>
        <v>16580.842254037503</v>
      </c>
      <c r="Q98" s="30">
        <f>VLOOKUP(A98,'2020年第一笔 粤财社〔2019〕260号'!A:D,3,0)</f>
        <v>475.7628729790987</v>
      </c>
      <c r="R98" s="31">
        <f>VLOOKUP(A98,'2020年第一笔 粤财社〔2019〕260号'!A:D,4,0)</f>
        <v>16105.079381058404</v>
      </c>
    </row>
    <row r="99" spans="8:8" ht="14.25">
      <c r="A99" s="32" t="s">
        <v>112</v>
      </c>
      <c r="B99" s="33">
        <f>VLOOKUP(A99,'2018年第一笔粤财社〔2017〕291号'!A:F,2,0)</f>
        <v>1555.0</v>
      </c>
      <c r="C99" s="34">
        <f>VLOOKUP(A99,'2018年第一笔粤财社〔2017〕291号'!A:F,3,0)</f>
        <v>21.0</v>
      </c>
      <c r="D99" s="34">
        <f>VLOOKUP(A99,'2018年第一笔粤财社〔2017〕291号'!A:F,4,0)</f>
        <v>21.0</v>
      </c>
      <c r="E99" s="34">
        <f>VLOOKUP(A99,'2018年第一笔粤财社〔2017〕291号'!A:F,5,0)</f>
        <v>0.0</v>
      </c>
      <c r="F99" s="35">
        <f>VLOOKUP(A99,'2018年第一笔粤财社〔2017〕291号'!A:F,6,0)</f>
        <v>1534.0</v>
      </c>
      <c r="G99" s="33">
        <f>VLOOKUP(A99,'2018第二笔 粤财社〔2018〕141号'!A:D,2,0)</f>
        <v>47.0</v>
      </c>
      <c r="H99" s="34">
        <f>VLOOKUP(A99,'2018第二笔 粤财社〔2018〕141号'!A:D,3,0)</f>
        <v>0.0</v>
      </c>
      <c r="I99" s="35">
        <f>VLOOKUP(A99,'2018第二笔 粤财社〔2018〕141号'!A:D,4,0)</f>
        <v>47.0</v>
      </c>
      <c r="J99" s="33">
        <f>VLOOKUP(A99,'2019年第一笔 粤财社〔2018〕246号'!A:D,2,0)</f>
        <v>776.0</v>
      </c>
      <c r="K99" s="34">
        <f>VLOOKUP(A99,'2019年第一笔 粤财社〔2018〕246号'!A:D,3,0)</f>
        <v>24.0</v>
      </c>
      <c r="L99" s="35">
        <f>VLOOKUP(A99,'2019年第一笔 粤财社〔2018〕246号'!A:D,4,0)</f>
        <v>752.0</v>
      </c>
      <c r="M99" s="33">
        <f>VLOOKUP(A99,'2019年第二笔 粤财社〔2019〕45号'!A:D,2,0)</f>
        <v>4.0</v>
      </c>
      <c r="N99" s="34">
        <f>VLOOKUP(A99,'2019年第二笔 粤财社〔2019〕45号'!A:D,3,0)</f>
        <v>4.0</v>
      </c>
      <c r="O99" s="35">
        <f>VLOOKUP(A99,'2019年第二笔 粤财社〔2019〕45号'!A:D,4,0)</f>
        <v>0.0</v>
      </c>
      <c r="P99" s="33">
        <f>VLOOKUP(A99,'2020年第一笔 粤财社〔2019〕260号'!A:D,2,0)</f>
        <v>935.8804320162627</v>
      </c>
      <c r="Q99" s="34">
        <f>VLOOKUP(A99,'2020年第一笔 粤财社〔2019〕260号'!A:D,3,0)</f>
        <v>26.8537120297707</v>
      </c>
      <c r="R99" s="35">
        <f>VLOOKUP(A99,'2020年第一笔 粤财社〔2019〕260号'!A:D,4,0)</f>
        <v>909.026719986492</v>
      </c>
    </row>
    <row r="100" spans="8:8" ht="14.25">
      <c r="A100" s="32" t="s">
        <v>113</v>
      </c>
      <c r="B100" s="33">
        <f>VLOOKUP(A100,'2018年第一笔粤财社〔2017〕291号'!A:F,2,0)</f>
        <v>1966.0</v>
      </c>
      <c r="C100" s="34">
        <f>VLOOKUP(A100,'2018年第一笔粤财社〔2017〕291号'!A:F,3,0)</f>
        <v>27.0</v>
      </c>
      <c r="D100" s="34">
        <f>VLOOKUP(A100,'2018年第一笔粤财社〔2017〕291号'!A:F,4,0)</f>
        <v>27.0</v>
      </c>
      <c r="E100" s="34">
        <f>VLOOKUP(A100,'2018年第一笔粤财社〔2017〕291号'!A:F,5,0)</f>
        <v>0.0</v>
      </c>
      <c r="F100" s="35">
        <f>VLOOKUP(A100,'2018年第一笔粤财社〔2017〕291号'!A:F,6,0)</f>
        <v>1939.0</v>
      </c>
      <c r="G100" s="33">
        <f>VLOOKUP(A100,'2018第二笔 粤财社〔2018〕141号'!A:D,2,0)</f>
        <v>59.0</v>
      </c>
      <c r="H100" s="34">
        <f>VLOOKUP(A100,'2018第二笔 粤财社〔2018〕141号'!A:D,3,0)</f>
        <v>0.0</v>
      </c>
      <c r="I100" s="35">
        <f>VLOOKUP(A100,'2018第二笔 粤财社〔2018〕141号'!A:D,4,0)</f>
        <v>59.0</v>
      </c>
      <c r="J100" s="33">
        <f>VLOOKUP(A100,'2019年第一笔 粤财社〔2018〕246号'!A:D,2,0)</f>
        <v>4250.0</v>
      </c>
      <c r="K100" s="34">
        <f>VLOOKUP(A100,'2019年第一笔 粤财社〔2018〕246号'!A:D,3,0)</f>
        <v>131.0</v>
      </c>
      <c r="L100" s="35">
        <f>VLOOKUP(A100,'2019年第一笔 粤财社〔2018〕246号'!A:D,4,0)</f>
        <v>4119.0</v>
      </c>
      <c r="M100" s="33">
        <f>VLOOKUP(A100,'2019年第二笔 粤财社〔2019〕45号'!A:D,2,0)</f>
        <v>20.0</v>
      </c>
      <c r="N100" s="34">
        <f>VLOOKUP(A100,'2019年第二笔 粤财社〔2019〕45号'!A:D,3,0)</f>
        <v>20.0</v>
      </c>
      <c r="O100" s="35">
        <f>VLOOKUP(A100,'2019年第二笔 粤财社〔2019〕45号'!A:D,4,0)</f>
        <v>0.0</v>
      </c>
      <c r="P100" s="33">
        <f>VLOOKUP(A100,'2020年第一笔 粤财社〔2019〕260号'!A:D,2,0)</f>
        <v>4374.932752331678</v>
      </c>
      <c r="Q100" s="34">
        <f>VLOOKUP(A100,'2020年第一笔 粤财社〔2019〕260号'!A:D,3,0)</f>
        <v>125.532258461288</v>
      </c>
      <c r="R100" s="35">
        <f>VLOOKUP(A100,'2020年第一笔 粤财社〔2019〕260号'!A:D,4,0)</f>
        <v>4249.40049387039</v>
      </c>
    </row>
    <row r="101" spans="8:8" ht="14.25">
      <c r="A101" s="32" t="s">
        <v>114</v>
      </c>
      <c r="B101" s="33">
        <f>VLOOKUP(A101,'2018年第一笔粤财社〔2017〕291号'!A:F,2,0)</f>
        <v>5091.0</v>
      </c>
      <c r="C101" s="34">
        <f>VLOOKUP(A101,'2018年第一笔粤财社〔2017〕291号'!A:F,3,0)</f>
        <v>70.0</v>
      </c>
      <c r="D101" s="34">
        <f>VLOOKUP(A101,'2018年第一笔粤财社〔2017〕291号'!A:F,4,0)</f>
        <v>70.0</v>
      </c>
      <c r="E101" s="34">
        <f>VLOOKUP(A101,'2018年第一笔粤财社〔2017〕291号'!A:F,5,0)</f>
        <v>0.0</v>
      </c>
      <c r="F101" s="35">
        <f>VLOOKUP(A101,'2018年第一笔粤财社〔2017〕291号'!A:F,6,0)</f>
        <v>5021.0</v>
      </c>
      <c r="G101" s="33">
        <f>VLOOKUP(A101,'2018第二笔 粤财社〔2018〕141号'!A:D,2,0)</f>
        <v>153.0</v>
      </c>
      <c r="H101" s="34">
        <f>VLOOKUP(A101,'2018第二笔 粤财社〔2018〕141号'!A:D,3,0)</f>
        <v>0.0</v>
      </c>
      <c r="I101" s="35">
        <f>VLOOKUP(A101,'2018第二笔 粤财社〔2018〕141号'!A:D,4,0)</f>
        <v>153.0</v>
      </c>
      <c r="J101" s="33">
        <f>VLOOKUP(A101,'2019年第一笔 粤财社〔2018〕246号'!A:D,2,0)</f>
        <v>6077.0</v>
      </c>
      <c r="K101" s="34">
        <f>VLOOKUP(A101,'2019年第一笔 粤财社〔2018〕246号'!A:D,3,0)</f>
        <v>187.0</v>
      </c>
      <c r="L101" s="35">
        <f>VLOOKUP(A101,'2019年第一笔 粤财社〔2018〕246号'!A:D,4,0)</f>
        <v>5890.0</v>
      </c>
      <c r="M101" s="33">
        <f>VLOOKUP(A101,'2019年第二笔 粤财社〔2019〕45号'!A:D,2,0)</f>
        <v>28.0</v>
      </c>
      <c r="N101" s="34">
        <f>VLOOKUP(A101,'2019年第二笔 粤财社〔2019〕45号'!A:D,3,0)</f>
        <v>28.0</v>
      </c>
      <c r="O101" s="35">
        <f>VLOOKUP(A101,'2019年第二笔 粤财社〔2019〕45号'!A:D,4,0)</f>
        <v>0.0</v>
      </c>
      <c r="P101" s="33">
        <f>VLOOKUP(A101,'2020年第一笔 粤财社〔2019〕260号'!A:D,2,0)</f>
        <v>6125.050017345276</v>
      </c>
      <c r="Q101" s="34">
        <f>VLOOKUP(A101,'2020年第一笔 粤财社〔2019〕260号'!A:D,3,0)</f>
        <v>175.749298421995</v>
      </c>
      <c r="R101" s="35">
        <f>VLOOKUP(A101,'2020年第一笔 粤财社〔2019〕260号'!A:D,4,0)</f>
        <v>5949.30071892328</v>
      </c>
    </row>
    <row r="102" spans="8:8" ht="14.25">
      <c r="A102" s="32" t="s">
        <v>115</v>
      </c>
      <c r="B102" s="33">
        <f>VLOOKUP(A102,'2018年第一笔粤财社〔2017〕291号'!A:F,2,0)</f>
        <v>5120.0</v>
      </c>
      <c r="C102" s="34">
        <f>VLOOKUP(A102,'2018年第一笔粤财社〔2017〕291号'!A:F,3,0)</f>
        <v>70.0</v>
      </c>
      <c r="D102" s="34">
        <f>VLOOKUP(A102,'2018年第一笔粤财社〔2017〕291号'!A:F,4,0)</f>
        <v>70.0</v>
      </c>
      <c r="E102" s="34">
        <f>VLOOKUP(A102,'2018年第一笔粤财社〔2017〕291号'!A:F,5,0)</f>
        <v>0.0</v>
      </c>
      <c r="F102" s="35">
        <f>VLOOKUP(A102,'2018年第一笔粤财社〔2017〕291号'!A:F,6,0)</f>
        <v>5050.0</v>
      </c>
      <c r="G102" s="33">
        <f>VLOOKUP(A102,'2018第二笔 粤财社〔2018〕141号'!A:D,2,0)</f>
        <v>0.0</v>
      </c>
      <c r="H102" s="34">
        <f>VLOOKUP(A102,'2018第二笔 粤财社〔2018〕141号'!A:D,3,0)</f>
        <v>0.0</v>
      </c>
      <c r="I102" s="35">
        <f>VLOOKUP(A102,'2018第二笔 粤财社〔2018〕141号'!A:D,4,0)</f>
        <v>0.0</v>
      </c>
      <c r="J102" s="33">
        <f>VLOOKUP(A102,'2019年第一笔 粤财社〔2018〕246号'!A:D,2,0)</f>
        <v>5923.0</v>
      </c>
      <c r="K102" s="34">
        <f>VLOOKUP(A102,'2019年第一笔 粤财社〔2018〕246号'!A:D,3,0)</f>
        <v>182.0</v>
      </c>
      <c r="L102" s="35">
        <f>VLOOKUP(A102,'2019年第一笔 粤财社〔2018〕246号'!A:D,4,0)</f>
        <v>5741.0</v>
      </c>
      <c r="M102" s="33">
        <f>VLOOKUP(A102,'2019年第二笔 粤财社〔2019〕45号'!A:D,2,0)</f>
        <v>28.0</v>
      </c>
      <c r="N102" s="34">
        <f>VLOOKUP(A102,'2019年第二笔 粤财社〔2019〕45号'!A:D,3,0)</f>
        <v>28.0</v>
      </c>
      <c r="O102" s="35">
        <f>VLOOKUP(A102,'2019年第二笔 粤财社〔2019〕45号'!A:D,4,0)</f>
        <v>0.0</v>
      </c>
      <c r="P102" s="33">
        <f>VLOOKUP(A102,'2020年第一笔 粤财社〔2019〕260号'!A:D,2,0)</f>
        <v>5144.979052344285</v>
      </c>
      <c r="Q102" s="34">
        <f>VLOOKUP(A102,'2020年第一笔 粤财社〔2019〕260号'!A:D,3,0)</f>
        <v>147.627604066045</v>
      </c>
      <c r="R102" s="35">
        <f>VLOOKUP(A102,'2020年第一笔 粤财社〔2019〕260号'!A:D,4,0)</f>
        <v>4997.35144827824</v>
      </c>
    </row>
    <row r="103" spans="8:8" s="27" ht="14.25" customFormat="1">
      <c r="A103" s="36" t="s">
        <v>116</v>
      </c>
      <c r="B103" s="29">
        <f>VLOOKUP(A103,'2018年第一笔粤财社〔2017〕291号'!A:F,2,0)</f>
        <v>4948.0</v>
      </c>
      <c r="C103" s="30">
        <f>VLOOKUP(A103,'2018年第一笔粤财社〔2017〕291号'!A:F,3,0)</f>
        <v>68.0</v>
      </c>
      <c r="D103" s="30">
        <f>VLOOKUP(A103,'2018年第一笔粤财社〔2017〕291号'!A:F,4,0)</f>
        <v>68.0</v>
      </c>
      <c r="E103" s="30">
        <f>VLOOKUP(A103,'2018年第一笔粤财社〔2017〕291号'!A:F,5,0)</f>
        <v>0.0</v>
      </c>
      <c r="F103" s="31">
        <f>VLOOKUP(A103,'2018年第一笔粤财社〔2017〕291号'!A:F,6,0)</f>
        <v>4880.0</v>
      </c>
      <c r="G103" s="29">
        <f>VLOOKUP(A103,'2018第二笔 粤财社〔2018〕141号'!A:D,2,0)</f>
        <v>0.0</v>
      </c>
      <c r="H103" s="30">
        <f>VLOOKUP(A103,'2018第二笔 粤财社〔2018〕141号'!A:D,3,0)</f>
        <v>0.0</v>
      </c>
      <c r="I103" s="31">
        <f>VLOOKUP(A103,'2018第二笔 粤财社〔2018〕141号'!A:D,4,0)</f>
        <v>0.0</v>
      </c>
      <c r="J103" s="29">
        <f>VLOOKUP(A103,'2019年第一笔 粤财社〔2018〕246号'!A:D,2,0)</f>
        <v>6166.0</v>
      </c>
      <c r="K103" s="30">
        <f>VLOOKUP(A103,'2019年第一笔 粤财社〔2018〕246号'!A:D,3,0)</f>
        <v>189.0</v>
      </c>
      <c r="L103" s="31">
        <f>VLOOKUP(A103,'2019年第一笔 粤财社〔2018〕246号'!A:D,4,0)</f>
        <v>5977.0</v>
      </c>
      <c r="M103" s="29">
        <f>VLOOKUP(A103,'2019年第二笔 粤财社〔2019〕45号'!A:D,2,0)</f>
        <v>29.0</v>
      </c>
      <c r="N103" s="30">
        <f>VLOOKUP(A103,'2019年第二笔 粤财社〔2019〕45号'!A:D,3,0)</f>
        <v>29.0</v>
      </c>
      <c r="O103" s="31">
        <f>VLOOKUP(A103,'2019年第二笔 粤财社〔2019〕45号'!A:D,4,0)</f>
        <v>0.0</v>
      </c>
      <c r="P103" s="29">
        <f>VLOOKUP(A103,'2020年第一笔 粤财社〔2019〕260号'!A:D,2,0)</f>
        <v>4914.268824410867</v>
      </c>
      <c r="Q103" s="30">
        <f>VLOOKUP(A103,'2020年第一笔 粤财社〔2019〕260号'!A:D,3,0)</f>
        <v>141.007713520947</v>
      </c>
      <c r="R103" s="31">
        <f>VLOOKUP(A103,'2020年第一笔 粤财社〔2019〕260号'!A:D,4,0)</f>
        <v>4773.26111088992</v>
      </c>
    </row>
    <row r="104" spans="8:8" s="27" ht="14.25" customFormat="1">
      <c r="A104" s="36" t="s">
        <v>117</v>
      </c>
      <c r="B104" s="29">
        <f>VLOOKUP(A104,'2018年第一笔粤财社〔2017〕291号'!A:F,2,0)</f>
        <v>8045.0</v>
      </c>
      <c r="C104" s="30">
        <f>VLOOKUP(A104,'2018年第一笔粤财社〔2017〕291号'!A:F,3,0)</f>
        <v>110.0</v>
      </c>
      <c r="D104" s="30">
        <f>VLOOKUP(A104,'2018年第一笔粤财社〔2017〕291号'!A:F,4,0)</f>
        <v>110.0</v>
      </c>
      <c r="E104" s="30">
        <f>VLOOKUP(A104,'2018年第一笔粤财社〔2017〕291号'!A:F,5,0)</f>
        <v>0.0</v>
      </c>
      <c r="F104" s="31">
        <f>VLOOKUP(A104,'2018年第一笔粤财社〔2017〕291号'!A:F,6,0)</f>
        <v>7935.0</v>
      </c>
      <c r="G104" s="29">
        <f>VLOOKUP(A104,'2018第二笔 粤财社〔2018〕141号'!A:D,2,0)</f>
        <v>0.0</v>
      </c>
      <c r="H104" s="30">
        <f>VLOOKUP(A104,'2018第二笔 粤财社〔2018〕141号'!A:D,3,0)</f>
        <v>0.0</v>
      </c>
      <c r="I104" s="31">
        <f>VLOOKUP(A104,'2018第二笔 粤财社〔2018〕141号'!A:D,4,0)</f>
        <v>0.0</v>
      </c>
      <c r="J104" s="29">
        <f>VLOOKUP(A104,'2019年第一笔 粤财社〔2018〕246号'!A:D,2,0)</f>
        <v>7100.0</v>
      </c>
      <c r="K104" s="30">
        <f>VLOOKUP(A104,'2019年第一笔 粤财社〔2018〕246号'!A:D,3,0)</f>
        <v>218.0</v>
      </c>
      <c r="L104" s="31">
        <f>VLOOKUP(A104,'2019年第一笔 粤财社〔2018〕246号'!A:D,4,0)</f>
        <v>6882.0</v>
      </c>
      <c r="M104" s="29">
        <f>VLOOKUP(A104,'2019年第二笔 粤财社〔2019〕45号'!A:D,2,0)</f>
        <v>33.0</v>
      </c>
      <c r="N104" s="30">
        <f>VLOOKUP(A104,'2019年第二笔 粤财社〔2019〕45号'!A:D,3,0)</f>
        <v>33.0</v>
      </c>
      <c r="O104" s="31">
        <f>VLOOKUP(A104,'2019年第二笔 粤财社〔2019〕45号'!A:D,4,0)</f>
        <v>0.0</v>
      </c>
      <c r="P104" s="29">
        <f>VLOOKUP(A104,'2020年第一笔 粤财社〔2019〕260号'!A:D,2,0)</f>
        <v>6053.54570471615</v>
      </c>
      <c r="Q104" s="30">
        <f>VLOOKUP(A104,'2020年第一笔 粤财社〔2019〕260号'!A:D,3,0)</f>
        <v>173.69758737586</v>
      </c>
      <c r="R104" s="31">
        <f>VLOOKUP(A104,'2020年第一笔 粤财社〔2019〕260号'!A:D,4,0)</f>
        <v>5879.84811734029</v>
      </c>
    </row>
    <row r="105" spans="8:8" s="27" ht="14.25" customFormat="1">
      <c r="A105" s="36" t="s">
        <v>40</v>
      </c>
      <c r="B105" s="29">
        <f>VLOOKUP(A105,'2018年第一笔粤财社〔2017〕291号'!A:F,2,0)</f>
        <v>1571.0</v>
      </c>
      <c r="C105" s="30">
        <f>VLOOKUP(A105,'2018年第一笔粤财社〔2017〕291号'!A:F,3,0)</f>
        <v>1551.0</v>
      </c>
      <c r="D105" s="30">
        <f>VLOOKUP(A105,'2018年第一笔粤财社〔2017〕291号'!A:F,4,0)</f>
        <v>1551.0</v>
      </c>
      <c r="E105" s="30">
        <f>VLOOKUP(A105,'2018年第一笔粤财社〔2017〕291号'!A:F,5,0)</f>
        <v>0.0</v>
      </c>
      <c r="F105" s="31">
        <f>VLOOKUP(A105,'2018年第一笔粤财社〔2017〕291号'!A:F,6,0)</f>
        <v>20.0</v>
      </c>
      <c r="G105" s="29">
        <f>VLOOKUP(A105,'2018第二笔 粤财社〔2018〕141号'!A:D,2,0)</f>
        <v>1459.0</v>
      </c>
      <c r="H105" s="30">
        <f>VLOOKUP(A105,'2018第二笔 粤财社〔2018〕141号'!A:D,3,0)</f>
        <v>0.0</v>
      </c>
      <c r="I105" s="31">
        <f>VLOOKUP(A105,'2018第二笔 粤财社〔2018〕141号'!A:D,4,0)</f>
        <v>1459.0</v>
      </c>
      <c r="J105" s="29">
        <f>VLOOKUP(A105,'2019年第一笔 粤财社〔2018〕246号'!A:D,2,0)</f>
        <v>1015.0</v>
      </c>
      <c r="K105" s="30">
        <f>VLOOKUP(A105,'2019年第一笔 粤财社〔2018〕246号'!A:D,3,0)</f>
        <v>1015.0</v>
      </c>
      <c r="L105" s="31">
        <f>VLOOKUP(A105,'2019年第一笔 粤财社〔2018〕246号'!A:D,4,0)</f>
        <v>0.0</v>
      </c>
      <c r="M105" s="29">
        <f>VLOOKUP(A105,'2019年第二笔 粤财社〔2019〕45号'!A:D,2,0)</f>
        <v>154.0</v>
      </c>
      <c r="N105" s="30">
        <f>VLOOKUP(A105,'2019年第二笔 粤财社〔2019〕45号'!A:D,3,0)</f>
        <v>154.0</v>
      </c>
      <c r="O105" s="31">
        <f>VLOOKUP(A105,'2019年第二笔 粤财社〔2019〕45号'!A:D,4,0)</f>
        <v>0.0</v>
      </c>
      <c r="P105" s="29">
        <f>VLOOKUP(A105,'2020年第一笔 粤财社〔2019〕260号'!A:D,2,0)</f>
        <v>1033.0656498057135</v>
      </c>
      <c r="Q105" s="30">
        <f>VLOOKUP(A105,'2020年第一笔 粤财社〔2019〕260号'!A:D,3,0)</f>
        <v>1033.0656498057135</v>
      </c>
      <c r="R105" s="31">
        <f>VLOOKUP(A105,'2020年第一笔 粤财社〔2019〕260号'!A:D,4,0)</f>
        <v>0.0</v>
      </c>
    </row>
    <row r="106" spans="8:8" ht="14.25">
      <c r="A106" s="32" t="s">
        <v>118</v>
      </c>
      <c r="B106" s="33">
        <f>VLOOKUP(A106,'2018年第一笔粤财社〔2017〕291号'!A:F,2,0)</f>
        <v>20.0</v>
      </c>
      <c r="C106" s="34">
        <f>VLOOKUP(A106,'2018年第一笔粤财社〔2017〕291号'!A:F,3,0)</f>
        <v>0.0</v>
      </c>
      <c r="D106" s="34">
        <f>VLOOKUP(A106,'2018年第一笔粤财社〔2017〕291号'!A:F,4,0)</f>
        <v>0.0</v>
      </c>
      <c r="E106" s="34">
        <f>VLOOKUP(A106,'2018年第一笔粤财社〔2017〕291号'!A:F,5,0)</f>
        <v>0.0</v>
      </c>
      <c r="F106" s="35">
        <f>VLOOKUP(A106,'2018年第一笔粤财社〔2017〕291号'!A:F,6,0)</f>
        <v>20.0</v>
      </c>
      <c r="G106" s="33">
        <f>VLOOKUP(A106,'2018第二笔 粤财社〔2018〕141号'!A:D,2,0)</f>
        <v>1.0</v>
      </c>
      <c r="H106" s="34">
        <f>VLOOKUP(A106,'2018第二笔 粤财社〔2018〕141号'!A:D,3,0)</f>
        <v>0.0</v>
      </c>
      <c r="I106" s="35">
        <f>VLOOKUP(A106,'2018第二笔 粤财社〔2018〕141号'!A:D,4,0)</f>
        <v>1.0</v>
      </c>
      <c r="J106" s="33">
        <f>VLOOKUP(A106,'2019年第一笔 粤财社〔2018〕246号'!A:D,2,0)</f>
        <v>18.0</v>
      </c>
      <c r="K106" s="34">
        <f>VLOOKUP(A106,'2019年第一笔 粤财社〔2018〕246号'!A:D,3,0)</f>
        <v>3.0</v>
      </c>
      <c r="L106" s="35">
        <f>VLOOKUP(A106,'2019年第一笔 粤财社〔2018〕246号'!A:D,4,0)</f>
        <v>15.0</v>
      </c>
      <c r="M106" s="33">
        <f>VLOOKUP(A106,'2019年第二笔 粤财社〔2019〕45号'!A:D,2,0)</f>
        <v>0.0</v>
      </c>
      <c r="N106" s="34">
        <f>VLOOKUP(A106,'2019年第二笔 粤财社〔2019〕45号'!A:D,3,0)</f>
        <v>0.0</v>
      </c>
      <c r="O106" s="35">
        <f>VLOOKUP(A106,'2019年第二笔 粤财社〔2019〕45号'!A:D,4,0)</f>
        <v>0.0</v>
      </c>
      <c r="P106" s="33">
        <f>VLOOKUP(A106,'2020年第一笔 粤财社〔2019〕260号'!A:D,2,0)</f>
        <v>17.78148781372876</v>
      </c>
      <c r="Q106" s="34">
        <f>VLOOKUP(A106,'2020年第一笔 粤财社〔2019〕260号'!A:D,3,0)</f>
        <v>0.510213630796857</v>
      </c>
      <c r="R106" s="35">
        <f>VLOOKUP(A106,'2020年第一笔 粤财社〔2019〕260号'!A:D,4,0)</f>
        <v>17.2712741829319</v>
      </c>
    </row>
    <row r="107" spans="8:8" s="27" ht="14.25" customFormat="1">
      <c r="A107" s="36" t="s">
        <v>119</v>
      </c>
      <c r="B107" s="29">
        <f>VLOOKUP(A107,'2018年第一笔粤财社〔2017〕291号'!A:F,2,0)</f>
        <v>758.0</v>
      </c>
      <c r="C107" s="30">
        <f>VLOOKUP(A107,'2018年第一笔粤财社〔2017〕291号'!A:F,3,0)</f>
        <v>10.0</v>
      </c>
      <c r="D107" s="30">
        <f>VLOOKUP(A107,'2018年第一笔粤财社〔2017〕291号'!A:F,4,0)</f>
        <v>10.0</v>
      </c>
      <c r="E107" s="30">
        <f>VLOOKUP(A107,'2018年第一笔粤财社〔2017〕291号'!A:F,5,0)</f>
        <v>0.0</v>
      </c>
      <c r="F107" s="31">
        <f>VLOOKUP(A107,'2018年第一笔粤财社〔2017〕291号'!A:F,6,0)</f>
        <v>748.0</v>
      </c>
      <c r="G107" s="29">
        <f>VLOOKUP(A107,'2018第二笔 粤财社〔2018〕141号'!A:D,2,0)</f>
        <v>0.0</v>
      </c>
      <c r="H107" s="30">
        <f>VLOOKUP(A107,'2018第二笔 粤财社〔2018〕141号'!A:D,3,0)</f>
        <v>23.0</v>
      </c>
      <c r="I107" s="31">
        <f>VLOOKUP(A107,'2018第二笔 粤财社〔2018〕141号'!A:D,4,0)</f>
        <v>23.0</v>
      </c>
      <c r="J107" s="29">
        <f>VLOOKUP(A107,'2019年第一笔 粤财社〔2018〕246号'!A:D,2,0)</f>
        <v>1093.0</v>
      </c>
      <c r="K107" s="30">
        <f>VLOOKUP(A107,'2019年第一笔 粤财社〔2018〕246号'!A:D,3,0)</f>
        <v>34.0</v>
      </c>
      <c r="L107" s="31">
        <f>VLOOKUP(A107,'2019年第一笔 粤财社〔2018〕246号'!A:D,4,0)</f>
        <v>1059.0</v>
      </c>
      <c r="M107" s="29">
        <f>VLOOKUP(A107,'2019年第二笔 粤财社〔2019〕45号'!A:D,2,0)</f>
        <v>5.0</v>
      </c>
      <c r="N107" s="30">
        <f>VLOOKUP(A107,'2019年第二笔 粤财社〔2019〕45号'!A:D,3,0)</f>
        <v>5.0</v>
      </c>
      <c r="O107" s="31">
        <f>VLOOKUP(A107,'2019年第二笔 粤财社〔2019〕45号'!A:D,4,0)</f>
        <v>0.0</v>
      </c>
      <c r="P107" s="29">
        <f>VLOOKUP(A107,'2020年第一笔 粤财社〔2019〕260号'!A:D,2,0)</f>
        <v>2663.748781847895</v>
      </c>
      <c r="Q107" s="30">
        <f>VLOOKUP(A107,'2020年第一笔 粤财社〔2019〕260号'!A:D,3,0)</f>
        <v>76.4323521043046</v>
      </c>
      <c r="R107" s="31">
        <f>VLOOKUP(A107,'2020年第一笔 粤财社〔2019〕260号'!A:D,4,0)</f>
        <v>2587.31642974359</v>
      </c>
    </row>
    <row r="108" spans="8:8" s="27" ht="14.25" customFormat="1">
      <c r="A108" s="36" t="s">
        <v>120</v>
      </c>
      <c r="B108" s="29">
        <f>VLOOKUP(A108,'2018年第一笔粤财社〔2017〕291号'!A:F,2,0)</f>
        <v>635.0</v>
      </c>
      <c r="C108" s="30">
        <f>VLOOKUP(A108,'2018年第一笔粤财社〔2017〕291号'!A:F,3,0)</f>
        <v>9.0</v>
      </c>
      <c r="D108" s="30">
        <f>VLOOKUP(A108,'2018年第一笔粤财社〔2017〕291号'!A:F,4,0)</f>
        <v>9.0</v>
      </c>
      <c r="E108" s="30">
        <f>VLOOKUP(A108,'2018年第一笔粤财社〔2017〕291号'!A:F,5,0)</f>
        <v>0.0</v>
      </c>
      <c r="F108" s="31">
        <f>VLOOKUP(A108,'2018年第一笔粤财社〔2017〕291号'!A:F,6,0)</f>
        <v>626.0</v>
      </c>
      <c r="G108" s="29">
        <f>VLOOKUP(A108,'2018第二笔 粤财社〔2018〕141号'!A:D,2,0)</f>
        <v>0.0</v>
      </c>
      <c r="H108" s="30">
        <f>VLOOKUP(A108,'2018第二笔 粤财社〔2018〕141号'!A:D,3,0)</f>
        <v>19.0</v>
      </c>
      <c r="I108" s="31">
        <f>VLOOKUP(A108,'2018第二笔 粤财社〔2018〕141号'!A:D,4,0)</f>
        <v>19.0</v>
      </c>
      <c r="J108" s="29">
        <f>VLOOKUP(A108,'2019年第一笔 粤财社〔2018〕246号'!A:D,2,0)</f>
        <v>897.0</v>
      </c>
      <c r="K108" s="30">
        <f>VLOOKUP(A108,'2019年第一笔 粤财社〔2018〕246号'!A:D,3,0)</f>
        <v>28.0</v>
      </c>
      <c r="L108" s="31">
        <f>VLOOKUP(A108,'2019年第一笔 粤财社〔2018〕246号'!A:D,4,0)</f>
        <v>869.0</v>
      </c>
      <c r="M108" s="29">
        <f>VLOOKUP(A108,'2019年第二笔 粤财社〔2019〕45号'!A:D,2,0)</f>
        <v>4.0</v>
      </c>
      <c r="N108" s="30">
        <f>VLOOKUP(A108,'2019年第二笔 粤财社〔2019〕45号'!A:D,3,0)</f>
        <v>4.0</v>
      </c>
      <c r="O108" s="31">
        <f>VLOOKUP(A108,'2019年第二笔 粤财社〔2019〕45号'!A:D,4,0)</f>
        <v>0.0</v>
      </c>
      <c r="P108" s="29">
        <f>VLOOKUP(A108,'2020年第一笔 粤财社〔2019〕260号'!A:D,2,0)</f>
        <v>1471.360562744465</v>
      </c>
      <c r="Q108" s="30">
        <f>VLOOKUP(A108,'2020年第一笔 粤财社〔2019〕260号'!A:D,3,0)</f>
        <v>42.2185265256349</v>
      </c>
      <c r="R108" s="31">
        <f>VLOOKUP(A108,'2020年第一笔 粤财社〔2019〕260号'!A:D,4,0)</f>
        <v>1429.14203621883</v>
      </c>
    </row>
    <row r="109" spans="8:8" s="27" ht="14.25" customFormat="1">
      <c r="A109" s="36" t="s">
        <v>121</v>
      </c>
      <c r="B109" s="29">
        <f>VLOOKUP(A109,'2018年第一笔粤财社〔2017〕291号'!A:F,2,0)</f>
        <v>2041.0</v>
      </c>
      <c r="C109" s="30">
        <f>VLOOKUP(A109,'2018年第一笔粤财社〔2017〕291号'!A:F,3,0)</f>
        <v>28.0</v>
      </c>
      <c r="D109" s="30">
        <f>VLOOKUP(A109,'2018年第一笔粤财社〔2017〕291号'!A:F,4,0)</f>
        <v>28.0</v>
      </c>
      <c r="E109" s="30">
        <f>VLOOKUP(A109,'2018年第一笔粤财社〔2017〕291号'!A:F,5,0)</f>
        <v>0.0</v>
      </c>
      <c r="F109" s="31">
        <f>VLOOKUP(A109,'2018年第一笔粤财社〔2017〕291号'!A:F,6,0)</f>
        <v>2013.0</v>
      </c>
      <c r="G109" s="29">
        <f>VLOOKUP(A109,'2018第二笔 粤财社〔2018〕141号'!A:D,2,0)</f>
        <v>0.0</v>
      </c>
      <c r="H109" s="30">
        <f>VLOOKUP(A109,'2018第二笔 粤财社〔2018〕141号'!A:D,3,0)</f>
        <v>332.0</v>
      </c>
      <c r="I109" s="31">
        <f>VLOOKUP(A109,'2018第二笔 粤财社〔2018〕141号'!A:D,4,0)</f>
        <v>332.0</v>
      </c>
      <c r="J109" s="29">
        <f>VLOOKUP(A109,'2019年第一笔 粤财社〔2018〕246号'!A:D,2,0)</f>
        <v>3204.0</v>
      </c>
      <c r="K109" s="30">
        <f>VLOOKUP(A109,'2019年第一笔 粤财社〔2018〕246号'!A:D,3,0)</f>
        <v>98.0</v>
      </c>
      <c r="L109" s="31">
        <f>VLOOKUP(A109,'2019年第一笔 粤财社〔2018〕246号'!A:D,4,0)</f>
        <v>3106.0</v>
      </c>
      <c r="M109" s="29">
        <f>VLOOKUP(A109,'2019年第二笔 粤财社〔2019〕45号'!A:D,2,0)</f>
        <v>15.0</v>
      </c>
      <c r="N109" s="30">
        <f>VLOOKUP(A109,'2019年第二笔 粤财社〔2019〕45号'!A:D,3,0)</f>
        <v>15.0</v>
      </c>
      <c r="O109" s="31">
        <f>VLOOKUP(A109,'2019年第二笔 粤财社〔2019〕45号'!A:D,4,0)</f>
        <v>0.0</v>
      </c>
      <c r="P109" s="29">
        <f>VLOOKUP(A109,'2020年第一笔 粤财社〔2019〕260号'!A:D,2,0)</f>
        <v>6074.450507330065</v>
      </c>
      <c r="Q109" s="30">
        <f>VLOOKUP(A109,'2020年第一笔 粤财社〔2019〕260号'!A:D,3,0)</f>
        <v>174.297419929495</v>
      </c>
      <c r="R109" s="31">
        <f>VLOOKUP(A109,'2020年第一笔 粤财社〔2019〕260号'!A:D,4,0)</f>
        <v>5900.15308740057</v>
      </c>
    </row>
    <row r="110" spans="8:8" s="27" ht="14.25" customFormat="1">
      <c r="A110" s="36" t="s">
        <v>122</v>
      </c>
      <c r="B110" s="29">
        <f>VLOOKUP(A110,'2018年第一笔粤财社〔2017〕291号'!A:F,2,0)</f>
        <v>557.0</v>
      </c>
      <c r="C110" s="30">
        <f>VLOOKUP(A110,'2018年第一笔粤财社〔2017〕291号'!A:F,3,0)</f>
        <v>8.0</v>
      </c>
      <c r="D110" s="30">
        <f>VLOOKUP(A110,'2018年第一笔粤财社〔2017〕291号'!A:F,4,0)</f>
        <v>8.0</v>
      </c>
      <c r="E110" s="30">
        <f>VLOOKUP(A110,'2018年第一笔粤财社〔2017〕291号'!A:F,5,0)</f>
        <v>0.0</v>
      </c>
      <c r="F110" s="31">
        <f>VLOOKUP(A110,'2018年第一笔粤财社〔2017〕291号'!A:F,6,0)</f>
        <v>549.0</v>
      </c>
      <c r="G110" s="29">
        <f>VLOOKUP(A110,'2018第二笔 粤财社〔2018〕141号'!A:D,2,0)</f>
        <v>0.0</v>
      </c>
      <c r="H110" s="30">
        <f>VLOOKUP(A110,'2018第二笔 粤财社〔2018〕141号'!A:D,3,0)</f>
        <v>17.0</v>
      </c>
      <c r="I110" s="31">
        <f>VLOOKUP(A110,'2018第二笔 粤财社〔2018〕141号'!A:D,4,0)</f>
        <v>17.0</v>
      </c>
      <c r="J110" s="29">
        <f>VLOOKUP(A110,'2019年第一笔 粤财社〔2018〕246号'!A:D,2,0)</f>
        <v>945.0</v>
      </c>
      <c r="K110" s="30">
        <f>VLOOKUP(A110,'2019年第一笔 粤财社〔2018〕246号'!A:D,3,0)</f>
        <v>29.0</v>
      </c>
      <c r="L110" s="31">
        <f>VLOOKUP(A110,'2019年第一笔 粤财社〔2018〕246号'!A:D,4,0)</f>
        <v>916.0</v>
      </c>
      <c r="M110" s="29">
        <f>VLOOKUP(A110,'2019年第二笔 粤财社〔2019〕45号'!A:D,2,0)</f>
        <v>4.0</v>
      </c>
      <c r="N110" s="30">
        <f>VLOOKUP(A110,'2019年第二笔 粤财社〔2019〕45号'!A:D,3,0)</f>
        <v>4.0</v>
      </c>
      <c r="O110" s="31">
        <f>VLOOKUP(A110,'2019年第二笔 粤财社〔2019〕45号'!A:D,4,0)</f>
        <v>0.0</v>
      </c>
      <c r="P110" s="29">
        <f>VLOOKUP(A110,'2020年第一笔 粤财社〔2019〕260号'!A:D,2,0)</f>
        <v>1260.5201364856312</v>
      </c>
      <c r="Q110" s="30">
        <f>VLOOKUP(A110,'2020年第一笔 粤财社〔2019〕260号'!A:D,3,0)</f>
        <v>36.1687707050213</v>
      </c>
      <c r="R110" s="31">
        <f>VLOOKUP(A110,'2020年第一笔 粤财社〔2019〕260号'!A:D,4,0)</f>
        <v>1224.35136578061</v>
      </c>
    </row>
    <row r="111" spans="8:8" s="27" ht="14.25" customFormat="1">
      <c r="A111" s="36" t="s">
        <v>123</v>
      </c>
      <c r="B111" s="29">
        <f>VLOOKUP(A111,'2018年第一笔粤财社〔2017〕291号'!A:F,2,0)</f>
        <v>7431.0</v>
      </c>
      <c r="C111" s="30">
        <f>VLOOKUP(A111,'2018年第一笔粤财社〔2017〕291号'!A:F,3,0)</f>
        <v>102.0</v>
      </c>
      <c r="D111" s="30">
        <f>VLOOKUP(A111,'2018年第一笔粤财社〔2017〕291号'!A:F,4,0)</f>
        <v>102.0</v>
      </c>
      <c r="E111" s="30">
        <f>VLOOKUP(A111,'2018年第一笔粤财社〔2017〕291号'!A:F,5,0)</f>
        <v>0.0</v>
      </c>
      <c r="F111" s="31">
        <f>VLOOKUP(A111,'2018年第一笔粤财社〔2017〕291号'!A:F,6,0)</f>
        <v>7329.0</v>
      </c>
      <c r="G111" s="29">
        <f>VLOOKUP(A111,'2018第二笔 粤财社〔2018〕141号'!A:D,2,0)</f>
        <v>362.0</v>
      </c>
      <c r="H111" s="30">
        <f>VLOOKUP(A111,'2018第二笔 粤财社〔2018〕141号'!A:D,3,0)</f>
        <v>0.0</v>
      </c>
      <c r="I111" s="31">
        <f>VLOOKUP(A111,'2018第二笔 粤财社〔2018〕141号'!A:D,4,0)</f>
        <v>362.0</v>
      </c>
      <c r="J111" s="29">
        <f>VLOOKUP(A111,'2019年第一笔 粤财社〔2018〕246号'!A:D,2,0)</f>
        <v>9324.0</v>
      </c>
      <c r="K111" s="30">
        <f>VLOOKUP(A111,'2019年第一笔 粤财社〔2018〕246号'!A:D,3,0)</f>
        <v>286.0</v>
      </c>
      <c r="L111" s="31">
        <f>VLOOKUP(A111,'2019年第一笔 粤财社〔2018〕246号'!A:D,4,0)</f>
        <v>9038.0</v>
      </c>
      <c r="M111" s="29">
        <f>VLOOKUP(A111,'2019年第二笔 粤财社〔2019〕45号'!A:D,2,0)</f>
        <v>44.0</v>
      </c>
      <c r="N111" s="30">
        <f>VLOOKUP(A111,'2019年第二笔 粤财社〔2019〕45号'!A:D,3,0)</f>
        <v>44.0</v>
      </c>
      <c r="O111" s="31">
        <f>VLOOKUP(A111,'2019年第二笔 粤财社〔2019〕45号'!A:D,4,0)</f>
        <v>0.0</v>
      </c>
      <c r="P111" s="29">
        <f>VLOOKUP(A111,'2020年第一笔 粤财社〔2019〕260号'!A:D,2,0)</f>
        <v>9893.959118498651</v>
      </c>
      <c r="Q111" s="30">
        <f>VLOOKUP(A111,'2020年第一笔 粤财社〔2019〕260号'!A:D,3,0)</f>
        <v>283.8925998592412</v>
      </c>
      <c r="R111" s="31">
        <f>VLOOKUP(A111,'2020年第一笔 粤财社〔2019〕260号'!A:D,4,0)</f>
        <v>9610.06651863941</v>
      </c>
    </row>
    <row r="112" spans="8:8" ht="14.25">
      <c r="A112" s="32" t="s">
        <v>124</v>
      </c>
      <c r="B112" s="33">
        <f>VLOOKUP(A112,'2018年第一笔粤财社〔2017〕291号'!A:F,2,0)</f>
        <v>947.0</v>
      </c>
      <c r="C112" s="34">
        <f>VLOOKUP(A112,'2018年第一笔粤财社〔2017〕291号'!A:F,3,0)</f>
        <v>13.0</v>
      </c>
      <c r="D112" s="34">
        <f>VLOOKUP(A112,'2018年第一笔粤财社〔2017〕291号'!A:F,4,0)</f>
        <v>13.0</v>
      </c>
      <c r="E112" s="34">
        <f>VLOOKUP(A112,'2018年第一笔粤财社〔2017〕291号'!A:F,5,0)</f>
        <v>0.0</v>
      </c>
      <c r="F112" s="35">
        <f>VLOOKUP(A112,'2018年第一笔粤财社〔2017〕291号'!A:F,6,0)</f>
        <v>934.0</v>
      </c>
      <c r="G112" s="33">
        <f>VLOOKUP(A112,'2018第二笔 粤财社〔2018〕141号'!A:D,2,0)</f>
        <v>167.0</v>
      </c>
      <c r="H112" s="34">
        <f>VLOOKUP(A112,'2018第二笔 粤财社〔2018〕141号'!A:D,3,0)</f>
        <v>0.0</v>
      </c>
      <c r="I112" s="35">
        <f>VLOOKUP(A112,'2018第二笔 粤财社〔2018〕141号'!A:D,4,0)</f>
        <v>167.0</v>
      </c>
      <c r="J112" s="33">
        <f>VLOOKUP(A112,'2019年第一笔 粤财社〔2018〕246号'!A:D,2,0)</f>
        <v>1220.0</v>
      </c>
      <c r="K112" s="34">
        <f>VLOOKUP(A112,'2019年第一笔 粤财社〔2018〕246号'!A:D,3,0)</f>
        <v>37.0</v>
      </c>
      <c r="L112" s="35">
        <f>VLOOKUP(A112,'2019年第一笔 粤财社〔2018〕246号'!A:D,4,0)</f>
        <v>1183.0</v>
      </c>
      <c r="M112" s="33">
        <f>VLOOKUP(A112,'2019年第二笔 粤财社〔2019〕45号'!A:D,2,0)</f>
        <v>6.0</v>
      </c>
      <c r="N112" s="34">
        <f>VLOOKUP(A112,'2019年第二笔 粤财社〔2019〕45号'!A:D,3,0)</f>
        <v>6.0</v>
      </c>
      <c r="O112" s="35">
        <f>VLOOKUP(A112,'2019年第二笔 粤财社〔2019〕45号'!A:D,4,0)</f>
        <v>0.0</v>
      </c>
      <c r="P112" s="33">
        <f>VLOOKUP(A112,'2020年第一笔 粤财社〔2019〕260号'!A:D,2,0)</f>
        <v>1092.7707075149583</v>
      </c>
      <c r="Q112" s="34">
        <f>VLOOKUP(A112,'2020年第一笔 粤财社〔2019〕260号'!A:D,3,0)</f>
        <v>31.3554476515282</v>
      </c>
      <c r="R112" s="35">
        <f>VLOOKUP(A112,'2020年第一笔 粤财社〔2019〕260号'!A:D,4,0)</f>
        <v>1061.41525986343</v>
      </c>
    </row>
    <row r="113" spans="8:8" ht="14.25">
      <c r="A113" s="32" t="s">
        <v>125</v>
      </c>
      <c r="B113" s="33">
        <f>VLOOKUP(A113,'2018年第一笔粤财社〔2017〕291号'!A:F,2,0)</f>
        <v>2085.0</v>
      </c>
      <c r="C113" s="34">
        <f>VLOOKUP(A113,'2018年第一笔粤财社〔2017〕291号'!A:F,3,0)</f>
        <v>29.0</v>
      </c>
      <c r="D113" s="34">
        <f>VLOOKUP(A113,'2018年第一笔粤财社〔2017〕291号'!A:F,4,0)</f>
        <v>29.0</v>
      </c>
      <c r="E113" s="34">
        <f>VLOOKUP(A113,'2018年第一笔粤财社〔2017〕291号'!A:F,5,0)</f>
        <v>0.0</v>
      </c>
      <c r="F113" s="35">
        <f>VLOOKUP(A113,'2018年第一笔粤财社〔2017〕291号'!A:F,6,0)</f>
        <v>2056.0</v>
      </c>
      <c r="G113" s="33">
        <f>VLOOKUP(A113,'2018第二笔 粤财社〔2018〕141号'!A:D,2,0)</f>
        <v>63.0</v>
      </c>
      <c r="H113" s="34">
        <f>VLOOKUP(A113,'2018第二笔 粤财社〔2018〕141号'!A:D,3,0)</f>
        <v>0.0</v>
      </c>
      <c r="I113" s="35">
        <f>VLOOKUP(A113,'2018第二笔 粤财社〔2018〕141号'!A:D,4,0)</f>
        <v>63.0</v>
      </c>
      <c r="J113" s="33">
        <f>VLOOKUP(A113,'2019年第一笔 粤财社〔2018〕246号'!A:D,2,0)</f>
        <v>2796.0</v>
      </c>
      <c r="K113" s="34">
        <f>VLOOKUP(A113,'2019年第一笔 粤财社〔2018〕246号'!A:D,3,0)</f>
        <v>86.0</v>
      </c>
      <c r="L113" s="35">
        <f>VLOOKUP(A113,'2019年第一笔 粤财社〔2018〕246号'!A:D,4,0)</f>
        <v>2710.0</v>
      </c>
      <c r="M113" s="33">
        <f>VLOOKUP(A113,'2019年第二笔 粤财社〔2019〕45号'!A:D,2,0)</f>
        <v>13.0</v>
      </c>
      <c r="N113" s="34">
        <f>VLOOKUP(A113,'2019年第二笔 粤财社〔2019〕45号'!A:D,3,0)</f>
        <v>13.0</v>
      </c>
      <c r="O113" s="35">
        <f>VLOOKUP(A113,'2019年第二笔 粤财社〔2019〕45号'!A:D,4,0)</f>
        <v>0.0</v>
      </c>
      <c r="P113" s="33">
        <f>VLOOKUP(A113,'2020年第一笔 粤财社〔2019〕260号'!A:D,2,0)</f>
        <v>3006.300496274955</v>
      </c>
      <c r="Q113" s="34">
        <f>VLOOKUP(A113,'2020年第一笔 粤财社〔2019〕260号'!A:D,3,0)</f>
        <v>86.2613695512351</v>
      </c>
      <c r="R113" s="35">
        <f>VLOOKUP(A113,'2020年第一笔 粤财社〔2019〕260号'!A:D,4,0)</f>
        <v>2920.03912672372</v>
      </c>
    </row>
    <row r="114" spans="8:8" ht="14.25">
      <c r="A114" s="32" t="s">
        <v>126</v>
      </c>
      <c r="B114" s="33">
        <f>VLOOKUP(A114,'2018年第一笔粤财社〔2017〕291号'!A:F,2,0)</f>
        <v>1143.0</v>
      </c>
      <c r="C114" s="34">
        <f>VLOOKUP(A114,'2018年第一笔粤财社〔2017〕291号'!A:F,3,0)</f>
        <v>16.0</v>
      </c>
      <c r="D114" s="34">
        <f>VLOOKUP(A114,'2018年第一笔粤财社〔2017〕291号'!A:F,4,0)</f>
        <v>16.0</v>
      </c>
      <c r="E114" s="34">
        <f>VLOOKUP(A114,'2018年第一笔粤财社〔2017〕291号'!A:F,5,0)</f>
        <v>0.0</v>
      </c>
      <c r="F114" s="35">
        <f>VLOOKUP(A114,'2018年第一笔粤财社〔2017〕291号'!A:F,6,0)</f>
        <v>1127.0</v>
      </c>
      <c r="G114" s="33">
        <f>VLOOKUP(A114,'2018第二笔 粤财社〔2018〕141号'!A:D,2,0)</f>
        <v>34.0</v>
      </c>
      <c r="H114" s="34">
        <f>VLOOKUP(A114,'2018第二笔 粤财社〔2018〕141号'!A:D,3,0)</f>
        <v>0.0</v>
      </c>
      <c r="I114" s="35">
        <f>VLOOKUP(A114,'2018第二笔 粤财社〔2018〕141号'!A:D,4,0)</f>
        <v>34.0</v>
      </c>
      <c r="J114" s="33">
        <f>VLOOKUP(A114,'2019年第一笔 粤财社〔2018〕246号'!A:D,2,0)</f>
        <v>1467.0</v>
      </c>
      <c r="K114" s="34">
        <f>VLOOKUP(A114,'2019年第一笔 粤财社〔2018〕246号'!A:D,3,0)</f>
        <v>45.0</v>
      </c>
      <c r="L114" s="35">
        <f>VLOOKUP(A114,'2019年第一笔 粤财社〔2018〕246号'!A:D,4,0)</f>
        <v>1422.0</v>
      </c>
      <c r="M114" s="33">
        <f>VLOOKUP(A114,'2019年第二笔 粤财社〔2019〕45号'!A:D,2,0)</f>
        <v>7.0</v>
      </c>
      <c r="N114" s="34">
        <f>VLOOKUP(A114,'2019年第二笔 粤财社〔2019〕45号'!A:D,3,0)</f>
        <v>7.0</v>
      </c>
      <c r="O114" s="35">
        <f>VLOOKUP(A114,'2019年第二笔 粤财社〔2019〕45号'!A:D,4,0)</f>
        <v>0.0</v>
      </c>
      <c r="P114" s="33">
        <f>VLOOKUP(A114,'2020年第一笔 粤财社〔2019〕260号'!A:D,2,0)</f>
        <v>1998.9083581120422</v>
      </c>
      <c r="Q114" s="34">
        <f>VLOOKUP(A114,'2020年第一笔 粤财社〔2019〕260号'!A:D,3,0)</f>
        <v>57.3557343292221</v>
      </c>
      <c r="R114" s="35">
        <f>VLOOKUP(A114,'2020年第一笔 粤财社〔2019〕260号'!A:D,4,0)</f>
        <v>1941.55262378282</v>
      </c>
    </row>
    <row r="115" spans="8:8" ht="14.25">
      <c r="A115" s="32" t="s">
        <v>127</v>
      </c>
      <c r="B115" s="33">
        <f>VLOOKUP(A115,'2018年第一笔粤财社〔2017〕291号'!A:F,2,0)</f>
        <v>1918.0</v>
      </c>
      <c r="C115" s="34">
        <f>VLOOKUP(A115,'2018年第一笔粤财社〔2017〕291号'!A:F,3,0)</f>
        <v>26.0</v>
      </c>
      <c r="D115" s="34">
        <f>VLOOKUP(A115,'2018年第一笔粤财社〔2017〕291号'!A:F,4,0)</f>
        <v>26.0</v>
      </c>
      <c r="E115" s="34">
        <f>VLOOKUP(A115,'2018年第一笔粤财社〔2017〕291号'!A:F,5,0)</f>
        <v>0.0</v>
      </c>
      <c r="F115" s="35">
        <f>VLOOKUP(A115,'2018年第一笔粤财社〔2017〕291号'!A:F,6,0)</f>
        <v>1892.0</v>
      </c>
      <c r="G115" s="33">
        <f>VLOOKUP(A115,'2018第二笔 粤财社〔2018〕141号'!A:D,2,0)</f>
        <v>58.0</v>
      </c>
      <c r="H115" s="34">
        <f>VLOOKUP(A115,'2018第二笔 粤财社〔2018〕141号'!A:D,3,0)</f>
        <v>0.0</v>
      </c>
      <c r="I115" s="35">
        <f>VLOOKUP(A115,'2018第二笔 粤财社〔2018〕141号'!A:D,4,0)</f>
        <v>58.0</v>
      </c>
      <c r="J115" s="33">
        <f>VLOOKUP(A115,'2019年第一笔 粤财社〔2018〕246号'!A:D,2,0)</f>
        <v>2324.0</v>
      </c>
      <c r="K115" s="34">
        <f>VLOOKUP(A115,'2019年第一笔 粤财社〔2018〕246号'!A:D,3,0)</f>
        <v>71.0</v>
      </c>
      <c r="L115" s="35">
        <f>VLOOKUP(A115,'2019年第一笔 粤财社〔2018〕246号'!A:D,4,0)</f>
        <v>2253.0</v>
      </c>
      <c r="M115" s="33">
        <f>VLOOKUP(A115,'2019年第二笔 粤财社〔2019〕45号'!A:D,2,0)</f>
        <v>11.0</v>
      </c>
      <c r="N115" s="34">
        <f>VLOOKUP(A115,'2019年第二笔 粤财社〔2019〕45号'!A:D,3,0)</f>
        <v>11.0</v>
      </c>
      <c r="O115" s="35">
        <f>VLOOKUP(A115,'2019年第二笔 粤财社〔2019〕45号'!A:D,4,0)</f>
        <v>0.0</v>
      </c>
      <c r="P115" s="33">
        <f>VLOOKUP(A115,'2020年第一笔 粤财社〔2019〕260号'!A:D,2,0)</f>
        <v>2176.744746887875</v>
      </c>
      <c r="Q115" s="34">
        <f>VLOOKUP(A115,'2020年第一笔 粤财社〔2019〕260号'!A:D,3,0)</f>
        <v>62.4584878533152</v>
      </c>
      <c r="R115" s="35">
        <f>VLOOKUP(A115,'2020年第一笔 粤财社〔2019〕260号'!A:D,4,0)</f>
        <v>2114.28625903456</v>
      </c>
    </row>
    <row r="116" spans="8:8" ht="14.25">
      <c r="A116" s="32" t="s">
        <v>128</v>
      </c>
      <c r="B116" s="33">
        <f>VLOOKUP(A116,'2018年第一笔粤财社〔2017〕291号'!A:F,2,0)</f>
        <v>1338.0</v>
      </c>
      <c r="C116" s="34">
        <f>VLOOKUP(A116,'2018年第一笔粤财社〔2017〕291号'!A:F,3,0)</f>
        <v>18.0</v>
      </c>
      <c r="D116" s="34">
        <f>VLOOKUP(A116,'2018年第一笔粤财社〔2017〕291号'!A:F,4,0)</f>
        <v>18.0</v>
      </c>
      <c r="E116" s="34">
        <f>VLOOKUP(A116,'2018年第一笔粤财社〔2017〕291号'!A:F,5,0)</f>
        <v>0.0</v>
      </c>
      <c r="F116" s="35">
        <f>VLOOKUP(A116,'2018年第一笔粤财社〔2017〕291号'!A:F,6,0)</f>
        <v>1320.0</v>
      </c>
      <c r="G116" s="33">
        <f>VLOOKUP(A116,'2018第二笔 粤财社〔2018〕141号'!A:D,2,0)</f>
        <v>40.0</v>
      </c>
      <c r="H116" s="34">
        <f>VLOOKUP(A116,'2018第二笔 粤财社〔2018〕141号'!A:D,3,0)</f>
        <v>0.0</v>
      </c>
      <c r="I116" s="35">
        <f>VLOOKUP(A116,'2018第二笔 粤财社〔2018〕141号'!A:D,4,0)</f>
        <v>40.0</v>
      </c>
      <c r="J116" s="33">
        <f>VLOOKUP(A116,'2019年第一笔 粤财社〔2018〕246号'!A:D,2,0)</f>
        <v>1517.0</v>
      </c>
      <c r="K116" s="34">
        <f>VLOOKUP(A116,'2019年第一笔 粤财社〔2018〕246号'!A:D,3,0)</f>
        <v>47.0</v>
      </c>
      <c r="L116" s="35">
        <f>VLOOKUP(A116,'2019年第一笔 粤财社〔2018〕246号'!A:D,4,0)</f>
        <v>1470.0</v>
      </c>
      <c r="M116" s="33">
        <f>VLOOKUP(A116,'2019年第二笔 粤财社〔2019〕45号'!A:D,2,0)</f>
        <v>7.0</v>
      </c>
      <c r="N116" s="34">
        <f>VLOOKUP(A116,'2019年第二笔 粤财社〔2019〕45号'!A:D,3,0)</f>
        <v>7.0</v>
      </c>
      <c r="O116" s="35">
        <f>VLOOKUP(A116,'2019年第二笔 粤财社〔2019〕45号'!A:D,4,0)</f>
        <v>0.0</v>
      </c>
      <c r="P116" s="33">
        <f>VLOOKUP(A116,'2020年第一笔 粤财社〔2019〕260号'!A:D,2,0)</f>
        <v>1619.2348097088206</v>
      </c>
      <c r="Q116" s="34">
        <f>VLOOKUP(A116,'2020年第一笔 粤财社〔2019〕260号'!A:D,3,0)</f>
        <v>46.4615604739406</v>
      </c>
      <c r="R116" s="35">
        <f>VLOOKUP(A116,'2020年第一笔 粤财社〔2019〕260号'!A:D,4,0)</f>
        <v>1572.77324923488</v>
      </c>
    </row>
    <row r="117" spans="8:8" s="27" ht="14.25" customFormat="1">
      <c r="A117" s="36" t="s">
        <v>129</v>
      </c>
      <c r="B117" s="29">
        <f>VLOOKUP(A117,'2018年第一笔粤财社〔2017〕291号'!A:F,2,0)</f>
        <v>5984.0</v>
      </c>
      <c r="C117" s="30">
        <f>VLOOKUP(A117,'2018年第一笔粤财社〔2017〕291号'!A:F,3,0)</f>
        <v>82.0</v>
      </c>
      <c r="D117" s="30">
        <f>VLOOKUP(A117,'2018年第一笔粤财社〔2017〕291号'!A:F,4,0)</f>
        <v>82.0</v>
      </c>
      <c r="E117" s="30">
        <f>VLOOKUP(A117,'2018年第一笔粤财社〔2017〕291号'!A:F,5,0)</f>
        <v>0.0</v>
      </c>
      <c r="F117" s="31">
        <f>VLOOKUP(A117,'2018年第一笔粤财社〔2017〕291号'!A:F,6,0)</f>
        <v>5902.0</v>
      </c>
      <c r="G117" s="29">
        <f>VLOOKUP(A117,'2018第二笔 粤财社〔2018〕141号'!A:D,2,0)</f>
        <v>0.0</v>
      </c>
      <c r="H117" s="30">
        <f>VLOOKUP(A117,'2018第二笔 粤财社〔2018〕141号'!A:D,3,0)</f>
        <v>0.0</v>
      </c>
      <c r="I117" s="31">
        <f>VLOOKUP(A117,'2018第二笔 粤财社〔2018〕141号'!A:D,4,0)</f>
        <v>0.0</v>
      </c>
      <c r="J117" s="29">
        <f>VLOOKUP(A117,'2019年第一笔 粤财社〔2018〕246号'!A:D,2,0)</f>
        <v>6183.0</v>
      </c>
      <c r="K117" s="30">
        <f>VLOOKUP(A117,'2019年第一笔 粤财社〔2018〕246号'!A:D,3,0)</f>
        <v>190.0</v>
      </c>
      <c r="L117" s="31">
        <f>VLOOKUP(A117,'2019年第一笔 粤财社〔2018〕246号'!A:D,4,0)</f>
        <v>5993.0</v>
      </c>
      <c r="M117" s="29">
        <f>VLOOKUP(A117,'2019年第二笔 粤财社〔2019〕45号'!A:D,2,0)</f>
        <v>29.0</v>
      </c>
      <c r="N117" s="30">
        <f>VLOOKUP(A117,'2019年第二笔 粤财社〔2019〕45号'!A:D,3,0)</f>
        <v>29.0</v>
      </c>
      <c r="O117" s="31">
        <f>VLOOKUP(A117,'2019年第二笔 粤财社〔2019〕45号'!A:D,4,0)</f>
        <v>0.0</v>
      </c>
      <c r="P117" s="29">
        <f>VLOOKUP(A117,'2020年第一笔 粤财社〔2019〕260号'!A:D,2,0)</f>
        <v>11182.416995502967</v>
      </c>
      <c r="Q117" s="30">
        <f>VLOOKUP(A117,'2020年第一笔 粤财社〔2019〕260号'!A:D,3,0)</f>
        <v>320.863002923467</v>
      </c>
      <c r="R117" s="31">
        <f>VLOOKUP(A117,'2020年第一笔 粤财社〔2019〕260号'!A:D,4,0)</f>
        <v>10861.5539925795</v>
      </c>
    </row>
    <row r="118" spans="8:8" s="27" ht="14.25" customFormat="1">
      <c r="A118" s="36" t="s">
        <v>130</v>
      </c>
      <c r="B118" s="29">
        <f>VLOOKUP(A118,'2018年第一笔粤财社〔2017〕291号'!A:F,2,0)</f>
        <v>425.0</v>
      </c>
      <c r="C118" s="30">
        <f>VLOOKUP(A118,'2018年第一笔粤财社〔2017〕291号'!A:F,3,0)</f>
        <v>6.0</v>
      </c>
      <c r="D118" s="30">
        <f>VLOOKUP(A118,'2018年第一笔粤财社〔2017〕291号'!A:F,4,0)</f>
        <v>6.0</v>
      </c>
      <c r="E118" s="30">
        <f>VLOOKUP(A118,'2018年第一笔粤财社〔2017〕291号'!A:F,5,0)</f>
        <v>0.0</v>
      </c>
      <c r="F118" s="31">
        <f>VLOOKUP(A118,'2018年第一笔粤财社〔2017〕291号'!A:F,6,0)</f>
        <v>419.0</v>
      </c>
      <c r="G118" s="29">
        <f>VLOOKUP(A118,'2018第二笔 粤财社〔2018〕141号'!A:D,2,0)</f>
        <v>0.0</v>
      </c>
      <c r="H118" s="30">
        <f>VLOOKUP(A118,'2018第二笔 粤财社〔2018〕141号'!A:D,3,0)</f>
        <v>13.0</v>
      </c>
      <c r="I118" s="31">
        <f>VLOOKUP(A118,'2018第二笔 粤财社〔2018〕141号'!A:D,4,0)</f>
        <v>13.0</v>
      </c>
      <c r="J118" s="29">
        <f>VLOOKUP(A118,'2019年第一笔 粤财社〔2018〕246号'!A:D,2,0)</f>
        <v>426.0</v>
      </c>
      <c r="K118" s="30">
        <f>VLOOKUP(A118,'2019年第一笔 粤财社〔2018〕246号'!A:D,3,0)</f>
        <v>13.0</v>
      </c>
      <c r="L118" s="31">
        <f>VLOOKUP(A118,'2019年第一笔 粤财社〔2018〕246号'!A:D,4,0)</f>
        <v>413.0</v>
      </c>
      <c r="M118" s="29">
        <f>VLOOKUP(A118,'2019年第二笔 粤财社〔2019〕45号'!A:D,2,0)</f>
        <v>2.0</v>
      </c>
      <c r="N118" s="30">
        <f>VLOOKUP(A118,'2019年第二笔 粤财社〔2019〕45号'!A:D,3,0)</f>
        <v>2.0</v>
      </c>
      <c r="O118" s="31">
        <f>VLOOKUP(A118,'2019年第二笔 粤财社〔2019〕45号'!A:D,4,0)</f>
        <v>0.0</v>
      </c>
      <c r="P118" s="29">
        <f>VLOOKUP(A118,'2020年第一笔 粤财社〔2019〕260号'!A:D,2,0)</f>
        <v>428.9965712183574</v>
      </c>
      <c r="Q118" s="30">
        <f>VLOOKUP(A118,'2020年第一笔 粤财社〔2019〕260号'!A:D,3,0)</f>
        <v>12.3094254256794</v>
      </c>
      <c r="R118" s="31">
        <f>VLOOKUP(A118,'2020年第一笔 粤财社〔2019〕260号'!A:D,4,0)</f>
        <v>416.687145792678</v>
      </c>
    </row>
    <row r="119" spans="8:8" s="27" ht="14.25" customFormat="1">
      <c r="A119" s="36" t="s">
        <v>131</v>
      </c>
      <c r="B119" s="29">
        <f>VLOOKUP(A119,'2018年第一笔粤财社〔2017〕291号'!A:F,2,0)</f>
        <v>838.0</v>
      </c>
      <c r="C119" s="30">
        <f>VLOOKUP(A119,'2018年第一笔粤财社〔2017〕291号'!A:F,3,0)</f>
        <v>11.0</v>
      </c>
      <c r="D119" s="30">
        <f>VLOOKUP(A119,'2018年第一笔粤财社〔2017〕291号'!A:F,4,0)</f>
        <v>11.0</v>
      </c>
      <c r="E119" s="30">
        <f>VLOOKUP(A119,'2018年第一笔粤财社〔2017〕291号'!A:F,5,0)</f>
        <v>0.0</v>
      </c>
      <c r="F119" s="31">
        <f>VLOOKUP(A119,'2018年第一笔粤财社〔2017〕291号'!A:F,6,0)</f>
        <v>827.0</v>
      </c>
      <c r="G119" s="29">
        <f>VLOOKUP(A119,'2018第二笔 粤财社〔2018〕141号'!A:D,2,0)</f>
        <v>0.0</v>
      </c>
      <c r="H119" s="30">
        <f>VLOOKUP(A119,'2018第二笔 粤财社〔2018〕141号'!A:D,3,0)</f>
        <v>25.0</v>
      </c>
      <c r="I119" s="31">
        <f>VLOOKUP(A119,'2018第二笔 粤财社〔2018〕141号'!A:D,4,0)</f>
        <v>25.0</v>
      </c>
      <c r="J119" s="29">
        <f>VLOOKUP(A119,'2019年第一笔 粤财社〔2018〕246号'!A:D,2,0)</f>
        <v>565.0</v>
      </c>
      <c r="K119" s="30">
        <f>VLOOKUP(A119,'2019年第一笔 粤财社〔2018〕246号'!A:D,3,0)</f>
        <v>17.0</v>
      </c>
      <c r="L119" s="31">
        <f>VLOOKUP(A119,'2019年第一笔 粤财社〔2018〕246号'!A:D,4,0)</f>
        <v>548.0</v>
      </c>
      <c r="M119" s="29">
        <f>VLOOKUP(A119,'2019年第二笔 粤财社〔2019〕45号'!A:D,2,0)</f>
        <v>3.0</v>
      </c>
      <c r="N119" s="30">
        <f>VLOOKUP(A119,'2019年第二笔 粤财社〔2019〕45号'!A:D,3,0)</f>
        <v>3.0</v>
      </c>
      <c r="O119" s="31">
        <f>VLOOKUP(A119,'2019年第二笔 粤财社〔2019〕45号'!A:D,4,0)</f>
        <v>0.0</v>
      </c>
      <c r="P119" s="29">
        <f>VLOOKUP(A119,'2020年第一笔 粤财社〔2019〕260号'!A:D,2,0)</f>
        <v>589.975804888083</v>
      </c>
      <c r="Q119" s="30">
        <f>VLOOKUP(A119,'2020年第一笔 粤财社〔2019〕260号'!A:D,3,0)</f>
        <v>16.9284876860439</v>
      </c>
      <c r="R119" s="31">
        <f>VLOOKUP(A119,'2020年第一笔 粤财社〔2019〕260号'!A:D,4,0)</f>
        <v>573.047317202039</v>
      </c>
    </row>
    <row r="120" spans="8:8" s="27" ht="14.25" customFormat="1">
      <c r="A120" s="36" t="s">
        <v>132</v>
      </c>
      <c r="B120" s="29">
        <f>VLOOKUP(A120,'2018年第一笔粤财社〔2017〕291号'!A:F,2,0)</f>
        <v>2312.0</v>
      </c>
      <c r="C120" s="30">
        <f>VLOOKUP(A120,'2018年第一笔粤财社〔2017〕291号'!A:F,3,0)</f>
        <v>32.0</v>
      </c>
      <c r="D120" s="30">
        <f>VLOOKUP(A120,'2018年第一笔粤财社〔2017〕291号'!A:F,4,0)</f>
        <v>32.0</v>
      </c>
      <c r="E120" s="30">
        <f>VLOOKUP(A120,'2018年第一笔粤财社〔2017〕291号'!A:F,5,0)</f>
        <v>0.0</v>
      </c>
      <c r="F120" s="31">
        <f>VLOOKUP(A120,'2018年第一笔粤财社〔2017〕291号'!A:F,6,0)</f>
        <v>2280.0</v>
      </c>
      <c r="G120" s="29">
        <f>VLOOKUP(A120,'2018第二笔 粤财社〔2018〕141号'!A:D,2,0)</f>
        <v>58.0</v>
      </c>
      <c r="H120" s="30">
        <f>VLOOKUP(A120,'2018第二笔 粤财社〔2018〕141号'!A:D,3,0)</f>
        <v>0.0</v>
      </c>
      <c r="I120" s="31">
        <f>VLOOKUP(A120,'2018第二笔 粤财社〔2018〕141号'!A:D,4,0)</f>
        <v>58.0</v>
      </c>
      <c r="J120" s="29">
        <f>VLOOKUP(A120,'2019年第一笔 粤财社〔2018〕246号'!A:D,2,0)</f>
        <v>3588.0</v>
      </c>
      <c r="K120" s="30">
        <f>VLOOKUP(A120,'2019年第一笔 粤财社〔2018〕246号'!A:D,3,0)</f>
        <v>109.0</v>
      </c>
      <c r="L120" s="31">
        <f>VLOOKUP(A120,'2019年第一笔 粤财社〔2018〕246号'!A:D,4,0)</f>
        <v>3479.0</v>
      </c>
      <c r="M120" s="29">
        <f>VLOOKUP(A120,'2019年第二笔 粤财社〔2019〕45号'!A:D,2,0)</f>
        <v>17.0</v>
      </c>
      <c r="N120" s="30">
        <f>VLOOKUP(A120,'2019年第二笔 粤财社〔2019〕45号'!A:D,3,0)</f>
        <v>17.0</v>
      </c>
      <c r="O120" s="31">
        <f>VLOOKUP(A120,'2019年第二笔 粤财社〔2019〕45号'!A:D,4,0)</f>
        <v>0.0</v>
      </c>
      <c r="P120" s="29">
        <f>VLOOKUP(A120,'2020年第一笔 粤财社〔2019〕260号'!A:D,2,0)</f>
        <v>7480.530272220658</v>
      </c>
      <c r="Q120" s="30">
        <f>VLOOKUP(A120,'2020年第一笔 粤财社〔2019〕260号'!A:D,3,0)</f>
        <v>214.6428100087734</v>
      </c>
      <c r="R120" s="31">
        <f>VLOOKUP(A120,'2020年第一笔 粤财社〔2019〕260号'!A:D,4,0)</f>
        <v>7265.887462211885</v>
      </c>
    </row>
    <row r="121" spans="8:8" ht="14.25">
      <c r="A121" s="32" t="s">
        <v>133</v>
      </c>
      <c r="B121" s="33">
        <f>VLOOKUP(A121,'2018年第一笔粤财社〔2017〕291号'!A:F,2,0)</f>
        <v>118.0</v>
      </c>
      <c r="C121" s="34">
        <f>VLOOKUP(A121,'2018年第一笔粤财社〔2017〕291号'!A:F,3,0)</f>
        <v>2.0</v>
      </c>
      <c r="D121" s="34">
        <f>VLOOKUP(A121,'2018年第一笔粤财社〔2017〕291号'!A:F,4,0)</f>
        <v>2.0</v>
      </c>
      <c r="E121" s="34">
        <f>VLOOKUP(A121,'2018年第一笔粤财社〔2017〕291号'!A:F,5,0)</f>
        <v>0.0</v>
      </c>
      <c r="F121" s="35">
        <f>VLOOKUP(A121,'2018年第一笔粤财社〔2017〕291号'!A:F,6,0)</f>
        <v>116.0</v>
      </c>
      <c r="G121" s="33">
        <f>VLOOKUP(A121,'2018第二笔 粤财社〔2018〕141号'!A:D,2,0)</f>
        <v>4.0</v>
      </c>
      <c r="H121" s="34">
        <f>VLOOKUP(A121,'2018第二笔 粤财社〔2018〕141号'!A:D,3,0)</f>
        <v>0.0</v>
      </c>
      <c r="I121" s="35">
        <f>VLOOKUP(A121,'2018第二笔 粤财社〔2018〕141号'!A:D,4,0)</f>
        <v>4.0</v>
      </c>
      <c r="J121" s="33">
        <f>VLOOKUP(A121,'2019年第一笔 粤财社〔2018〕246号'!A:D,2,0)</f>
        <v>207.0</v>
      </c>
      <c r="K121" s="34">
        <f>VLOOKUP(A121,'2019年第一笔 粤财社〔2018〕246号'!A:D,3,0)</f>
        <v>6.0</v>
      </c>
      <c r="L121" s="35">
        <f>VLOOKUP(A121,'2019年第一笔 粤财社〔2018〕246号'!A:D,4,0)</f>
        <v>201.0</v>
      </c>
      <c r="M121" s="33">
        <f>VLOOKUP(A121,'2019年第二笔 粤财社〔2019〕45号'!A:D,2,0)</f>
        <v>1.0</v>
      </c>
      <c r="N121" s="34">
        <f>VLOOKUP(A121,'2019年第二笔 粤财社〔2019〕45号'!A:D,3,0)</f>
        <v>1.0</v>
      </c>
      <c r="O121" s="35">
        <f>VLOOKUP(A121,'2019年第二笔 粤财社〔2019〕45号'!A:D,4,0)</f>
        <v>0.0</v>
      </c>
      <c r="P121" s="33">
        <f>VLOOKUP(A121,'2020年第一笔 粤财社〔2019〕260号'!A:D,2,0)</f>
        <v>581.7699901561102</v>
      </c>
      <c r="Q121" s="34">
        <f>VLOOKUP(A121,'2020年第一笔 粤财社〔2019〕260号'!A:D,3,0)</f>
        <v>16.6930339055782</v>
      </c>
      <c r="R121" s="35">
        <f>VLOOKUP(A121,'2020年第一笔 粤财社〔2019〕260号'!A:D,4,0)</f>
        <v>565.076956250532</v>
      </c>
    </row>
    <row r="122" spans="8:8" ht="14.25">
      <c r="A122" s="32" t="s">
        <v>134</v>
      </c>
      <c r="B122" s="33">
        <f>VLOOKUP(A122,'2018年第一笔粤财社〔2017〕291号'!A:F,2,0)</f>
        <v>1780.0</v>
      </c>
      <c r="C122" s="34">
        <f>VLOOKUP(A122,'2018年第一笔粤财社〔2017〕291号'!A:F,3,0)</f>
        <v>24.0</v>
      </c>
      <c r="D122" s="34">
        <f>VLOOKUP(A122,'2018年第一笔粤财社〔2017〕291号'!A:F,4,0)</f>
        <v>24.0</v>
      </c>
      <c r="E122" s="34">
        <f>VLOOKUP(A122,'2018年第一笔粤财社〔2017〕291号'!A:F,5,0)</f>
        <v>0.0</v>
      </c>
      <c r="F122" s="35">
        <f>VLOOKUP(A122,'2018年第一笔粤财社〔2017〕291号'!A:F,6,0)</f>
        <v>1756.0</v>
      </c>
      <c r="G122" s="33">
        <f>VLOOKUP(A122,'2018第二笔 粤财社〔2018〕141号'!A:D,2,0)</f>
        <v>54.0</v>
      </c>
      <c r="H122" s="34">
        <f>VLOOKUP(A122,'2018第二笔 粤财社〔2018〕141号'!A:D,3,0)</f>
        <v>0.0</v>
      </c>
      <c r="I122" s="35">
        <f>VLOOKUP(A122,'2018第二笔 粤财社〔2018〕141号'!A:D,4,0)</f>
        <v>54.0</v>
      </c>
      <c r="J122" s="33">
        <f>VLOOKUP(A122,'2019年第一笔 粤财社〔2018〕246号'!A:D,2,0)</f>
        <v>2944.0</v>
      </c>
      <c r="K122" s="34">
        <f>VLOOKUP(A122,'2019年第一笔 粤财社〔2018〕246号'!A:D,3,0)</f>
        <v>90.0</v>
      </c>
      <c r="L122" s="35">
        <f>VLOOKUP(A122,'2019年第一笔 粤财社〔2018〕246号'!A:D,4,0)</f>
        <v>2854.0</v>
      </c>
      <c r="M122" s="33">
        <f>VLOOKUP(A122,'2019年第二笔 粤财社〔2019〕45号'!A:D,2,0)</f>
        <v>14.0</v>
      </c>
      <c r="N122" s="34">
        <f>VLOOKUP(A122,'2019年第二笔 粤财社〔2019〕45号'!A:D,3,0)</f>
        <v>14.0</v>
      </c>
      <c r="O122" s="35">
        <f>VLOOKUP(A122,'2019年第二笔 粤财社〔2019〕45号'!A:D,4,0)</f>
        <v>0.0</v>
      </c>
      <c r="P122" s="33">
        <f>VLOOKUP(A122,'2020年第一笔 粤财社〔2019〕260号'!A:D,2,0)</f>
        <v>6462.199211963215</v>
      </c>
      <c r="Q122" s="34">
        <f>VLOOKUP(A122,'2020年第一笔 粤财社〔2019〕260号'!A:D,3,0)</f>
        <v>185.423298511765</v>
      </c>
      <c r="R122" s="35">
        <f>VLOOKUP(A122,'2020年第一笔 粤财社〔2019〕260号'!A:D,4,0)</f>
        <v>6276.77591345145</v>
      </c>
    </row>
    <row r="123" spans="8:8" ht="14.25">
      <c r="A123" s="32" t="s">
        <v>135</v>
      </c>
      <c r="B123" s="33">
        <f>VLOOKUP(A123,'2018年第一笔粤财社〔2017〕291号'!A:F,2,0)</f>
        <v>414.0</v>
      </c>
      <c r="C123" s="34">
        <f>VLOOKUP(A123,'2018年第一笔粤财社〔2017〕291号'!A:F,3,0)</f>
        <v>6.0</v>
      </c>
      <c r="D123" s="34">
        <f>VLOOKUP(A123,'2018年第一笔粤财社〔2017〕291号'!A:F,4,0)</f>
        <v>6.0</v>
      </c>
      <c r="E123" s="34">
        <f>VLOOKUP(A123,'2018年第一笔粤财社〔2017〕291号'!A:F,5,0)</f>
        <v>0.0</v>
      </c>
      <c r="F123" s="35">
        <f>VLOOKUP(A123,'2018年第一笔粤财社〔2017〕291号'!A:F,6,0)</f>
        <v>408.0</v>
      </c>
      <c r="G123" s="33">
        <f>VLOOKUP(A123,'2018第二笔 粤财社〔2018〕141号'!A:D,2,0)</f>
        <v>0.0</v>
      </c>
      <c r="H123" s="34">
        <f>VLOOKUP(A123,'2018第二笔 粤财社〔2018〕141号'!A:D,3,0)</f>
        <v>0.0</v>
      </c>
      <c r="I123" s="35">
        <f>VLOOKUP(A123,'2018第二笔 粤财社〔2018〕141号'!A:D,4,0)</f>
        <v>0.0</v>
      </c>
      <c r="J123" s="33">
        <f>VLOOKUP(A123,'2019年第一笔 粤财社〔2018〕246号'!A:D,2,0)</f>
        <v>437.0</v>
      </c>
      <c r="K123" s="34">
        <f>VLOOKUP(A123,'2019年第一笔 粤财社〔2018〕246号'!A:D,3,0)</f>
        <v>13.0</v>
      </c>
      <c r="L123" s="35">
        <f>VLOOKUP(A123,'2019年第一笔 粤财社〔2018〕246号'!A:D,4,0)</f>
        <v>424.0</v>
      </c>
      <c r="M123" s="33">
        <f>VLOOKUP(A123,'2019年第二笔 粤财社〔2019〕45号'!A:D,2,0)</f>
        <v>2.0</v>
      </c>
      <c r="N123" s="34">
        <f>VLOOKUP(A123,'2019年第二笔 粤财社〔2019〕45号'!A:D,3,0)</f>
        <v>2.0</v>
      </c>
      <c r="O123" s="35">
        <f>VLOOKUP(A123,'2019年第二笔 粤财社〔2019〕45号'!A:D,4,0)</f>
        <v>0.0</v>
      </c>
      <c r="P123" s="33">
        <f>VLOOKUP(A123,'2020年第一笔 粤财社〔2019〕260号'!A:D,2,0)</f>
        <v>436.5610701013332</v>
      </c>
      <c r="Q123" s="34">
        <f>VLOOKUP(A123,'2020年第一笔 粤财社〔2019〕260号'!A:D,3,0)</f>
        <v>12.5264775914302</v>
      </c>
      <c r="R123" s="35">
        <f>VLOOKUP(A123,'2020年第一笔 粤财社〔2019〕260号'!A:D,4,0)</f>
        <v>424.034592509903</v>
      </c>
    </row>
    <row r="124" spans="8:8" s="27" ht="14.25" customFormat="1">
      <c r="A124" s="36" t="s">
        <v>136</v>
      </c>
      <c r="B124" s="29">
        <f>VLOOKUP(A124,'2018年第一笔粤财社〔2017〕291号'!A:F,2,0)</f>
        <v>2880.0</v>
      </c>
      <c r="C124" s="30">
        <f>VLOOKUP(A124,'2018年第一笔粤财社〔2017〕291号'!A:F,3,0)</f>
        <v>39.0</v>
      </c>
      <c r="D124" s="30">
        <f>VLOOKUP(A124,'2018年第一笔粤财社〔2017〕291号'!A:F,4,0)</f>
        <v>39.0</v>
      </c>
      <c r="E124" s="30">
        <f>VLOOKUP(A124,'2018年第一笔粤财社〔2017〕291号'!A:F,5,0)</f>
        <v>0.0</v>
      </c>
      <c r="F124" s="31">
        <f>VLOOKUP(A124,'2018年第一笔粤财社〔2017〕291号'!A:F,6,0)</f>
        <v>2841.0</v>
      </c>
      <c r="G124" s="29">
        <f>VLOOKUP(A124,'2018第二笔 粤财社〔2018〕141号'!A:D,2,0)</f>
        <v>0.0</v>
      </c>
      <c r="H124" s="30">
        <f>VLOOKUP(A124,'2018第二笔 粤财社〔2018〕141号'!A:D,3,0)</f>
        <v>87.0</v>
      </c>
      <c r="I124" s="31">
        <f>VLOOKUP(A124,'2018第二笔 粤财社〔2018〕141号'!A:D,4,0)</f>
        <v>87.0</v>
      </c>
      <c r="J124" s="29">
        <f>VLOOKUP(A124,'2019年第一笔 粤财社〔2018〕246号'!A:D,2,0)</f>
        <v>3664.0</v>
      </c>
      <c r="K124" s="30">
        <f>VLOOKUP(A124,'2019年第一笔 粤财社〔2018〕246号'!A:D,3,0)</f>
        <v>113.0</v>
      </c>
      <c r="L124" s="31">
        <f>VLOOKUP(A124,'2019年第一笔 粤财社〔2018〕246号'!A:D,4,0)</f>
        <v>3551.0</v>
      </c>
      <c r="M124" s="29">
        <f>VLOOKUP(A124,'2019年第二笔 粤财社〔2019〕45号'!A:D,2,0)</f>
        <v>17.0</v>
      </c>
      <c r="N124" s="30">
        <f>VLOOKUP(A124,'2019年第二笔 粤财社〔2019〕45号'!A:D,3,0)</f>
        <v>17.0</v>
      </c>
      <c r="O124" s="31">
        <f>VLOOKUP(A124,'2019年第二笔 粤财社〔2019〕45号'!A:D,4,0)</f>
        <v>0.0</v>
      </c>
      <c r="P124" s="29">
        <f>VLOOKUP(A124,'2020年第一笔 粤财社〔2019〕260号'!A:D,2,0)</f>
        <v>5991.624656085761</v>
      </c>
      <c r="Q124" s="30">
        <f>VLOOKUP(A124,'2020年第一笔 粤财社〔2019〕260号'!A:D,3,0)</f>
        <v>171.920853990251</v>
      </c>
      <c r="R124" s="31">
        <f>VLOOKUP(A124,'2020年第一笔 粤财社〔2019〕260号'!A:D,4,0)</f>
        <v>5819.70380209551</v>
      </c>
    </row>
    <row r="125" spans="8:8" s="27" ht="14.25" customFormat="1">
      <c r="A125" s="36" t="s">
        <v>137</v>
      </c>
      <c r="B125" s="29">
        <f>VLOOKUP(A125,'2018年第一笔粤财社〔2017〕291号'!A:F,2,0)</f>
        <v>5181.0</v>
      </c>
      <c r="C125" s="30">
        <f>VLOOKUP(A125,'2018年第一笔粤财社〔2017〕291号'!A:F,3,0)</f>
        <v>71.0</v>
      </c>
      <c r="D125" s="30">
        <f>VLOOKUP(A125,'2018年第一笔粤财社〔2017〕291号'!A:F,4,0)</f>
        <v>71.0</v>
      </c>
      <c r="E125" s="30">
        <f>VLOOKUP(A125,'2018年第一笔粤财社〔2017〕291号'!A:F,5,0)</f>
        <v>0.0</v>
      </c>
      <c r="F125" s="31">
        <f>VLOOKUP(A125,'2018年第一笔粤财社〔2017〕291号'!A:F,6,0)</f>
        <v>5110.0</v>
      </c>
      <c r="G125" s="29">
        <f>VLOOKUP(A125,'2018第二笔 粤财社〔2018〕141号'!A:D,2,0)</f>
        <v>98.0</v>
      </c>
      <c r="H125" s="30">
        <f>VLOOKUP(A125,'2018第二笔 粤财社〔2018〕141号'!A:D,3,0)</f>
        <v>0.0</v>
      </c>
      <c r="I125" s="31">
        <f>VLOOKUP(A125,'2018第二笔 粤财社〔2018〕141号'!A:D,4,0)</f>
        <v>98.0</v>
      </c>
      <c r="J125" s="29">
        <f>VLOOKUP(A125,'2019年第一笔 粤财社〔2018〕246号'!A:D,2,0)</f>
        <v>6570.0</v>
      </c>
      <c r="K125" s="30">
        <f>VLOOKUP(A125,'2019年第一笔 粤财社〔2018〕246号'!A:D,3,0)</f>
        <v>202.0</v>
      </c>
      <c r="L125" s="31">
        <f>VLOOKUP(A125,'2019年第一笔 粤财社〔2018〕246号'!A:D,4,0)</f>
        <v>6368.0</v>
      </c>
      <c r="M125" s="29">
        <f>VLOOKUP(A125,'2019年第二笔 粤财社〔2019〕45号'!A:D,2,0)</f>
        <v>30.0</v>
      </c>
      <c r="N125" s="30">
        <f>VLOOKUP(A125,'2019年第二笔 粤财社〔2019〕45号'!A:D,3,0)</f>
        <v>30.0</v>
      </c>
      <c r="O125" s="31">
        <f>VLOOKUP(A125,'2019年第二笔 粤财社〔2019〕45号'!A:D,4,0)</f>
        <v>0.0</v>
      </c>
      <c r="P125" s="29">
        <f>VLOOKUP(A125,'2020年第一笔 粤财社〔2019〕260号'!A:D,2,0)</f>
        <v>6040.608396046114</v>
      </c>
      <c r="Q125" s="30">
        <f>VLOOKUP(A125,'2020年第一笔 粤财社〔2019〕260号'!A:D,3,0)</f>
        <v>173.3263703383193</v>
      </c>
      <c r="R125" s="31">
        <f>VLOOKUP(A125,'2020年第一笔 粤财社〔2019〕260号'!A:D,4,0)</f>
        <v>5867.282025707795</v>
      </c>
    </row>
    <row r="126" spans="8:8" ht="14.25">
      <c r="A126" s="32" t="s">
        <v>138</v>
      </c>
      <c r="B126" s="33">
        <f>VLOOKUP(A126,'2018年第一笔粤财社〔2017〕291号'!A:F,2,0)</f>
        <v>2776.0</v>
      </c>
      <c r="C126" s="34">
        <f>VLOOKUP(A126,'2018年第一笔粤财社〔2017〕291号'!A:F,3,0)</f>
        <v>38.0</v>
      </c>
      <c r="D126" s="34">
        <f>VLOOKUP(A126,'2018年第一笔粤财社〔2017〕291号'!A:F,4,0)</f>
        <v>38.0</v>
      </c>
      <c r="E126" s="34">
        <f>VLOOKUP(A126,'2018年第一笔粤财社〔2017〕291号'!A:F,5,0)</f>
        <v>0.0</v>
      </c>
      <c r="F126" s="35">
        <f>VLOOKUP(A126,'2018年第一笔粤财社〔2017〕291号'!A:F,6,0)</f>
        <v>2738.0</v>
      </c>
      <c r="G126" s="33">
        <f>VLOOKUP(A126,'2018第二笔 粤财社〔2018〕141号'!A:D,2,0)</f>
        <v>83.0</v>
      </c>
      <c r="H126" s="34">
        <f>VLOOKUP(A126,'2018第二笔 粤财社〔2018〕141号'!A:D,3,0)</f>
        <v>0.0</v>
      </c>
      <c r="I126" s="35">
        <f>VLOOKUP(A126,'2018第二笔 粤财社〔2018〕141号'!A:D,4,0)</f>
        <v>83.0</v>
      </c>
      <c r="J126" s="33">
        <f>VLOOKUP(A126,'2019年第一笔 粤财社〔2018〕246号'!A:D,2,0)</f>
        <v>3847.0</v>
      </c>
      <c r="K126" s="34">
        <f>VLOOKUP(A126,'2019年第一笔 粤财社〔2018〕246号'!A:D,3,0)</f>
        <v>118.0</v>
      </c>
      <c r="L126" s="35">
        <f>VLOOKUP(A126,'2019年第一笔 粤财社〔2018〕246号'!A:D,4,0)</f>
        <v>3729.0</v>
      </c>
      <c r="M126" s="33">
        <f>VLOOKUP(A126,'2019年第二笔 粤财社〔2019〕45号'!A:D,2,0)</f>
        <v>18.0</v>
      </c>
      <c r="N126" s="34">
        <f>VLOOKUP(A126,'2019年第二笔 粤财社〔2019〕45号'!A:D,3,0)</f>
        <v>18.0</v>
      </c>
      <c r="O126" s="35">
        <f>VLOOKUP(A126,'2019年第二笔 粤财社〔2019〕45号'!A:D,4,0)</f>
        <v>0.0</v>
      </c>
      <c r="P126" s="33">
        <f>VLOOKUP(A126,'2020年第一笔 粤财社〔2019〕260号'!A:D,2,0)</f>
        <v>3602.3077744637158</v>
      </c>
      <c r="Q126" s="34">
        <f>VLOOKUP(A126,'2020年第一笔 粤财社〔2019〕260号'!A:D,3,0)</f>
        <v>103.362921489496</v>
      </c>
      <c r="R126" s="35">
        <f>VLOOKUP(A126,'2020年第一笔 粤财社〔2019〕260号'!A:D,4,0)</f>
        <v>3498.94485297422</v>
      </c>
    </row>
    <row r="127" spans="8:8" ht="14.25">
      <c r="A127" s="32" t="s">
        <v>139</v>
      </c>
      <c r="B127" s="33">
        <f>VLOOKUP(A127,'2018年第一笔粤财社〔2017〕291号'!A:F,2,0)</f>
        <v>515.0</v>
      </c>
      <c r="C127" s="34">
        <f>VLOOKUP(A127,'2018年第一笔粤财社〔2017〕291号'!A:F,3,0)</f>
        <v>7.0</v>
      </c>
      <c r="D127" s="34">
        <f>VLOOKUP(A127,'2018年第一笔粤财社〔2017〕291号'!A:F,4,0)</f>
        <v>7.0</v>
      </c>
      <c r="E127" s="34">
        <f>VLOOKUP(A127,'2018年第一笔粤财社〔2017〕291号'!A:F,5,0)</f>
        <v>0.0</v>
      </c>
      <c r="F127" s="35">
        <f>VLOOKUP(A127,'2018年第一笔粤财社〔2017〕291号'!A:F,6,0)</f>
        <v>508.0</v>
      </c>
      <c r="G127" s="33">
        <f>VLOOKUP(A127,'2018第二笔 粤财社〔2018〕141号'!A:D,2,0)</f>
        <v>15.0</v>
      </c>
      <c r="H127" s="34">
        <f>VLOOKUP(A127,'2018第二笔 粤财社〔2018〕141号'!A:D,3,0)</f>
        <v>0.0</v>
      </c>
      <c r="I127" s="35">
        <f>VLOOKUP(A127,'2018第二笔 粤财社〔2018〕141号'!A:D,4,0)</f>
        <v>15.0</v>
      </c>
      <c r="J127" s="33">
        <f>VLOOKUP(A127,'2019年第一笔 粤财社〔2018〕246号'!A:D,2,0)</f>
        <v>523.0</v>
      </c>
      <c r="K127" s="34">
        <f>VLOOKUP(A127,'2019年第一笔 粤财社〔2018〕246号'!A:D,3,0)</f>
        <v>16.0</v>
      </c>
      <c r="L127" s="35">
        <f>VLOOKUP(A127,'2019年第一笔 粤财社〔2018〕246号'!A:D,4,0)</f>
        <v>507.0</v>
      </c>
      <c r="M127" s="33">
        <f>VLOOKUP(A127,'2019年第二笔 粤财社〔2019〕45号'!A:D,2,0)</f>
        <v>2.0</v>
      </c>
      <c r="N127" s="34">
        <f>VLOOKUP(A127,'2019年第二笔 粤财社〔2019〕45号'!A:D,3,0)</f>
        <v>2.0</v>
      </c>
      <c r="O127" s="35">
        <f>VLOOKUP(A127,'2019年第二笔 粤财社〔2019〕45号'!A:D,4,0)</f>
        <v>0.0</v>
      </c>
      <c r="P127" s="33">
        <f>VLOOKUP(A127,'2020年第一笔 粤财社〔2019〕260号'!A:D,2,0)</f>
        <v>564.8510644765316</v>
      </c>
      <c r="Q127" s="34">
        <f>VLOOKUP(A127,'2020年第一笔 粤财社〔2019〕260号'!A:D,3,0)</f>
        <v>16.2075702261276</v>
      </c>
      <c r="R127" s="35">
        <f>VLOOKUP(A127,'2020年第一笔 粤财社〔2019〕260号'!A:D,4,0)</f>
        <v>548.643494250404</v>
      </c>
    </row>
    <row r="128" spans="8:8" ht="14.25">
      <c r="A128" s="32" t="s">
        <v>140</v>
      </c>
      <c r="B128" s="33">
        <f>VLOOKUP(A128,'2018年第一笔粤财社〔2017〕291号'!A:F,2,0)</f>
        <v>1890.0</v>
      </c>
      <c r="C128" s="34">
        <f>VLOOKUP(A128,'2018年第一笔粤财社〔2017〕291号'!A:F,3,0)</f>
        <v>26.0</v>
      </c>
      <c r="D128" s="34">
        <f>VLOOKUP(A128,'2018年第一笔粤财社〔2017〕291号'!A:F,4,0)</f>
        <v>26.0</v>
      </c>
      <c r="E128" s="34">
        <f>VLOOKUP(A128,'2018年第一笔粤财社〔2017〕291号'!A:F,5,0)</f>
        <v>0.0</v>
      </c>
      <c r="F128" s="35">
        <f>VLOOKUP(A128,'2018年第一笔粤财社〔2017〕291号'!A:F,6,0)</f>
        <v>1864.0</v>
      </c>
      <c r="G128" s="33">
        <f>VLOOKUP(A128,'2018第二笔 粤财社〔2018〕141号'!A:D,2,0)</f>
        <v>0.0</v>
      </c>
      <c r="H128" s="34">
        <f>VLOOKUP(A128,'2018第二笔 粤财社〔2018〕141号'!A:D,3,0)</f>
        <v>0.0</v>
      </c>
      <c r="I128" s="35">
        <f>VLOOKUP(A128,'2018第二笔 粤财社〔2018〕141号'!A:D,4,0)</f>
        <v>0.0</v>
      </c>
      <c r="J128" s="33">
        <f>VLOOKUP(A128,'2019年第一笔 粤财社〔2018〕246号'!A:D,2,0)</f>
        <v>2200.0</v>
      </c>
      <c r="K128" s="34">
        <f>VLOOKUP(A128,'2019年第一笔 粤财社〔2018〕246号'!A:D,3,0)</f>
        <v>68.0</v>
      </c>
      <c r="L128" s="35">
        <f>VLOOKUP(A128,'2019年第一笔 粤财社〔2018〕246号'!A:D,4,0)</f>
        <v>2132.0</v>
      </c>
      <c r="M128" s="33">
        <f>VLOOKUP(A128,'2019年第二笔 粤财社〔2019〕45号'!A:D,2,0)</f>
        <v>10.0</v>
      </c>
      <c r="N128" s="34">
        <f>VLOOKUP(A128,'2019年第二笔 粤财社〔2019〕45号'!A:D,3,0)</f>
        <v>10.0</v>
      </c>
      <c r="O128" s="35">
        <f>VLOOKUP(A128,'2019年第二笔 粤财社〔2019〕45号'!A:D,4,0)</f>
        <v>0.0</v>
      </c>
      <c r="P128" s="33">
        <f>VLOOKUP(A128,'2020年第一笔 粤财社〔2019〕260号'!A:D,2,0)</f>
        <v>1873.4495571058658</v>
      </c>
      <c r="Q128" s="34">
        <f>VLOOKUP(A128,'2020年第一笔 粤财社〔2019〕260号'!A:D,3,0)</f>
        <v>53.7558786226957</v>
      </c>
      <c r="R128" s="35">
        <f>VLOOKUP(A128,'2020年第一笔 粤财社〔2019〕260号'!A:D,4,0)</f>
        <v>1819.69367848317</v>
      </c>
    </row>
    <row r="129" spans="8:8" s="27" ht="14.25" customFormat="1">
      <c r="A129" s="36" t="s">
        <v>141</v>
      </c>
      <c r="B129" s="29">
        <f>VLOOKUP(A129,'2018年第一笔粤财社〔2017〕291号'!A:F,2,0)</f>
        <v>6292.0</v>
      </c>
      <c r="C129" s="30">
        <f>VLOOKUP(A129,'2018年第一笔粤财社〔2017〕291号'!A:F,3,0)</f>
        <v>86.0</v>
      </c>
      <c r="D129" s="30">
        <f>VLOOKUP(A129,'2018年第一笔粤财社〔2017〕291号'!A:F,4,0)</f>
        <v>86.0</v>
      </c>
      <c r="E129" s="30">
        <f>VLOOKUP(A129,'2018年第一笔粤财社〔2017〕291号'!A:F,5,0)</f>
        <v>0.0</v>
      </c>
      <c r="F129" s="31">
        <f>VLOOKUP(A129,'2018年第一笔粤财社〔2017〕291号'!A:F,6,0)</f>
        <v>6206.0</v>
      </c>
      <c r="G129" s="29">
        <f>VLOOKUP(A129,'2018第二笔 粤财社〔2018〕141号'!A:D,2,0)</f>
        <v>0.0</v>
      </c>
      <c r="H129" s="30">
        <f>VLOOKUP(A129,'2018第二笔 粤财社〔2018〕141号'!A:D,3,0)</f>
        <v>189.0</v>
      </c>
      <c r="I129" s="31">
        <f>VLOOKUP(A129,'2018第二笔 粤财社〔2018〕141号'!A:D,4,0)</f>
        <v>189.0</v>
      </c>
      <c r="J129" s="29">
        <f>VLOOKUP(A129,'2019年第一笔 粤财社〔2018〕246号'!A:D,2,0)</f>
        <v>8429.0</v>
      </c>
      <c r="K129" s="30">
        <f>VLOOKUP(A129,'2019年第一笔 粤财社〔2018〕246号'!A:D,3,0)</f>
        <v>259.0</v>
      </c>
      <c r="L129" s="31">
        <f>VLOOKUP(A129,'2019年第一笔 粤财社〔2018〕246号'!A:D,4,0)</f>
        <v>8170.0</v>
      </c>
      <c r="M129" s="29">
        <f>VLOOKUP(A129,'2019年第二笔 粤财社〔2019〕45号'!A:D,2,0)</f>
        <v>39.0</v>
      </c>
      <c r="N129" s="30">
        <f>VLOOKUP(A129,'2019年第二笔 粤财社〔2019〕45号'!A:D,3,0)</f>
        <v>39.0</v>
      </c>
      <c r="O129" s="31">
        <f>VLOOKUP(A129,'2019年第二笔 粤财社〔2019〕45号'!A:D,4,0)</f>
        <v>0.0</v>
      </c>
      <c r="P129" s="29">
        <f>VLOOKUP(A129,'2020年第一笔 粤财社〔2019〕260号'!A:D,2,0)</f>
        <v>8483.411792870003</v>
      </c>
      <c r="Q129" s="30">
        <f>VLOOKUP(A129,'2020年第一笔 粤财社〔2019〕260号'!A:D,3,0)</f>
        <v>243.419019697735</v>
      </c>
      <c r="R129" s="31">
        <f>VLOOKUP(A129,'2020年第一笔 粤财社〔2019〕260号'!A:D,4,0)</f>
        <v>8239.99277317227</v>
      </c>
    </row>
    <row r="130" spans="8:8" s="27" ht="14.25" customFormat="1">
      <c r="A130" s="36" t="s">
        <v>142</v>
      </c>
      <c r="B130" s="29">
        <f>VLOOKUP(A130,'2018年第一笔粤财社〔2017〕291号'!A:F,2,0)</f>
        <v>4503.0</v>
      </c>
      <c r="C130" s="30">
        <f>VLOOKUP(A130,'2018年第一笔粤财社〔2017〕291号'!A:F,3,0)</f>
        <v>62.0</v>
      </c>
      <c r="D130" s="30">
        <f>VLOOKUP(A130,'2018年第一笔粤财社〔2017〕291号'!A:F,4,0)</f>
        <v>62.0</v>
      </c>
      <c r="E130" s="30">
        <f>VLOOKUP(A130,'2018年第一笔粤财社〔2017〕291号'!A:F,5,0)</f>
        <v>0.0</v>
      </c>
      <c r="F130" s="31">
        <f>VLOOKUP(A130,'2018年第一笔粤财社〔2017〕291号'!A:F,6,0)</f>
        <v>4441.0</v>
      </c>
      <c r="G130" s="29">
        <f>VLOOKUP(A130,'2018第二笔 粤财社〔2018〕141号'!A:D,2,0)</f>
        <v>0.0</v>
      </c>
      <c r="H130" s="30">
        <f>VLOOKUP(A130,'2018第二笔 粤财社〔2018〕141号'!A:D,3,0)</f>
        <v>135.0</v>
      </c>
      <c r="I130" s="31">
        <f>VLOOKUP(A130,'2018第二笔 粤财社〔2018〕141号'!A:D,4,0)</f>
        <v>135.0</v>
      </c>
      <c r="J130" s="29">
        <f>VLOOKUP(A130,'2019年第一笔 粤财社〔2018〕246号'!A:D,2,0)</f>
        <v>6095.0</v>
      </c>
      <c r="K130" s="30">
        <f>VLOOKUP(A130,'2019年第一笔 粤财社〔2018〕246号'!A:D,3,0)</f>
        <v>187.0</v>
      </c>
      <c r="L130" s="31">
        <f>VLOOKUP(A130,'2019年第一笔 粤财社〔2018〕246号'!A:D,4,0)</f>
        <v>5908.0</v>
      </c>
      <c r="M130" s="29">
        <f>VLOOKUP(A130,'2019年第二笔 粤财社〔2019〕45号'!A:D,2,0)</f>
        <v>28.0</v>
      </c>
      <c r="N130" s="30">
        <f>VLOOKUP(A130,'2019年第二笔 粤财社〔2019〕45号'!A:D,3,0)</f>
        <v>28.0</v>
      </c>
      <c r="O130" s="31">
        <f>VLOOKUP(A130,'2019年第二笔 粤财社〔2019〕45号'!A:D,4,0)</f>
        <v>0.0</v>
      </c>
      <c r="P130" s="29">
        <f>VLOOKUP(A130,'2020年第一笔 粤财社〔2019〕260号'!A:D,2,0)</f>
        <v>6277.211256116118</v>
      </c>
      <c r="Q130" s="30">
        <f>VLOOKUP(A130,'2020年第一笔 粤财社〔2019〕260号'!A:D,3,0)</f>
        <v>180.115341292709</v>
      </c>
      <c r="R130" s="31">
        <f>VLOOKUP(A130,'2020年第一笔 粤财社〔2019〕260号'!A:D,4,0)</f>
        <v>6097.09591482341</v>
      </c>
    </row>
    <row r="131" spans="8:8" s="27" ht="14.25" customFormat="1">
      <c r="A131" s="36" t="s">
        <v>143</v>
      </c>
      <c r="B131" s="29">
        <f>VLOOKUP(A131,'2018年第一笔粤财社〔2017〕291号'!A:F,2,0)</f>
        <v>3540.0</v>
      </c>
      <c r="C131" s="30">
        <f>VLOOKUP(A131,'2018年第一笔粤财社〔2017〕291号'!A:F,3,0)</f>
        <v>48.0</v>
      </c>
      <c r="D131" s="30">
        <f>VLOOKUP(A131,'2018年第一笔粤财社〔2017〕291号'!A:F,4,0)</f>
        <v>48.0</v>
      </c>
      <c r="E131" s="30">
        <f>VLOOKUP(A131,'2018年第一笔粤财社〔2017〕291号'!A:F,5,0)</f>
        <v>0.0</v>
      </c>
      <c r="F131" s="31">
        <f>VLOOKUP(A131,'2018年第一笔粤财社〔2017〕291号'!A:F,6,0)</f>
        <v>3492.0</v>
      </c>
      <c r="G131" s="29">
        <f>VLOOKUP(A131,'2018第二笔 粤财社〔2018〕141号'!A:D,2,0)</f>
        <v>0.0</v>
      </c>
      <c r="H131" s="30">
        <f>VLOOKUP(A131,'2018第二笔 粤财社〔2018〕141号'!A:D,3,0)</f>
        <v>0.0</v>
      </c>
      <c r="I131" s="31">
        <f>VLOOKUP(A131,'2018第二笔 粤财社〔2018〕141号'!A:D,4,0)</f>
        <v>0.0</v>
      </c>
      <c r="J131" s="29">
        <f>VLOOKUP(A131,'2019年第一笔 粤财社〔2018〕246号'!A:D,2,0)</f>
        <v>3933.0</v>
      </c>
      <c r="K131" s="30">
        <f>VLOOKUP(A131,'2019年第一笔 粤财社〔2018〕246号'!A:D,3,0)</f>
        <v>121.0</v>
      </c>
      <c r="L131" s="31">
        <f>VLOOKUP(A131,'2019年第一笔 粤财社〔2018〕246号'!A:D,4,0)</f>
        <v>3812.0</v>
      </c>
      <c r="M131" s="29">
        <f>VLOOKUP(A131,'2019年第二笔 粤财社〔2019〕45号'!A:D,2,0)</f>
        <v>18.0</v>
      </c>
      <c r="N131" s="30">
        <f>VLOOKUP(A131,'2019年第二笔 粤财社〔2019〕45号'!A:D,3,0)</f>
        <v>18.0</v>
      </c>
      <c r="O131" s="31">
        <f>VLOOKUP(A131,'2019年第二笔 粤财社〔2019〕45号'!A:D,4,0)</f>
        <v>0.0</v>
      </c>
      <c r="P131" s="29">
        <f>VLOOKUP(A131,'2020年第一笔 粤财社〔2019〕260号'!A:D,2,0)</f>
        <v>3038.204792298627</v>
      </c>
      <c r="Q131" s="30">
        <f>VLOOKUP(A131,'2020年第一笔 粤财社〔2019〕260号'!A:D,3,0)</f>
        <v>87.1768163846372</v>
      </c>
      <c r="R131" s="31">
        <f>VLOOKUP(A131,'2020年第一笔 粤财社〔2019〕260号'!A:D,4,0)</f>
        <v>2951.02797591399</v>
      </c>
    </row>
    <row r="132" spans="8:8" s="27" ht="14.25" customFormat="1">
      <c r="A132" s="36" t="s">
        <v>144</v>
      </c>
      <c r="B132" s="29">
        <f>VLOOKUP(A132,'2018年第一笔粤财社〔2017〕291号'!A:F,2,0)</f>
        <v>3304.0</v>
      </c>
      <c r="C132" s="30">
        <f>VLOOKUP(A132,'2018年第一笔粤财社〔2017〕291号'!A:F,3,0)</f>
        <v>45.0</v>
      </c>
      <c r="D132" s="30">
        <f>VLOOKUP(A132,'2018年第一笔粤财社〔2017〕291号'!A:F,4,0)</f>
        <v>45.0</v>
      </c>
      <c r="E132" s="30">
        <f>VLOOKUP(A132,'2018年第一笔粤财社〔2017〕291号'!A:F,5,0)</f>
        <v>0.0</v>
      </c>
      <c r="F132" s="31">
        <f>VLOOKUP(A132,'2018年第一笔粤财社〔2017〕291号'!A:F,6,0)</f>
        <v>3259.0</v>
      </c>
      <c r="G132" s="29">
        <f>VLOOKUP(A132,'2018第二笔 粤财社〔2018〕141号'!A:D,2,0)</f>
        <v>100.0</v>
      </c>
      <c r="H132" s="30">
        <f>VLOOKUP(A132,'2018第二笔 粤财社〔2018〕141号'!A:D,3,0)</f>
        <v>0.0</v>
      </c>
      <c r="I132" s="31">
        <f>VLOOKUP(A132,'2018第二笔 粤财社〔2018〕141号'!A:D,4,0)</f>
        <v>100.0</v>
      </c>
      <c r="J132" s="29">
        <f>VLOOKUP(A132,'2019年第一笔 粤财社〔2018〕246号'!A:D,2,0)</f>
        <v>4372.0</v>
      </c>
      <c r="K132" s="30">
        <f>VLOOKUP(A132,'2019年第一笔 粤财社〔2018〕246号'!A:D,3,0)</f>
        <v>135.0</v>
      </c>
      <c r="L132" s="31">
        <f>VLOOKUP(A132,'2019年第一笔 粤财社〔2018〕246号'!A:D,4,0)</f>
        <v>4237.0</v>
      </c>
      <c r="M132" s="29">
        <f>VLOOKUP(A132,'2019年第二笔 粤财社〔2019〕45号'!A:D,2,0)</f>
        <v>21.0</v>
      </c>
      <c r="N132" s="30">
        <f>VLOOKUP(A132,'2019年第二笔 粤财社〔2019〕45号'!A:D,3,0)</f>
        <v>21.0</v>
      </c>
      <c r="O132" s="31">
        <f>VLOOKUP(A132,'2019年第二笔 粤财社〔2019〕45号'!A:D,4,0)</f>
        <v>0.0</v>
      </c>
      <c r="P132" s="29">
        <f>VLOOKUP(A132,'2020年第一笔 粤财社〔2019〕260号'!A:D,2,0)</f>
        <v>4502.711378830378</v>
      </c>
      <c r="Q132" s="30">
        <f>VLOOKUP(A132,'2020年第一笔 粤财社〔2019〕260号'!A:D,3,0)</f>
        <v>129.1986781471477</v>
      </c>
      <c r="R132" s="31">
        <f>VLOOKUP(A132,'2020年第一笔 粤财社〔2019〕260号'!A:D,4,0)</f>
        <v>4373.51270068323</v>
      </c>
    </row>
    <row r="133" spans="8:8" ht="14.25">
      <c r="A133" s="32" t="s">
        <v>145</v>
      </c>
      <c r="B133" s="33">
        <f>VLOOKUP(A133,'2018年第一笔粤财社〔2017〕291号'!A:F,2,0)</f>
        <v>664.0</v>
      </c>
      <c r="C133" s="34">
        <f>VLOOKUP(A133,'2018年第一笔粤财社〔2017〕291号'!A:F,3,0)</f>
        <v>9.0</v>
      </c>
      <c r="D133" s="34">
        <f>VLOOKUP(A133,'2018年第一笔粤财社〔2017〕291号'!A:F,4,0)</f>
        <v>9.0</v>
      </c>
      <c r="E133" s="34">
        <f>VLOOKUP(A133,'2018年第一笔粤财社〔2017〕291号'!A:F,5,0)</f>
        <v>0.0</v>
      </c>
      <c r="F133" s="35">
        <f>VLOOKUP(A133,'2018年第一笔粤财社〔2017〕291号'!A:F,6,0)</f>
        <v>655.0</v>
      </c>
      <c r="G133" s="33">
        <f>VLOOKUP(A133,'2018第二笔 粤财社〔2018〕141号'!A:D,2,0)</f>
        <v>20.0</v>
      </c>
      <c r="H133" s="34">
        <f>VLOOKUP(A133,'2018第二笔 粤财社〔2018〕141号'!A:D,3,0)</f>
        <v>0.0</v>
      </c>
      <c r="I133" s="35">
        <f>VLOOKUP(A133,'2018第二笔 粤财社〔2018〕141号'!A:D,4,0)</f>
        <v>20.0</v>
      </c>
      <c r="J133" s="33">
        <f>VLOOKUP(A133,'2019年第一笔 粤财社〔2018〕246号'!A:D,2,0)</f>
        <v>835.0</v>
      </c>
      <c r="K133" s="34">
        <f>VLOOKUP(A133,'2019年第一笔 粤财社〔2018〕246号'!A:D,3,0)</f>
        <v>26.0</v>
      </c>
      <c r="L133" s="35">
        <f>VLOOKUP(A133,'2019年第一笔 粤财社〔2018〕246号'!A:D,4,0)</f>
        <v>809.0</v>
      </c>
      <c r="M133" s="33">
        <f>VLOOKUP(A133,'2019年第二笔 粤财社〔2019〕45号'!A:D,2,0)</f>
        <v>4.0</v>
      </c>
      <c r="N133" s="34">
        <f>VLOOKUP(A133,'2019年第二笔 粤财社〔2019〕45号'!A:D,3,0)</f>
        <v>4.0</v>
      </c>
      <c r="O133" s="35">
        <f>VLOOKUP(A133,'2019年第二笔 粤财社〔2019〕45号'!A:D,4,0)</f>
        <v>0.0</v>
      </c>
      <c r="P133" s="33">
        <f>VLOOKUP(A133,'2020年第一笔 粤财社〔2019〕260号'!A:D,2,0)</f>
        <v>1091.7505320648995</v>
      </c>
      <c r="Q133" s="34">
        <f>VLOOKUP(A133,'2020年第一笔 粤财社〔2019〕260号'!A:D,3,0)</f>
        <v>31.3261752179794</v>
      </c>
      <c r="R133" s="35">
        <f>VLOOKUP(A133,'2020年第一笔 粤财社〔2019〕260号'!A:D,4,0)</f>
        <v>1060.42435684692</v>
      </c>
    </row>
    <row r="134" spans="8:8" ht="14.25">
      <c r="A134" s="32" t="s">
        <v>146</v>
      </c>
      <c r="B134" s="33">
        <f>VLOOKUP(A134,'2018年第一笔粤财社〔2017〕291号'!A:F,2,0)</f>
        <v>1614.0</v>
      </c>
      <c r="C134" s="34">
        <f>VLOOKUP(A134,'2018年第一笔粤财社〔2017〕291号'!A:F,3,0)</f>
        <v>22.0</v>
      </c>
      <c r="D134" s="34">
        <f>VLOOKUP(A134,'2018年第一笔粤财社〔2017〕291号'!A:F,4,0)</f>
        <v>22.0</v>
      </c>
      <c r="E134" s="34">
        <f>VLOOKUP(A134,'2018年第一笔粤财社〔2017〕291号'!A:F,5,0)</f>
        <v>0.0</v>
      </c>
      <c r="F134" s="35">
        <f>VLOOKUP(A134,'2018年第一笔粤财社〔2017〕291号'!A:F,6,0)</f>
        <v>1592.0</v>
      </c>
      <c r="G134" s="33">
        <f>VLOOKUP(A134,'2018第二笔 粤财社〔2018〕141号'!A:D,2,0)</f>
        <v>49.0</v>
      </c>
      <c r="H134" s="34">
        <f>VLOOKUP(A134,'2018第二笔 粤财社〔2018〕141号'!A:D,3,0)</f>
        <v>0.0</v>
      </c>
      <c r="I134" s="35">
        <f>VLOOKUP(A134,'2018第二笔 粤财社〔2018〕141号'!A:D,4,0)</f>
        <v>49.0</v>
      </c>
      <c r="J134" s="33">
        <f>VLOOKUP(A134,'2019年第一笔 粤财社〔2018〕246号'!A:D,2,0)</f>
        <v>2038.0</v>
      </c>
      <c r="K134" s="34">
        <f>VLOOKUP(A134,'2019年第一笔 粤财社〔2018〕246号'!A:D,3,0)</f>
        <v>63.0</v>
      </c>
      <c r="L134" s="35">
        <f>VLOOKUP(A134,'2019年第一笔 粤财社〔2018〕246号'!A:D,4,0)</f>
        <v>1975.0</v>
      </c>
      <c r="M134" s="33">
        <f>VLOOKUP(A134,'2019年第二笔 粤财社〔2019〕45号'!A:D,2,0)</f>
        <v>10.0</v>
      </c>
      <c r="N134" s="34">
        <f>VLOOKUP(A134,'2019年第二笔 粤财社〔2019〕45号'!A:D,3,0)</f>
        <v>10.0</v>
      </c>
      <c r="O134" s="35">
        <f>VLOOKUP(A134,'2019年第二笔 粤财社〔2019〕45号'!A:D,4,0)</f>
        <v>0.0</v>
      </c>
      <c r="P134" s="33">
        <f>VLOOKUP(A134,'2020年第一笔 粤财社〔2019〕260号'!A:D,2,0)</f>
        <v>2019.563945979612</v>
      </c>
      <c r="Q134" s="34">
        <f>VLOOKUP(A134,'2020年第一笔 粤财社〔2019〕260号'!A:D,3,0)</f>
        <v>57.948416032382</v>
      </c>
      <c r="R134" s="35">
        <f>VLOOKUP(A134,'2020年第一笔 粤财社〔2019〕260号'!A:D,4,0)</f>
        <v>1961.61552994723</v>
      </c>
    </row>
    <row r="135" spans="8:8" ht="14.25">
      <c r="A135" s="32" t="s">
        <v>147</v>
      </c>
      <c r="B135" s="33">
        <f>VLOOKUP(A135,'2018年第一笔粤财社〔2017〕291号'!A:F,2,0)</f>
        <v>899.0</v>
      </c>
      <c r="C135" s="34">
        <f>VLOOKUP(A135,'2018年第一笔粤财社〔2017〕291号'!A:F,3,0)</f>
        <v>12.0</v>
      </c>
      <c r="D135" s="34">
        <f>VLOOKUP(A135,'2018年第一笔粤财社〔2017〕291号'!A:F,4,0)</f>
        <v>12.0</v>
      </c>
      <c r="E135" s="34">
        <f>VLOOKUP(A135,'2018年第一笔粤财社〔2017〕291号'!A:F,5,0)</f>
        <v>0.0</v>
      </c>
      <c r="F135" s="35">
        <f>VLOOKUP(A135,'2018年第一笔粤财社〔2017〕291号'!A:F,6,0)</f>
        <v>887.0</v>
      </c>
      <c r="G135" s="33">
        <f>VLOOKUP(A135,'2018第二笔 粤财社〔2018〕141号'!A:D,2,0)</f>
        <v>27.0</v>
      </c>
      <c r="H135" s="34">
        <f>VLOOKUP(A135,'2018第二笔 粤财社〔2018〕141号'!A:D,3,0)</f>
        <v>0.0</v>
      </c>
      <c r="I135" s="35">
        <f>VLOOKUP(A135,'2018第二笔 粤财社〔2018〕141号'!A:D,4,0)</f>
        <v>27.0</v>
      </c>
      <c r="J135" s="33">
        <f>VLOOKUP(A135,'2019年第一笔 粤财社〔2018〕246号'!A:D,2,0)</f>
        <v>1499.0</v>
      </c>
      <c r="K135" s="34">
        <f>VLOOKUP(A135,'2019年第一笔 粤财社〔2018〕246号'!A:D,3,0)</f>
        <v>46.0</v>
      </c>
      <c r="L135" s="35">
        <f>VLOOKUP(A135,'2019年第一笔 粤财社〔2018〕246号'!A:D,4,0)</f>
        <v>1453.0</v>
      </c>
      <c r="M135" s="33">
        <f>VLOOKUP(A135,'2019年第二笔 粤财社〔2019〕45号'!A:D,2,0)</f>
        <v>7.0</v>
      </c>
      <c r="N135" s="34">
        <f>VLOOKUP(A135,'2019年第二笔 粤财社〔2019〕45号'!A:D,3,0)</f>
        <v>7.0</v>
      </c>
      <c r="O135" s="35">
        <f>VLOOKUP(A135,'2019年第二笔 粤财社〔2019〕45号'!A:D,4,0)</f>
        <v>0.0</v>
      </c>
      <c r="P135" s="33">
        <f>VLOOKUP(A135,'2020年第一笔 粤财社〔2019〕260号'!A:D,2,0)</f>
        <v>1391.3969007858664</v>
      </c>
      <c r="Q135" s="34">
        <f>VLOOKUP(A135,'2020年第一笔 粤财社〔2019〕260号'!A:D,3,0)</f>
        <v>39.9240868967863</v>
      </c>
      <c r="R135" s="35">
        <f>VLOOKUP(A135,'2020年第一笔 粤财社〔2019〕260号'!A:D,4,0)</f>
        <v>1351.47281388908</v>
      </c>
    </row>
    <row r="136" spans="8:8" s="27" ht="14.25" customFormat="1">
      <c r="A136" s="36" t="s">
        <v>148</v>
      </c>
      <c r="B136" s="29">
        <f>VLOOKUP(A136,'2018年第一笔粤财社〔2017〕291号'!A:F,2,0)</f>
        <v>5676.0</v>
      </c>
      <c r="C136" s="30">
        <f>VLOOKUP(A136,'2018年第一笔粤财社〔2017〕291号'!A:F,3,0)</f>
        <v>78.0</v>
      </c>
      <c r="D136" s="30">
        <f>VLOOKUP(A136,'2018年第一笔粤财社〔2017〕291号'!A:F,4,0)</f>
        <v>78.0</v>
      </c>
      <c r="E136" s="30">
        <f>VLOOKUP(A136,'2018年第一笔粤财社〔2017〕291号'!A:F,5,0)</f>
        <v>0.0</v>
      </c>
      <c r="F136" s="31">
        <f>VLOOKUP(A136,'2018年第一笔粤财社〔2017〕291号'!A:F,6,0)</f>
        <v>5598.0</v>
      </c>
      <c r="G136" s="29">
        <f>VLOOKUP(A136,'2018第二笔 粤财社〔2018〕141号'!A:D,2,0)</f>
        <v>0.0</v>
      </c>
      <c r="H136" s="30">
        <f>VLOOKUP(A136,'2018第二笔 粤财社〔2018〕141号'!A:D,3,0)</f>
        <v>171.0</v>
      </c>
      <c r="I136" s="31">
        <f>VLOOKUP(A136,'2018第二笔 粤财社〔2018〕141号'!A:D,4,0)</f>
        <v>171.0</v>
      </c>
      <c r="J136" s="29">
        <f>VLOOKUP(A136,'2019年第一笔 粤财社〔2018〕246号'!A:D,2,0)</f>
        <v>6432.0</v>
      </c>
      <c r="K136" s="30">
        <f>VLOOKUP(A136,'2019年第一笔 粤财社〔2018〕246号'!A:D,3,0)</f>
        <v>198.0</v>
      </c>
      <c r="L136" s="31">
        <f>VLOOKUP(A136,'2019年第一笔 粤财社〔2018〕246号'!A:D,4,0)</f>
        <v>6234.0</v>
      </c>
      <c r="M136" s="29">
        <f>VLOOKUP(A136,'2019年第二笔 粤财社〔2019〕45号'!A:D,2,0)</f>
        <v>30.0</v>
      </c>
      <c r="N136" s="30">
        <f>VLOOKUP(A136,'2019年第二笔 粤财社〔2019〕45号'!A:D,3,0)</f>
        <v>30.0</v>
      </c>
      <c r="O136" s="31">
        <f>VLOOKUP(A136,'2019年第二笔 粤财社〔2019〕45号'!A:D,4,0)</f>
        <v>0.0</v>
      </c>
      <c r="P136" s="29">
        <f>VLOOKUP(A136,'2020年第一笔 粤财社〔2019〕260号'!A:D,2,0)</f>
        <v>6430.914454703988</v>
      </c>
      <c r="Q136" s="30">
        <f>VLOOKUP(A136,'2020年第一笔 粤财社〔2019〕260号'!A:D,3,0)</f>
        <v>184.525628431677</v>
      </c>
      <c r="R136" s="31">
        <f>VLOOKUP(A136,'2020年第一笔 粤财社〔2019〕260号'!A:D,4,0)</f>
        <v>6246.38882627231</v>
      </c>
    </row>
    <row r="137" spans="8:8" s="27" ht="15.0" customFormat="1">
      <c r="A137" s="36" t="s">
        <v>149</v>
      </c>
      <c r="B137" s="37">
        <f>VLOOKUP(A137,'2018年第一笔粤财社〔2017〕291号'!A:F,2,0)</f>
        <v>1376.0</v>
      </c>
      <c r="C137" s="38">
        <f>VLOOKUP(A137,'2018年第一笔粤财社〔2017〕291号'!A:F,3,0)</f>
        <v>19.0</v>
      </c>
      <c r="D137" s="38">
        <f>VLOOKUP(A137,'2018年第一笔粤财社〔2017〕291号'!A:F,4,0)</f>
        <v>19.0</v>
      </c>
      <c r="E137" s="38">
        <f>VLOOKUP(A137,'2018年第一笔粤财社〔2017〕291号'!A:F,5,0)</f>
        <v>0.0</v>
      </c>
      <c r="F137" s="39">
        <f>VLOOKUP(A137,'2018年第一笔粤财社〔2017〕291号'!A:F,6,0)</f>
        <v>1357.0</v>
      </c>
      <c r="G137" s="37">
        <f>VLOOKUP(A137,'2018第二笔 粤财社〔2018〕141号'!A:D,2,0)</f>
        <v>0.0</v>
      </c>
      <c r="H137" s="38">
        <f>VLOOKUP(A137,'2018第二笔 粤财社〔2018〕141号'!A:D,3,0)</f>
        <v>41.0</v>
      </c>
      <c r="I137" s="39">
        <f>VLOOKUP(A137,'2018第二笔 粤财社〔2018〕141号'!A:D,4,0)</f>
        <v>41.0</v>
      </c>
      <c r="J137" s="37">
        <f>VLOOKUP(A137,'2019年第一笔 粤财社〔2018〕246号'!A:D,2,0)</f>
        <v>1804.0</v>
      </c>
      <c r="K137" s="38">
        <f>VLOOKUP(A137,'2019年第一笔 粤财社〔2018〕246号'!A:D,3,0)</f>
        <v>55.0</v>
      </c>
      <c r="L137" s="39">
        <f>VLOOKUP(A137,'2019年第一笔 粤财社〔2018〕246号'!A:D,4,0)</f>
        <v>1749.0</v>
      </c>
      <c r="M137" s="37">
        <f>VLOOKUP(A137,'2019年第二笔 粤财社〔2019〕45号'!A:D,2,0)</f>
        <v>8.0</v>
      </c>
      <c r="N137" s="38">
        <f>VLOOKUP(A137,'2019年第二笔 粤财社〔2019〕45号'!A:D,3,0)</f>
        <v>8.0</v>
      </c>
      <c r="O137" s="39">
        <f>VLOOKUP(A137,'2019年第二笔 粤财社〔2019〕45号'!A:D,4,0)</f>
        <v>0.0</v>
      </c>
      <c r="P137" s="37">
        <f>VLOOKUP(A137,'2020年第一笔 粤财社〔2019〕260号'!A:D,2,0)</f>
        <v>1500.376024734893</v>
      </c>
      <c r="Q137" s="38">
        <f>VLOOKUP(A137,'2020年第一笔 粤财社〔2019〕260号'!A:D,3,0)</f>
        <v>43.0510825168131</v>
      </c>
      <c r="R137" s="39">
        <f>VLOOKUP(A137,'2020年第一笔 粤财社〔2019〕260号'!A:D,4,0)</f>
        <v>1457.32494221808</v>
      </c>
    </row>
  </sheetData>
  <mergeCells count="17">
    <mergeCell ref="B2:F2"/>
    <mergeCell ref="G2:I2"/>
    <mergeCell ref="J2:L2"/>
    <mergeCell ref="M2:O2"/>
    <mergeCell ref="P2:R2"/>
    <mergeCell ref="B3:B4"/>
    <mergeCell ref="P3:P4"/>
    <mergeCell ref="G3:I3"/>
    <mergeCell ref="J3:J4"/>
    <mergeCell ref="A2:A4"/>
    <mergeCell ref="L3:L4"/>
    <mergeCell ref="Q3:Q4"/>
    <mergeCell ref="C3:E3"/>
    <mergeCell ref="M3:O3"/>
    <mergeCell ref="F3:F4"/>
    <mergeCell ref="K3:K4"/>
    <mergeCell ref="R3:R4"/>
  </mergeCells>
  <pageMargins left="0.75" right="0.75" top="1.0" bottom="1.0" header="0.5" footer="0.5"/>
</worksheet>
</file>

<file path=xl/worksheets/sheet2.xml><?xml version="1.0" encoding="utf-8"?>
<worksheet xmlns:r="http://schemas.openxmlformats.org/officeDocument/2006/relationships" xmlns="http://schemas.openxmlformats.org/spreadsheetml/2006/main">
  <dimension ref="A1:J176"/>
  <sheetViews>
    <sheetView workbookViewId="0">
      <selection activeCell="D14" sqref="D14"/>
    </sheetView>
  </sheetViews>
  <sheetFormatPr defaultRowHeight="13.5" defaultColWidth="9"/>
  <cols>
    <col min="1" max="1" customWidth="1" width="16.554688" style="0"/>
    <col min="2" max="2" customWidth="1" width="16.554688" style="0"/>
    <col min="3" max="3" customWidth="1" width="16.554688" style="0"/>
    <col min="4" max="4" customWidth="1" width="16.554688" style="0"/>
    <col min="5" max="5" customWidth="1" width="16.554688" style="0"/>
    <col min="6" max="6" customWidth="1" width="16.554688" style="0"/>
    <col min="7" max="7" customWidth="1" width="12.5546875" style="0"/>
    <col min="8" max="8" customWidth="1" width="12.5546875" style="0"/>
    <col min="9" max="9" customWidth="1" width="12.5546875" style="0"/>
    <col min="257" max="16384" width="9" style="0" hidden="0"/>
  </cols>
  <sheetData>
    <row r="1" spans="8:8" ht="19.95" customHeight="1">
      <c r="A1" s="40" t="s">
        <v>150</v>
      </c>
      <c r="B1" s="40"/>
      <c r="C1" s="40"/>
      <c r="D1" s="40"/>
      <c r="E1" s="40"/>
      <c r="F1" s="40"/>
    </row>
    <row r="3" spans="8:8" ht="45.0" customHeight="1">
      <c r="A3" s="41"/>
      <c r="B3" s="20" t="s">
        <v>1</v>
      </c>
      <c r="C3" s="42"/>
      <c r="D3" s="42"/>
      <c r="E3" s="42"/>
      <c r="F3" s="43"/>
      <c r="G3" s="44" t="s">
        <v>151</v>
      </c>
      <c r="H3" s="44"/>
      <c r="I3" s="44"/>
    </row>
    <row r="4" spans="8:8" s="45" ht="60.0" customFormat="1" customHeight="1">
      <c r="A4" s="46" t="s">
        <v>0</v>
      </c>
      <c r="B4" s="47" t="s">
        <v>6</v>
      </c>
      <c r="C4" s="48" t="s">
        <v>7</v>
      </c>
      <c r="D4" s="49"/>
      <c r="E4" s="50"/>
      <c r="F4" s="47" t="s">
        <v>8</v>
      </c>
      <c r="G4" s="51" t="s">
        <v>7</v>
      </c>
      <c r="H4" s="51"/>
      <c r="I4" s="51"/>
    </row>
    <row r="5" spans="8:8" s="45" ht="60.0" customFormat="1" customHeight="1">
      <c r="A5" s="52"/>
      <c r="B5" s="53"/>
      <c r="C5" s="54" t="s">
        <v>12</v>
      </c>
      <c r="D5" s="54" t="s">
        <v>13</v>
      </c>
      <c r="E5" s="54" t="s">
        <v>14</v>
      </c>
      <c r="F5" s="53"/>
      <c r="G5" s="55" t="s">
        <v>15</v>
      </c>
      <c r="H5" s="44" t="s">
        <v>16</v>
      </c>
      <c r="I5" s="44" t="s">
        <v>17</v>
      </c>
    </row>
    <row r="6" spans="8:8" ht="14.25">
      <c r="A6" s="56" t="s">
        <v>20</v>
      </c>
      <c r="B6" s="56">
        <f t="shared" si="0" ref="B6:F6">SUM(B7+B8+B9+B10+B11+B12+B13+B21+B27+B28+B34+B35+B36+B37+B38+B45+B46+B53+B54+B55+B56+B57+B61+B62+B63+B64+B69+B70+B71+B72+B73+B76+B77+B78+B79+B84+B85+B93+B94+B95+B96+B101+B102+B103+B109+B110+B112+B111+B116+B117+B121+B122+B123+B124+B129+B130)</f>
        <v>242489.0</v>
      </c>
      <c r="C6" s="56">
        <f t="shared" si="0"/>
        <v>11214.0</v>
      </c>
      <c r="D6" s="56">
        <f t="shared" si="0"/>
        <v>9904.0</v>
      </c>
      <c r="E6" s="56">
        <f t="shared" si="0"/>
        <v>1310.0</v>
      </c>
      <c r="F6" s="56">
        <f t="shared" si="0"/>
        <v>231275.0</v>
      </c>
      <c r="G6">
        <f>VLOOKUP(A6,'2018第二笔 粤财社〔2018〕141号'!A:D,2,0)</f>
        <v>14111.0</v>
      </c>
      <c r="H6">
        <f>VLOOKUP(A6,'2018第二笔 粤财社〔2018〕141号'!A:D,3,0)</f>
        <v>3511.0</v>
      </c>
      <c r="I6">
        <f>VLOOKUP(A6,'2018第二笔 粤财社〔2018〕141号'!A:D,4,0)</f>
        <v>17622.0</v>
      </c>
    </row>
    <row r="7" spans="8:8" ht="14.25">
      <c r="A7" s="57" t="s">
        <v>26</v>
      </c>
      <c r="B7" s="56">
        <f t="shared" si="1" ref="B7:B37">C7+F7</f>
        <v>2640.0</v>
      </c>
      <c r="C7" s="30">
        <f>D7+E7</f>
        <v>2640.0</v>
      </c>
      <c r="D7" s="30">
        <v>1330.0</v>
      </c>
      <c r="E7" s="30">
        <v>1310.0</v>
      </c>
      <c r="F7" s="30">
        <v>0.0</v>
      </c>
      <c r="G7">
        <f>VLOOKUP(A7,'2018第二笔 粤财社〔2018〕141号'!A:D,2,0)</f>
        <v>4498.0</v>
      </c>
      <c r="H7">
        <f>VLOOKUP(A7,'2018第二笔 粤财社〔2018〕141号'!A:D,3,0)</f>
        <v>0.0</v>
      </c>
      <c r="I7">
        <f>VLOOKUP(A7,'2018第二笔 粤财社〔2018〕141号'!A:D,4,0)</f>
        <v>4498.0</v>
      </c>
    </row>
    <row r="8" spans="8:8" ht="14.25">
      <c r="A8" s="57" t="s">
        <v>27</v>
      </c>
      <c r="B8" s="56">
        <f t="shared" si="1"/>
        <v>208.0</v>
      </c>
      <c r="C8" s="30">
        <v>208.0</v>
      </c>
      <c r="D8" s="30">
        <v>208.0</v>
      </c>
      <c r="E8" s="30"/>
      <c r="F8" s="30">
        <v>0.0</v>
      </c>
      <c r="G8">
        <f>VLOOKUP(A8,'2018第二笔 粤财社〔2018〕141号'!A:D,2,0)</f>
        <v>353.0</v>
      </c>
      <c r="H8">
        <f>VLOOKUP(A8,'2018第二笔 粤财社〔2018〕141号'!A:D,3,0)</f>
        <v>0.0</v>
      </c>
      <c r="I8">
        <f>VLOOKUP(A8,'2018第二笔 粤财社〔2018〕141号'!A:D,4,0)</f>
        <v>353.0</v>
      </c>
    </row>
    <row r="9" spans="8:8" ht="14.25">
      <c r="A9" s="57" t="s">
        <v>28</v>
      </c>
      <c r="B9" s="56">
        <f t="shared" si="1"/>
        <v>426.0</v>
      </c>
      <c r="C9" s="30">
        <v>426.0</v>
      </c>
      <c r="D9" s="30">
        <v>426.0</v>
      </c>
      <c r="E9" s="30"/>
      <c r="F9" s="30">
        <v>0.0</v>
      </c>
      <c r="G9">
        <f>VLOOKUP(A9,'2018第二笔 粤财社〔2018〕141号'!A:D,2,0)</f>
        <v>726.0</v>
      </c>
      <c r="H9">
        <f>VLOOKUP(A9,'2018第二笔 粤财社〔2018〕141号'!A:D,3,0)</f>
        <v>0.0</v>
      </c>
      <c r="I9">
        <f>VLOOKUP(A9,'2018第二笔 粤财社〔2018〕141号'!A:D,4,0)</f>
        <v>726.0</v>
      </c>
    </row>
    <row r="10" spans="8:8" ht="14.25">
      <c r="A10" s="57" t="s">
        <v>29</v>
      </c>
      <c r="B10" s="56">
        <f t="shared" si="1"/>
        <v>318.0</v>
      </c>
      <c r="C10" s="30">
        <v>318.0</v>
      </c>
      <c r="D10" s="30">
        <v>318.0</v>
      </c>
      <c r="E10" s="30"/>
      <c r="F10" s="30">
        <v>0.0</v>
      </c>
      <c r="G10">
        <f>VLOOKUP(A10,'2018第二笔 粤财社〔2018〕141号'!A:D,2,0)</f>
        <v>541.0</v>
      </c>
      <c r="H10">
        <f>VLOOKUP(A10,'2018第二笔 粤财社〔2018〕141号'!A:D,3,0)</f>
        <v>0.0</v>
      </c>
      <c r="I10">
        <f>VLOOKUP(A10,'2018第二笔 粤财社〔2018〕141号'!A:D,4,0)</f>
        <v>541.0</v>
      </c>
    </row>
    <row r="11" spans="8:8" ht="14.25">
      <c r="A11" s="57" t="s">
        <v>30</v>
      </c>
      <c r="B11" s="56">
        <f t="shared" si="1"/>
        <v>238.0</v>
      </c>
      <c r="C11" s="30">
        <v>238.0</v>
      </c>
      <c r="D11" s="30">
        <v>238.0</v>
      </c>
      <c r="E11" s="30"/>
      <c r="F11" s="30">
        <v>0.0</v>
      </c>
      <c r="G11">
        <f>VLOOKUP(A11,'2018第二笔 粤财社〔2018〕141号'!A:D,2,0)</f>
        <v>406.0</v>
      </c>
      <c r="H11">
        <f>VLOOKUP(A11,'2018第二笔 粤财社〔2018〕141号'!A:D,3,0)</f>
        <v>0.0</v>
      </c>
      <c r="I11">
        <f>VLOOKUP(A11,'2018第二笔 粤财社〔2018〕141号'!A:D,4,0)</f>
        <v>406.0</v>
      </c>
    </row>
    <row r="12" spans="8:8" ht="14.25">
      <c r="A12" s="57" t="s">
        <v>31</v>
      </c>
      <c r="B12" s="56">
        <f t="shared" si="1"/>
        <v>170.0</v>
      </c>
      <c r="C12" s="30">
        <v>170.0</v>
      </c>
      <c r="D12" s="30">
        <v>170.0</v>
      </c>
      <c r="E12" s="30"/>
      <c r="F12" s="30">
        <v>0.0</v>
      </c>
      <c r="G12">
        <f>VLOOKUP(A12,'2018第二笔 粤财社〔2018〕141号'!A:D,2,0)</f>
        <v>0.0</v>
      </c>
      <c r="H12">
        <f>VLOOKUP(A12,'2018第二笔 粤财社〔2018〕141号'!A:D,3,0)</f>
        <v>290.0</v>
      </c>
      <c r="I12">
        <f>VLOOKUP(A12,'2018第二笔 粤财社〔2018〕141号'!A:D,4,0)</f>
        <v>290.0</v>
      </c>
    </row>
    <row r="13" spans="8:8" ht="14.25">
      <c r="A13" s="57" t="s">
        <v>32</v>
      </c>
      <c r="B13" s="56">
        <f t="shared" si="1"/>
        <v>6313.0</v>
      </c>
      <c r="C13" s="30">
        <f t="shared" si="2" ref="C13:F13">SUM(C14:C20)</f>
        <v>1590.0</v>
      </c>
      <c r="D13" s="30">
        <f t="shared" si="2"/>
        <v>1590.0</v>
      </c>
      <c r="E13" s="30"/>
      <c r="F13" s="30">
        <f t="shared" si="2"/>
        <v>4723.0</v>
      </c>
      <c r="G13">
        <f>VLOOKUP(A13,'2018第二笔 粤财社〔2018〕141号'!A:D,2,0)</f>
        <v>1468.0</v>
      </c>
      <c r="H13">
        <f>VLOOKUP(A13,'2018第二笔 粤财社〔2018〕141号'!A:D,3,0)</f>
        <v>0.0</v>
      </c>
      <c r="I13">
        <f>VLOOKUP(A13,'2018第二笔 粤财社〔2018〕141号'!A:D,4,0)</f>
        <v>1468.0</v>
      </c>
    </row>
    <row r="14" spans="8:8" ht="14.25">
      <c r="A14" s="58" t="s">
        <v>33</v>
      </c>
      <c r="B14" s="59">
        <f t="shared" si="1"/>
        <v>146.0</v>
      </c>
      <c r="C14" s="34">
        <v>146.0</v>
      </c>
      <c r="D14" s="34">
        <v>146.0</v>
      </c>
      <c r="E14" s="34"/>
      <c r="F14" s="34">
        <v>0.0</v>
      </c>
      <c r="G14">
        <f>VLOOKUP(A14,'2018第二笔 粤财社〔2018〕141号'!A:D,2,0)</f>
        <v>137.0</v>
      </c>
      <c r="H14">
        <f>VLOOKUP(A14,'2018第二笔 粤财社〔2018〕141号'!A:D,3,0)</f>
        <v>0.0</v>
      </c>
      <c r="I14">
        <f>VLOOKUP(A14,'2018第二笔 粤财社〔2018〕141号'!A:D,4,0)</f>
        <v>137.0</v>
      </c>
    </row>
    <row r="15" spans="8:8" ht="14.25">
      <c r="A15" s="58" t="s">
        <v>34</v>
      </c>
      <c r="B15" s="59">
        <f t="shared" si="1"/>
        <v>107.0</v>
      </c>
      <c r="C15" s="34">
        <v>107.0</v>
      </c>
      <c r="D15" s="34">
        <v>107.0</v>
      </c>
      <c r="E15" s="34"/>
      <c r="F15" s="34">
        <v>0.0</v>
      </c>
      <c r="G15">
        <f>VLOOKUP(A15,'2018第二笔 粤财社〔2018〕141号'!A:D,2,0)</f>
        <v>100.0</v>
      </c>
      <c r="H15">
        <f>VLOOKUP(A15,'2018第二笔 粤财社〔2018〕141号'!A:D,3,0)</f>
        <v>0.0</v>
      </c>
      <c r="I15">
        <f>VLOOKUP(A15,'2018第二笔 粤财社〔2018〕141号'!A:D,4,0)</f>
        <v>100.0</v>
      </c>
    </row>
    <row r="16" spans="8:8" ht="14.25">
      <c r="A16" s="58" t="s">
        <v>35</v>
      </c>
      <c r="B16" s="59">
        <f t="shared" si="1"/>
        <v>784.0</v>
      </c>
      <c r="C16" s="34">
        <v>784.0</v>
      </c>
      <c r="D16" s="34">
        <v>784.0</v>
      </c>
      <c r="E16" s="34"/>
      <c r="F16" s="34">
        <v>0.0</v>
      </c>
      <c r="G16">
        <f>VLOOKUP(A16,'2018第二笔 粤财社〔2018〕141号'!A:D,2,0)</f>
        <v>737.0</v>
      </c>
      <c r="H16">
        <f>VLOOKUP(A16,'2018第二笔 粤财社〔2018〕141号'!A:D,3,0)</f>
        <v>0.0</v>
      </c>
      <c r="I16">
        <f>VLOOKUP(A16,'2018第二笔 粤财社〔2018〕141号'!A:D,4,0)</f>
        <v>737.0</v>
      </c>
    </row>
    <row r="17" spans="8:8" ht="14.25">
      <c r="A17" s="58" t="s">
        <v>36</v>
      </c>
      <c r="B17" s="59">
        <f t="shared" si="1"/>
        <v>487.0</v>
      </c>
      <c r="C17" s="34">
        <v>487.0</v>
      </c>
      <c r="D17" s="34">
        <v>487.0</v>
      </c>
      <c r="E17" s="34"/>
      <c r="F17" s="34">
        <v>0.0</v>
      </c>
      <c r="G17">
        <f>VLOOKUP(A17,'2018第二笔 粤财社〔2018〕141号'!A:D,2,0)</f>
        <v>458.0</v>
      </c>
      <c r="H17">
        <f>VLOOKUP(A17,'2018第二笔 粤财社〔2018〕141号'!A:D,3,0)</f>
        <v>0.0</v>
      </c>
      <c r="I17">
        <f>VLOOKUP(A17,'2018第二笔 粤财社〔2018〕141号'!A:D,4,0)</f>
        <v>458.0</v>
      </c>
    </row>
    <row r="18" spans="8:8" ht="14.25">
      <c r="A18" s="58" t="s">
        <v>91</v>
      </c>
      <c r="B18" s="59">
        <f t="shared" si="1"/>
        <v>2437.0</v>
      </c>
      <c r="C18" s="34">
        <v>33.0</v>
      </c>
      <c r="D18" s="34">
        <v>33.0</v>
      </c>
      <c r="E18" s="34"/>
      <c r="F18" s="34">
        <v>2404.0</v>
      </c>
      <c r="G18">
        <f>VLOOKUP(A18,'2018第二笔 粤财社〔2018〕141号'!A:D,2,0)</f>
        <v>0.0</v>
      </c>
      <c r="H18">
        <f>VLOOKUP(A18,'2018第二笔 粤财社〔2018〕141号'!A:D,3,0)</f>
        <v>0.0</v>
      </c>
      <c r="I18">
        <f>VLOOKUP(A18,'2018第二笔 粤财社〔2018〕141号'!A:D,4,0)</f>
        <v>0.0</v>
      </c>
    </row>
    <row r="19" spans="8:8" ht="14.25">
      <c r="A19" s="58" t="s">
        <v>92</v>
      </c>
      <c r="B19" s="59">
        <f t="shared" si="1"/>
        <v>1210.0</v>
      </c>
      <c r="C19" s="34">
        <v>17.0</v>
      </c>
      <c r="D19" s="34">
        <v>17.0</v>
      </c>
      <c r="E19" s="34"/>
      <c r="F19" s="34">
        <v>1193.0</v>
      </c>
      <c r="G19">
        <f>VLOOKUP(A19,'2018第二笔 粤财社〔2018〕141号'!A:D,2,0)</f>
        <v>36.0</v>
      </c>
      <c r="H19">
        <f>VLOOKUP(A19,'2018第二笔 粤财社〔2018〕141号'!A:D,3,0)</f>
        <v>0.0</v>
      </c>
      <c r="I19">
        <f>VLOOKUP(A19,'2018第二笔 粤财社〔2018〕141号'!A:D,4,0)</f>
        <v>36.0</v>
      </c>
    </row>
    <row r="20" spans="8:8" ht="14.25">
      <c r="A20" s="58" t="s">
        <v>93</v>
      </c>
      <c r="B20" s="59">
        <f t="shared" si="1"/>
        <v>1142.0</v>
      </c>
      <c r="C20" s="34">
        <v>16.0</v>
      </c>
      <c r="D20" s="34">
        <v>16.0</v>
      </c>
      <c r="E20" s="34"/>
      <c r="F20" s="34">
        <v>1126.0</v>
      </c>
      <c r="G20">
        <f>VLOOKUP(A20,'2018第二笔 粤财社〔2018〕141号'!A:D,2,0)</f>
        <v>0.0</v>
      </c>
      <c r="H20">
        <f>VLOOKUP(A20,'2018第二笔 粤财社〔2018〕141号'!A:D,3,0)</f>
        <v>0.0</v>
      </c>
      <c r="I20">
        <f>VLOOKUP(A20,'2018第二笔 粤财社〔2018〕141号'!A:D,4,0)</f>
        <v>0.0</v>
      </c>
    </row>
    <row r="21" spans="8:8" ht="14.25">
      <c r="A21" s="57" t="s">
        <v>37</v>
      </c>
      <c r="B21" s="56">
        <f t="shared" si="3" ref="B21:F21">SUM(B22:B26)</f>
        <v>5255.0</v>
      </c>
      <c r="C21" s="56">
        <f t="shared" si="3"/>
        <v>984.0</v>
      </c>
      <c r="D21" s="56">
        <f t="shared" si="3"/>
        <v>984.0</v>
      </c>
      <c r="E21" s="56"/>
      <c r="F21" s="56">
        <f t="shared" si="3"/>
        <v>4271.0</v>
      </c>
      <c r="G21">
        <f>VLOOKUP(A21,'2018第二笔 粤财社〔2018〕141号'!A:D,2,0)</f>
        <v>1250.0</v>
      </c>
      <c r="H21">
        <f>VLOOKUP(A21,'2018第二笔 粤财社〔2018〕141号'!A:D,3,0)</f>
        <v>0.0</v>
      </c>
      <c r="I21">
        <f>VLOOKUP(A21,'2018第二笔 粤财社〔2018〕141号'!A:D,4,0)</f>
        <v>1250.0</v>
      </c>
    </row>
    <row r="22" spans="8:8" ht="14.25">
      <c r="A22" s="60" t="s">
        <v>81</v>
      </c>
      <c r="B22" s="59">
        <f t="shared" si="1"/>
        <v>268.0</v>
      </c>
      <c r="C22" s="34">
        <v>4.0</v>
      </c>
      <c r="D22" s="34">
        <v>4.0</v>
      </c>
      <c r="E22" s="34"/>
      <c r="F22" s="34">
        <v>264.0</v>
      </c>
      <c r="G22">
        <f>VLOOKUP(A22,'2018第二笔 粤财社〔2018〕141号'!A:D,2,0)</f>
        <v>8.0</v>
      </c>
      <c r="H22">
        <f>VLOOKUP(A22,'2018第二笔 粤财社〔2018〕141号'!A:D,3,0)</f>
        <v>0.0</v>
      </c>
      <c r="I22">
        <f>VLOOKUP(A22,'2018第二笔 粤财社〔2018〕141号'!A:D,4,0)</f>
        <v>8.0</v>
      </c>
    </row>
    <row r="23" spans="8:8" ht="14.25">
      <c r="A23" s="58" t="s">
        <v>38</v>
      </c>
      <c r="B23" s="59">
        <f t="shared" si="1"/>
        <v>642.0</v>
      </c>
      <c r="C23" s="34">
        <v>642.0</v>
      </c>
      <c r="D23" s="34">
        <v>642.0</v>
      </c>
      <c r="E23" s="34"/>
      <c r="F23" s="34">
        <v>0.0</v>
      </c>
      <c r="G23">
        <f>VLOOKUP(A23,'2018第二笔 粤财社〔2018〕141号'!A:D,2,0)</f>
        <v>603.0</v>
      </c>
      <c r="H23">
        <f>VLOOKUP(A23,'2018第二笔 粤财社〔2018〕141号'!A:D,3,0)</f>
        <v>0.0</v>
      </c>
      <c r="I23">
        <f>VLOOKUP(A23,'2018第二笔 粤财社〔2018〕141号'!A:D,4,0)</f>
        <v>603.0</v>
      </c>
    </row>
    <row r="24" spans="8:8" ht="14.25">
      <c r="A24" s="58" t="s">
        <v>39</v>
      </c>
      <c r="B24" s="59">
        <f t="shared" si="1"/>
        <v>283.0</v>
      </c>
      <c r="C24" s="34">
        <v>283.0</v>
      </c>
      <c r="D24" s="34">
        <v>283.0</v>
      </c>
      <c r="E24" s="34"/>
      <c r="F24" s="34">
        <v>0.0</v>
      </c>
      <c r="G24">
        <f>VLOOKUP(A24,'2018第二笔 粤财社〔2018〕141号'!A:D,2,0)</f>
        <v>266.0</v>
      </c>
      <c r="H24">
        <f>VLOOKUP(A24,'2018第二笔 粤财社〔2018〕141号'!A:D,3,0)</f>
        <v>0.0</v>
      </c>
      <c r="I24">
        <f>VLOOKUP(A24,'2018第二笔 粤财社〔2018〕141号'!A:D,4,0)</f>
        <v>266.0</v>
      </c>
    </row>
    <row r="25" spans="8:8" ht="14.25">
      <c r="A25" s="58" t="s">
        <v>82</v>
      </c>
      <c r="B25" s="59">
        <f t="shared" si="1"/>
        <v>2581.0</v>
      </c>
      <c r="C25" s="34">
        <v>35.0</v>
      </c>
      <c r="D25" s="34">
        <v>35.0</v>
      </c>
      <c r="E25" s="34"/>
      <c r="F25" s="34">
        <v>2546.0</v>
      </c>
      <c r="G25">
        <f>VLOOKUP(A25,'2018第二笔 粤财社〔2018〕141号'!A:D,2,0)</f>
        <v>78.0</v>
      </c>
      <c r="H25">
        <f>VLOOKUP(A25,'2018第二笔 粤财社〔2018〕141号'!A:D,3,0)</f>
        <v>0.0</v>
      </c>
      <c r="I25">
        <f>VLOOKUP(A25,'2018第二笔 粤财社〔2018〕141号'!A:D,4,0)</f>
        <v>78.0</v>
      </c>
    </row>
    <row r="26" spans="8:8" ht="14.25">
      <c r="A26" s="58" t="s">
        <v>83</v>
      </c>
      <c r="B26" s="59">
        <f t="shared" si="1"/>
        <v>1481.0</v>
      </c>
      <c r="C26" s="34">
        <v>20.0</v>
      </c>
      <c r="D26" s="34">
        <v>20.0</v>
      </c>
      <c r="E26" s="34"/>
      <c r="F26" s="34">
        <v>1461.0</v>
      </c>
      <c r="G26">
        <f>VLOOKUP(A26,'2018第二笔 粤财社〔2018〕141号'!A:D,2,0)</f>
        <v>295.0</v>
      </c>
      <c r="H26">
        <f>VLOOKUP(A26,'2018第二笔 粤财社〔2018〕141号'!A:D,3,0)</f>
        <v>0.0</v>
      </c>
      <c r="I26">
        <f>VLOOKUP(A26,'2018第二笔 粤财社〔2018〕141号'!A:D,4,0)</f>
        <v>295.0</v>
      </c>
    </row>
    <row r="27" spans="8:8" s="27" ht="14.25" customFormat="1">
      <c r="A27" s="56" t="s">
        <v>84</v>
      </c>
      <c r="B27" s="56">
        <f t="shared" si="1"/>
        <v>1322.0</v>
      </c>
      <c r="C27" s="30">
        <v>18.0</v>
      </c>
      <c r="D27" s="30">
        <v>18.0</v>
      </c>
      <c r="E27" s="30"/>
      <c r="F27" s="30">
        <v>1304.0</v>
      </c>
      <c r="G27">
        <f>VLOOKUP(A27,'2018第二笔 粤财社〔2018〕141号'!A:D,2,0)</f>
        <v>0.0</v>
      </c>
      <c r="H27">
        <f>VLOOKUP(A27,'2018第二笔 粤财社〔2018〕141号'!A:D,3,0)</f>
        <v>40.0</v>
      </c>
      <c r="I27">
        <f>VLOOKUP(A27,'2018第二笔 粤财社〔2018〕141号'!A:D,4,0)</f>
        <v>40.0</v>
      </c>
    </row>
    <row r="28" spans="8:8" s="27" ht="14.25" customFormat="1">
      <c r="A28" s="57" t="s">
        <v>40</v>
      </c>
      <c r="B28" s="56">
        <f t="shared" si="4" ref="B28:F28">SUM(B29:B33)</f>
        <v>1571.0</v>
      </c>
      <c r="C28" s="56">
        <f t="shared" si="4"/>
        <v>1551.0</v>
      </c>
      <c r="D28" s="56">
        <f t="shared" si="4"/>
        <v>1551.0</v>
      </c>
      <c r="E28" s="56"/>
      <c r="F28" s="56">
        <f t="shared" si="4"/>
        <v>20.0</v>
      </c>
      <c r="G28">
        <f>VLOOKUP(A28,'2018第二笔 粤财社〔2018〕141号'!A:D,2,0)</f>
        <v>1459.0</v>
      </c>
      <c r="H28">
        <f>VLOOKUP(A28,'2018第二笔 粤财社〔2018〕141号'!A:D,3,0)</f>
        <v>0.0</v>
      </c>
      <c r="I28">
        <f>VLOOKUP(A28,'2018第二笔 粤财社〔2018〕141号'!A:D,4,0)</f>
        <v>1459.0</v>
      </c>
    </row>
    <row r="29" spans="8:8" ht="14.25">
      <c r="A29" s="60" t="s">
        <v>118</v>
      </c>
      <c r="B29" s="59">
        <f t="shared" si="1"/>
        <v>20.0</v>
      </c>
      <c r="C29" s="34"/>
      <c r="D29" s="34"/>
      <c r="E29" s="34"/>
      <c r="F29" s="34">
        <v>20.0</v>
      </c>
      <c r="G29">
        <f>VLOOKUP(A29,'2018第二笔 粤财社〔2018〕141号'!A:D,2,0)</f>
        <v>1.0</v>
      </c>
      <c r="H29">
        <f>VLOOKUP(A29,'2018第二笔 粤财社〔2018〕141号'!A:D,3,0)</f>
        <v>0.0</v>
      </c>
      <c r="I29">
        <f>VLOOKUP(A29,'2018第二笔 粤财社〔2018〕141号'!A:D,4,0)</f>
        <v>1.0</v>
      </c>
    </row>
    <row r="30" spans="8:8" ht="14.25">
      <c r="A30" s="58" t="s">
        <v>41</v>
      </c>
      <c r="B30" s="59">
        <f t="shared" si="1"/>
        <v>113.0</v>
      </c>
      <c r="C30" s="34">
        <v>113.0</v>
      </c>
      <c r="D30" s="34">
        <v>113.0</v>
      </c>
      <c r="E30" s="34"/>
      <c r="F30" s="34">
        <v>0.0</v>
      </c>
      <c r="G30">
        <f>VLOOKUP(A30,'2018第二笔 粤财社〔2018〕141号'!A:D,2,0)</f>
        <v>106.0</v>
      </c>
      <c r="H30">
        <f>VLOOKUP(A30,'2018第二笔 粤财社〔2018〕141号'!A:D,3,0)</f>
        <v>0.0</v>
      </c>
      <c r="I30">
        <f>VLOOKUP(A30,'2018第二笔 粤财社〔2018〕141号'!A:D,4,0)</f>
        <v>106.0</v>
      </c>
    </row>
    <row r="31" spans="8:8" ht="14.25">
      <c r="A31" s="58" t="s">
        <v>42</v>
      </c>
      <c r="B31" s="59">
        <f t="shared" si="1"/>
        <v>82.0</v>
      </c>
      <c r="C31" s="34">
        <v>82.0</v>
      </c>
      <c r="D31" s="34">
        <v>82.0</v>
      </c>
      <c r="E31" s="34"/>
      <c r="F31" s="34">
        <v>0.0</v>
      </c>
      <c r="G31">
        <f>VLOOKUP(A31,'2018第二笔 粤财社〔2018〕141号'!A:D,2,0)</f>
        <v>77.0</v>
      </c>
      <c r="H31">
        <f>VLOOKUP(A31,'2018第二笔 粤财社〔2018〕141号'!A:D,3,0)</f>
        <v>0.0</v>
      </c>
      <c r="I31">
        <f>VLOOKUP(A31,'2018第二笔 粤财社〔2018〕141号'!A:D,4,0)</f>
        <v>77.0</v>
      </c>
    </row>
    <row r="32" spans="8:8" ht="14.25">
      <c r="A32" s="58" t="s">
        <v>43</v>
      </c>
      <c r="B32" s="59">
        <f t="shared" si="1"/>
        <v>775.0</v>
      </c>
      <c r="C32" s="34">
        <v>775.0</v>
      </c>
      <c r="D32" s="34">
        <v>775.0</v>
      </c>
      <c r="E32" s="34"/>
      <c r="F32" s="34">
        <v>0.0</v>
      </c>
      <c r="G32">
        <f>VLOOKUP(A32,'2018第二笔 粤财社〔2018〕141号'!A:D,2,0)</f>
        <v>729.0</v>
      </c>
      <c r="H32">
        <f>VLOOKUP(A32,'2018第二笔 粤财社〔2018〕141号'!A:D,3,0)</f>
        <v>0.0</v>
      </c>
      <c r="I32">
        <f>VLOOKUP(A32,'2018第二笔 粤财社〔2018〕141号'!A:D,4,0)</f>
        <v>729.0</v>
      </c>
    </row>
    <row r="33" spans="8:8" ht="14.25">
      <c r="A33" s="58" t="s">
        <v>44</v>
      </c>
      <c r="B33" s="59">
        <f t="shared" si="1"/>
        <v>581.0</v>
      </c>
      <c r="C33" s="34">
        <v>581.0</v>
      </c>
      <c r="D33" s="34">
        <v>581.0</v>
      </c>
      <c r="E33" s="34"/>
      <c r="F33" s="34">
        <v>0.0</v>
      </c>
      <c r="G33">
        <f>VLOOKUP(A33,'2018第二笔 粤财社〔2018〕141号'!A:D,2,0)</f>
        <v>546.0</v>
      </c>
      <c r="H33">
        <f>VLOOKUP(A33,'2018第二笔 粤财社〔2018〕141号'!A:D,3,0)</f>
        <v>0.0</v>
      </c>
      <c r="I33">
        <f>VLOOKUP(A33,'2018第二笔 粤财社〔2018〕141号'!A:D,4,0)</f>
        <v>546.0</v>
      </c>
    </row>
    <row r="34" spans="8:8" ht="14.25">
      <c r="A34" s="56" t="s">
        <v>119</v>
      </c>
      <c r="B34" s="56">
        <f t="shared" si="1"/>
        <v>758.0</v>
      </c>
      <c r="C34" s="30">
        <v>10.0</v>
      </c>
      <c r="D34" s="30">
        <v>10.0</v>
      </c>
      <c r="E34" s="30"/>
      <c r="F34" s="30">
        <v>748.0</v>
      </c>
      <c r="G34">
        <f>VLOOKUP(A34,'2018第二笔 粤财社〔2018〕141号'!A:D,2,0)</f>
        <v>0.0</v>
      </c>
      <c r="H34">
        <f>VLOOKUP(A34,'2018第二笔 粤财社〔2018〕141号'!A:D,3,0)</f>
        <v>23.0</v>
      </c>
      <c r="I34">
        <f>VLOOKUP(A34,'2018第二笔 粤财社〔2018〕141号'!A:D,4,0)</f>
        <v>23.0</v>
      </c>
    </row>
    <row r="35" spans="8:8" ht="14.25">
      <c r="A35" s="56" t="s">
        <v>120</v>
      </c>
      <c r="B35" s="56">
        <f t="shared" si="1"/>
        <v>635.0</v>
      </c>
      <c r="C35" s="30">
        <v>9.0</v>
      </c>
      <c r="D35" s="30">
        <v>9.0</v>
      </c>
      <c r="E35" s="30"/>
      <c r="F35" s="30">
        <v>626.0</v>
      </c>
      <c r="G35">
        <f>VLOOKUP(A35,'2018第二笔 粤财社〔2018〕141号'!A:D,2,0)</f>
        <v>0.0</v>
      </c>
      <c r="H35">
        <f>VLOOKUP(A35,'2018第二笔 粤财社〔2018〕141号'!A:D,3,0)</f>
        <v>19.0</v>
      </c>
      <c r="I35">
        <f>VLOOKUP(A35,'2018第二笔 粤财社〔2018〕141号'!A:D,4,0)</f>
        <v>19.0</v>
      </c>
    </row>
    <row r="36" spans="8:8" ht="14.25">
      <c r="A36" s="56" t="s">
        <v>121</v>
      </c>
      <c r="B36" s="56">
        <f t="shared" si="1"/>
        <v>2041.0</v>
      </c>
      <c r="C36" s="30">
        <v>28.0</v>
      </c>
      <c r="D36" s="30">
        <v>28.0</v>
      </c>
      <c r="E36" s="30"/>
      <c r="F36" s="30">
        <v>2013.0</v>
      </c>
      <c r="G36">
        <f>VLOOKUP(A36,'2018第二笔 粤财社〔2018〕141号'!A:D,2,0)</f>
        <v>0.0</v>
      </c>
      <c r="H36">
        <f>VLOOKUP(A36,'2018第二笔 粤财社〔2018〕141号'!A:D,3,0)</f>
        <v>332.0</v>
      </c>
      <c r="I36">
        <f>VLOOKUP(A36,'2018第二笔 粤财社〔2018〕141号'!A:D,4,0)</f>
        <v>332.0</v>
      </c>
    </row>
    <row r="37" spans="8:8" ht="14.25">
      <c r="A37" s="56" t="s">
        <v>122</v>
      </c>
      <c r="B37" s="56">
        <f t="shared" si="1"/>
        <v>557.0</v>
      </c>
      <c r="C37" s="30">
        <v>8.0</v>
      </c>
      <c r="D37" s="30">
        <v>8.0</v>
      </c>
      <c r="E37" s="30"/>
      <c r="F37" s="30">
        <v>549.0</v>
      </c>
      <c r="G37">
        <f>VLOOKUP(A37,'2018第二笔 粤财社〔2018〕141号'!A:D,2,0)</f>
        <v>0.0</v>
      </c>
      <c r="H37">
        <f>VLOOKUP(A37,'2018第二笔 粤财社〔2018〕141号'!A:D,3,0)</f>
        <v>17.0</v>
      </c>
      <c r="I37">
        <f>VLOOKUP(A37,'2018第二笔 粤财社〔2018〕141号'!A:D,4,0)</f>
        <v>17.0</v>
      </c>
    </row>
    <row r="38" spans="8:8" ht="14.25">
      <c r="A38" s="57" t="s">
        <v>46</v>
      </c>
      <c r="B38" s="56">
        <f t="shared" si="5" ref="B38:F38">SUM(B39:B44)</f>
        <v>11338.0</v>
      </c>
      <c r="C38" s="56">
        <f t="shared" si="5"/>
        <v>156.0</v>
      </c>
      <c r="D38" s="56">
        <f t="shared" si="5"/>
        <v>156.0</v>
      </c>
      <c r="E38" s="56"/>
      <c r="F38" s="56">
        <f t="shared" si="5"/>
        <v>11182.0</v>
      </c>
      <c r="G38">
        <f>VLOOKUP(A38,'2018第二笔 粤财社〔2018〕141号'!A:D,2,0)</f>
        <v>542.0</v>
      </c>
      <c r="H38">
        <f>VLOOKUP(A38,'2018第二笔 粤财社〔2018〕141号'!A:D,3,0)</f>
        <v>0.0</v>
      </c>
      <c r="I38">
        <f>VLOOKUP(A38,'2018第二笔 粤财社〔2018〕141号'!A:D,4,0)</f>
        <v>542.0</v>
      </c>
    </row>
    <row r="39" spans="8:8" ht="14.25">
      <c r="A39" s="58" t="s">
        <v>47</v>
      </c>
      <c r="B39" s="59">
        <f t="shared" si="6" ref="B39:B68">C39+F39</f>
        <v>1396.0</v>
      </c>
      <c r="C39" s="34">
        <v>19.0</v>
      </c>
      <c r="D39" s="34">
        <v>19.0</v>
      </c>
      <c r="E39" s="34"/>
      <c r="F39" s="34">
        <v>1377.0</v>
      </c>
      <c r="G39">
        <f>VLOOKUP(A39,'2018第二笔 粤财社〔2018〕141号'!A:D,2,0)</f>
        <v>244.0</v>
      </c>
      <c r="H39">
        <f>VLOOKUP(A39,'2018第二笔 粤财社〔2018〕141号'!A:D,3,0)</f>
        <v>0.0</v>
      </c>
      <c r="I39">
        <f>VLOOKUP(A39,'2018第二笔 粤财社〔2018〕141号'!A:D,4,0)</f>
        <v>244.0</v>
      </c>
    </row>
    <row r="40" spans="8:8" ht="14.25">
      <c r="A40" s="58" t="s">
        <v>48</v>
      </c>
      <c r="B40" s="59">
        <f t="shared" si="6"/>
        <v>636.0</v>
      </c>
      <c r="C40" s="34">
        <v>9.0</v>
      </c>
      <c r="D40" s="34">
        <v>9.0</v>
      </c>
      <c r="E40" s="34"/>
      <c r="F40" s="34">
        <v>627.0</v>
      </c>
      <c r="G40">
        <f>VLOOKUP(A40,'2018第二笔 粤财社〔2018〕141号'!A:D,2,0)</f>
        <v>19.0</v>
      </c>
      <c r="H40">
        <f>VLOOKUP(A40,'2018第二笔 粤财社〔2018〕141号'!A:D,3,0)</f>
        <v>0.0</v>
      </c>
      <c r="I40">
        <f>VLOOKUP(A40,'2018第二笔 粤财社〔2018〕141号'!A:D,4,0)</f>
        <v>19.0</v>
      </c>
    </row>
    <row r="41" spans="8:8" ht="14.25">
      <c r="A41" s="58" t="s">
        <v>49</v>
      </c>
      <c r="B41" s="59">
        <f t="shared" si="6"/>
        <v>716.0</v>
      </c>
      <c r="C41" s="34">
        <v>10.0</v>
      </c>
      <c r="D41" s="34">
        <v>10.0</v>
      </c>
      <c r="E41" s="34"/>
      <c r="F41" s="34">
        <v>706.0</v>
      </c>
      <c r="G41">
        <f>VLOOKUP(A41,'2018第二笔 粤财社〔2018〕141号'!A:D,2,0)</f>
        <v>21.0</v>
      </c>
      <c r="H41">
        <f>VLOOKUP(A41,'2018第二笔 粤财社〔2018〕141号'!A:D,3,0)</f>
        <v>0.0</v>
      </c>
      <c r="I41">
        <f>VLOOKUP(A41,'2018第二笔 粤财社〔2018〕141号'!A:D,4,0)</f>
        <v>21.0</v>
      </c>
    </row>
    <row r="42" spans="8:8" ht="14.25">
      <c r="A42" s="58" t="s">
        <v>50</v>
      </c>
      <c r="B42" s="59">
        <f t="shared" si="6"/>
        <v>1525.0</v>
      </c>
      <c r="C42" s="34">
        <v>21.0</v>
      </c>
      <c r="D42" s="34">
        <v>21.0</v>
      </c>
      <c r="E42" s="34"/>
      <c r="F42" s="34">
        <v>1504.0</v>
      </c>
      <c r="G42">
        <f>VLOOKUP(A42,'2018第二笔 粤财社〔2018〕141号'!A:D,2,0)</f>
        <v>46.0</v>
      </c>
      <c r="H42">
        <f>VLOOKUP(A42,'2018第二笔 粤财社〔2018〕141号'!A:D,3,0)</f>
        <v>0.0</v>
      </c>
      <c r="I42">
        <f>VLOOKUP(A42,'2018第二笔 粤财社〔2018〕141号'!A:D,4,0)</f>
        <v>46.0</v>
      </c>
    </row>
    <row r="43" spans="8:8" ht="14.25">
      <c r="A43" s="58" t="s">
        <v>51</v>
      </c>
      <c r="B43" s="59">
        <f t="shared" si="6"/>
        <v>3794.0</v>
      </c>
      <c r="C43" s="34">
        <v>52.0</v>
      </c>
      <c r="D43" s="34">
        <v>52.0</v>
      </c>
      <c r="E43" s="34"/>
      <c r="F43" s="34">
        <v>3742.0</v>
      </c>
      <c r="G43">
        <f>VLOOKUP(A43,'2018第二笔 粤财社〔2018〕141号'!A:D,2,0)</f>
        <v>114.0</v>
      </c>
      <c r="H43">
        <f>VLOOKUP(A43,'2018第二笔 粤财社〔2018〕141号'!A:D,3,0)</f>
        <v>0.0</v>
      </c>
      <c r="I43">
        <f>VLOOKUP(A43,'2018第二笔 粤财社〔2018〕141号'!A:D,4,0)</f>
        <v>114.0</v>
      </c>
    </row>
    <row r="44" spans="8:8" ht="14.25">
      <c r="A44" s="58" t="s">
        <v>52</v>
      </c>
      <c r="B44" s="59">
        <f t="shared" si="6"/>
        <v>3271.0</v>
      </c>
      <c r="C44" s="34">
        <v>45.0</v>
      </c>
      <c r="D44" s="34">
        <v>45.0</v>
      </c>
      <c r="E44" s="34"/>
      <c r="F44" s="34">
        <v>3226.0</v>
      </c>
      <c r="G44">
        <f>VLOOKUP(A44,'2018第二笔 粤财社〔2018〕141号'!A:D,2,0)</f>
        <v>98.0</v>
      </c>
      <c r="H44">
        <f>VLOOKUP(A44,'2018第二笔 粤财社〔2018〕141号'!A:D,3,0)</f>
        <v>0.0</v>
      </c>
      <c r="I44">
        <f>VLOOKUP(A44,'2018第二笔 粤财社〔2018〕141号'!A:D,4,0)</f>
        <v>98.0</v>
      </c>
    </row>
    <row r="45" spans="8:8" ht="14.25">
      <c r="A45" s="57" t="s">
        <v>53</v>
      </c>
      <c r="B45" s="56">
        <f t="shared" si="6"/>
        <v>201.0</v>
      </c>
      <c r="C45" s="30">
        <v>3.0</v>
      </c>
      <c r="D45" s="30">
        <v>3.0</v>
      </c>
      <c r="E45" s="30"/>
      <c r="F45" s="30">
        <v>198.0</v>
      </c>
      <c r="G45">
        <f>VLOOKUP(A45,'2018第二笔 粤财社〔2018〕141号'!A:D,2,0)</f>
        <v>0.0</v>
      </c>
      <c r="H45">
        <f>VLOOKUP(A45,'2018第二笔 粤财社〔2018〕141号'!A:D,3,0)</f>
        <v>42.0</v>
      </c>
      <c r="I45">
        <f>VLOOKUP(A45,'2018第二笔 粤财社〔2018〕141号'!A:D,4,0)</f>
        <v>42.0</v>
      </c>
    </row>
    <row r="46" spans="8:8" ht="14.25">
      <c r="A46" s="57" t="s">
        <v>54</v>
      </c>
      <c r="B46" s="56">
        <f t="shared" si="7" ref="B46:F46">SUM(B47:B52)</f>
        <v>3256.0</v>
      </c>
      <c r="C46" s="56">
        <f t="shared" si="7"/>
        <v>45.0</v>
      </c>
      <c r="D46" s="56">
        <f t="shared" si="7"/>
        <v>45.0</v>
      </c>
      <c r="E46" s="56"/>
      <c r="F46" s="56">
        <f t="shared" si="7"/>
        <v>3211.0</v>
      </c>
      <c r="G46">
        <f>VLOOKUP(A46,'2018第二笔 粤财社〔2018〕141号'!A:D,2,0)</f>
        <v>182.0</v>
      </c>
      <c r="H46">
        <f>VLOOKUP(A46,'2018第二笔 粤财社〔2018〕141号'!A:D,3,0)</f>
        <v>0.0</v>
      </c>
      <c r="I46">
        <f>VLOOKUP(A46,'2018第二笔 粤财社〔2018〕141号'!A:D,4,0)</f>
        <v>182.0</v>
      </c>
    </row>
    <row r="47" spans="8:8" ht="14.25">
      <c r="A47" s="58" t="s">
        <v>55</v>
      </c>
      <c r="B47" s="59">
        <f t="shared" si="6"/>
        <v>921.0</v>
      </c>
      <c r="C47" s="34">
        <v>13.0</v>
      </c>
      <c r="D47" s="34">
        <v>13.0</v>
      </c>
      <c r="E47" s="34"/>
      <c r="F47" s="34">
        <v>908.0</v>
      </c>
      <c r="G47">
        <f>VLOOKUP(A47,'2018第二笔 粤财社〔2018〕141号'!A:D,2,0)</f>
        <v>0.0</v>
      </c>
      <c r="H47">
        <f>VLOOKUP(A47,'2018第二笔 粤财社〔2018〕141号'!A:D,3,0)</f>
        <v>0.0</v>
      </c>
      <c r="I47">
        <f>VLOOKUP(A47,'2018第二笔 粤财社〔2018〕141号'!A:D,4,0)</f>
        <v>0.0</v>
      </c>
    </row>
    <row r="48" spans="8:8" ht="14.25">
      <c r="A48" s="58" t="s">
        <v>56</v>
      </c>
      <c r="B48" s="59">
        <f t="shared" si="6"/>
        <v>694.0</v>
      </c>
      <c r="C48" s="34">
        <v>9.0</v>
      </c>
      <c r="D48" s="34">
        <v>9.0</v>
      </c>
      <c r="E48" s="34"/>
      <c r="F48" s="34">
        <v>685.0</v>
      </c>
      <c r="G48">
        <f>VLOOKUP(A48,'2018第二笔 粤财社〔2018〕141号'!A:D,2,0)</f>
        <v>21.0</v>
      </c>
      <c r="H48">
        <f>VLOOKUP(A48,'2018第二笔 粤财社〔2018〕141号'!A:D,3,0)</f>
        <v>0.0</v>
      </c>
      <c r="I48">
        <f>VLOOKUP(A48,'2018第二笔 粤财社〔2018〕141号'!A:D,4,0)</f>
        <v>21.0</v>
      </c>
    </row>
    <row r="49" spans="8:8" ht="14.25">
      <c r="A49" s="58" t="s">
        <v>57</v>
      </c>
      <c r="B49" s="59">
        <f t="shared" si="6"/>
        <v>807.0</v>
      </c>
      <c r="C49" s="34">
        <v>11.0</v>
      </c>
      <c r="D49" s="34">
        <v>11.0</v>
      </c>
      <c r="E49" s="34"/>
      <c r="F49" s="34">
        <v>796.0</v>
      </c>
      <c r="G49">
        <f>VLOOKUP(A49,'2018第二笔 粤财社〔2018〕141号'!A:D,2,0)</f>
        <v>24.0</v>
      </c>
      <c r="H49">
        <f>VLOOKUP(A49,'2018第二笔 粤财社〔2018〕141号'!A:D,3,0)</f>
        <v>0.0</v>
      </c>
      <c r="I49">
        <f>VLOOKUP(A49,'2018第二笔 粤财社〔2018〕141号'!A:D,4,0)</f>
        <v>24.0</v>
      </c>
    </row>
    <row r="50" spans="8:8" ht="14.25">
      <c r="A50" s="58" t="s">
        <v>58</v>
      </c>
      <c r="B50" s="59">
        <f t="shared" si="6"/>
        <v>458.0</v>
      </c>
      <c r="C50" s="34">
        <v>6.0</v>
      </c>
      <c r="D50" s="34">
        <v>6.0</v>
      </c>
      <c r="E50" s="34"/>
      <c r="F50" s="34">
        <v>452.0</v>
      </c>
      <c r="G50">
        <f>VLOOKUP(A50,'2018第二笔 粤财社〔2018〕141号'!A:D,2,0)</f>
        <v>91.0</v>
      </c>
      <c r="H50">
        <f>VLOOKUP(A50,'2018第二笔 粤财社〔2018〕141号'!A:D,3,0)</f>
        <v>0.0</v>
      </c>
      <c r="I50">
        <f>VLOOKUP(A50,'2018第二笔 粤财社〔2018〕141号'!A:D,4,0)</f>
        <v>91.0</v>
      </c>
    </row>
    <row r="51" spans="8:8" ht="14.25">
      <c r="A51" s="58" t="s">
        <v>59</v>
      </c>
      <c r="B51" s="59">
        <f t="shared" si="6"/>
        <v>191.0</v>
      </c>
      <c r="C51" s="34">
        <v>3.0</v>
      </c>
      <c r="D51" s="34">
        <v>3.0</v>
      </c>
      <c r="E51" s="34"/>
      <c r="F51" s="34">
        <v>188.0</v>
      </c>
      <c r="G51">
        <f>VLOOKUP(A51,'2018第二笔 粤财社〔2018〕141号'!A:D,2,0)</f>
        <v>40.0</v>
      </c>
      <c r="H51">
        <f>VLOOKUP(A51,'2018第二笔 粤财社〔2018〕141号'!A:D,3,0)</f>
        <v>0.0</v>
      </c>
      <c r="I51">
        <f>VLOOKUP(A51,'2018第二笔 粤财社〔2018〕141号'!A:D,4,0)</f>
        <v>40.0</v>
      </c>
    </row>
    <row r="52" spans="8:8" ht="14.25">
      <c r="A52" s="58" t="s">
        <v>60</v>
      </c>
      <c r="B52" s="59">
        <f t="shared" si="6"/>
        <v>185.0</v>
      </c>
      <c r="C52" s="34">
        <v>3.0</v>
      </c>
      <c r="D52" s="34">
        <v>3.0</v>
      </c>
      <c r="E52" s="34"/>
      <c r="F52" s="34">
        <v>182.0</v>
      </c>
      <c r="G52">
        <f>VLOOKUP(A52,'2018第二笔 粤财社〔2018〕141号'!A:D,2,0)</f>
        <v>6.0</v>
      </c>
      <c r="H52">
        <f>VLOOKUP(A52,'2018第二笔 粤财社〔2018〕141号'!A:D,3,0)</f>
        <v>0.0</v>
      </c>
      <c r="I52">
        <f>VLOOKUP(A52,'2018第二笔 粤财社〔2018〕141号'!A:D,4,0)</f>
        <v>6.0</v>
      </c>
    </row>
    <row r="53" spans="8:8" ht="14.25">
      <c r="A53" s="57" t="s">
        <v>61</v>
      </c>
      <c r="B53" s="56">
        <f t="shared" si="6"/>
        <v>940.0</v>
      </c>
      <c r="C53" s="30">
        <v>13.0</v>
      </c>
      <c r="D53" s="30">
        <v>13.0</v>
      </c>
      <c r="E53" s="30"/>
      <c r="F53" s="30">
        <v>927.0</v>
      </c>
      <c r="G53">
        <f>VLOOKUP(A53,'2018第二笔 粤财社〔2018〕141号'!A:D,2,0)</f>
        <v>0.0</v>
      </c>
      <c r="H53">
        <f>VLOOKUP(A53,'2018第二笔 粤财社〔2018〕141号'!A:D,3,0)</f>
        <v>28.0</v>
      </c>
      <c r="I53">
        <f>VLOOKUP(A53,'2018第二笔 粤财社〔2018〕141号'!A:D,4,0)</f>
        <v>28.0</v>
      </c>
    </row>
    <row r="54" spans="8:8" ht="14.25">
      <c r="A54" s="57" t="s">
        <v>62</v>
      </c>
      <c r="B54" s="56">
        <f t="shared" si="6"/>
        <v>1264.0</v>
      </c>
      <c r="C54" s="30">
        <v>17.0</v>
      </c>
      <c r="D54" s="30">
        <v>17.0</v>
      </c>
      <c r="E54" s="30"/>
      <c r="F54" s="30">
        <v>1247.0</v>
      </c>
      <c r="G54">
        <f>VLOOKUP(A54,'2018第二笔 粤财社〔2018〕141号'!A:D,2,0)</f>
        <v>0.0</v>
      </c>
      <c r="H54">
        <f>VLOOKUP(A54,'2018第二笔 粤财社〔2018〕141号'!A:D,3,0)</f>
        <v>38.0</v>
      </c>
      <c r="I54">
        <f>VLOOKUP(A54,'2018第二笔 粤财社〔2018〕141号'!A:D,4,0)</f>
        <v>38.0</v>
      </c>
    </row>
    <row r="55" spans="8:8" ht="14.25">
      <c r="A55" s="57" t="s">
        <v>63</v>
      </c>
      <c r="B55" s="56">
        <f t="shared" si="6"/>
        <v>436.0</v>
      </c>
      <c r="C55" s="30">
        <v>6.0</v>
      </c>
      <c r="D55" s="30">
        <v>6.0</v>
      </c>
      <c r="E55" s="30"/>
      <c r="F55" s="30">
        <v>430.0</v>
      </c>
      <c r="G55">
        <f>VLOOKUP(A55,'2018第二笔 粤财社〔2018〕141号'!A:D,2,0)</f>
        <v>0.0</v>
      </c>
      <c r="H55">
        <f>VLOOKUP(A55,'2018第二笔 粤财社〔2018〕141号'!A:D,3,0)</f>
        <v>13.0</v>
      </c>
      <c r="I55">
        <f>VLOOKUP(A55,'2018第二笔 粤财社〔2018〕141号'!A:D,4,0)</f>
        <v>13.0</v>
      </c>
    </row>
    <row r="56" spans="8:8" ht="14.25">
      <c r="A56" s="57" t="s">
        <v>64</v>
      </c>
      <c r="B56" s="56">
        <f t="shared" si="6"/>
        <v>417.0</v>
      </c>
      <c r="C56" s="30">
        <v>6.0</v>
      </c>
      <c r="D56" s="30">
        <v>6.0</v>
      </c>
      <c r="E56" s="30"/>
      <c r="F56" s="30">
        <v>411.0</v>
      </c>
      <c r="G56">
        <f>VLOOKUP(A56,'2018第二笔 粤财社〔2018〕141号'!A:D,2,0)</f>
        <v>0.0</v>
      </c>
      <c r="H56">
        <f>VLOOKUP(A56,'2018第二笔 粤财社〔2018〕141号'!A:D,3,0)</f>
        <v>13.0</v>
      </c>
      <c r="I56">
        <f>VLOOKUP(A56,'2018第二笔 粤财社〔2018〕141号'!A:D,4,0)</f>
        <v>13.0</v>
      </c>
    </row>
    <row r="57" spans="8:8" ht="14.25">
      <c r="A57" s="57" t="s">
        <v>65</v>
      </c>
      <c r="B57" s="56">
        <f t="shared" si="8" ref="B57:F57">SUM(B58:B60)</f>
        <v>4546.0</v>
      </c>
      <c r="C57" s="56">
        <f t="shared" si="8"/>
        <v>63.0</v>
      </c>
      <c r="D57" s="56">
        <f t="shared" si="8"/>
        <v>63.0</v>
      </c>
      <c r="E57" s="56"/>
      <c r="F57" s="56">
        <f t="shared" si="8"/>
        <v>4483.0</v>
      </c>
      <c r="G57">
        <f>VLOOKUP(A57,'2018第二笔 粤财社〔2018〕141号'!A:D,2,0)</f>
        <v>136.0</v>
      </c>
      <c r="H57">
        <f>VLOOKUP(A57,'2018第二笔 粤财社〔2018〕141号'!A:D,3,0)</f>
        <v>0.0</v>
      </c>
      <c r="I57">
        <f>VLOOKUP(A57,'2018第二笔 粤财社〔2018〕141号'!A:D,4,0)</f>
        <v>136.0</v>
      </c>
    </row>
    <row r="58" spans="8:8" ht="14.25">
      <c r="A58" s="58" t="s">
        <v>66</v>
      </c>
      <c r="B58" s="59">
        <f t="shared" si="6"/>
        <v>565.0</v>
      </c>
      <c r="C58" s="34">
        <v>8.0</v>
      </c>
      <c r="D58" s="34">
        <v>8.0</v>
      </c>
      <c r="E58" s="34"/>
      <c r="F58" s="34">
        <v>557.0</v>
      </c>
      <c r="G58">
        <f>VLOOKUP(A58,'2018第二笔 粤财社〔2018〕141号'!A:D,2,0)</f>
        <v>17.0</v>
      </c>
      <c r="H58">
        <f>VLOOKUP(A58,'2018第二笔 粤财社〔2018〕141号'!A:D,3,0)</f>
        <v>0.0</v>
      </c>
      <c r="I58">
        <f>VLOOKUP(A58,'2018第二笔 粤财社〔2018〕141号'!A:D,4,0)</f>
        <v>17.0</v>
      </c>
    </row>
    <row r="59" spans="8:8" ht="14.25">
      <c r="A59" s="58" t="s">
        <v>67</v>
      </c>
      <c r="B59" s="59">
        <f t="shared" si="6"/>
        <v>2378.0</v>
      </c>
      <c r="C59" s="34">
        <v>33.0</v>
      </c>
      <c r="D59" s="34">
        <v>33.0</v>
      </c>
      <c r="E59" s="34"/>
      <c r="F59" s="34">
        <v>2345.0</v>
      </c>
      <c r="G59">
        <f>VLOOKUP(A59,'2018第二笔 粤财社〔2018〕141号'!A:D,2,0)</f>
        <v>71.0</v>
      </c>
      <c r="H59">
        <f>VLOOKUP(A59,'2018第二笔 粤财社〔2018〕141号'!A:D,3,0)</f>
        <v>0.0</v>
      </c>
      <c r="I59">
        <f>VLOOKUP(A59,'2018第二笔 粤财社〔2018〕141号'!A:D,4,0)</f>
        <v>71.0</v>
      </c>
    </row>
    <row r="60" spans="8:8" ht="14.25">
      <c r="A60" s="58" t="s">
        <v>68</v>
      </c>
      <c r="B60" s="59">
        <f t="shared" si="6"/>
        <v>1603.0</v>
      </c>
      <c r="C60" s="34">
        <v>22.0</v>
      </c>
      <c r="D60" s="34">
        <v>22.0</v>
      </c>
      <c r="E60" s="34"/>
      <c r="F60" s="34">
        <v>1581.0</v>
      </c>
      <c r="G60">
        <f>VLOOKUP(A60,'2018第二笔 粤财社〔2018〕141号'!A:D,2,0)</f>
        <v>48.0</v>
      </c>
      <c r="H60">
        <f>VLOOKUP(A60,'2018第二笔 粤财社〔2018〕141号'!A:D,3,0)</f>
        <v>0.0</v>
      </c>
      <c r="I60">
        <f>VLOOKUP(A60,'2018第二笔 粤财社〔2018〕141号'!A:D,4,0)</f>
        <v>48.0</v>
      </c>
    </row>
    <row r="61" spans="8:8" ht="14.25">
      <c r="A61" s="57" t="s">
        <v>69</v>
      </c>
      <c r="B61" s="56">
        <f t="shared" si="6"/>
        <v>1553.0</v>
      </c>
      <c r="C61" s="30">
        <v>21.0</v>
      </c>
      <c r="D61" s="30">
        <v>21.0</v>
      </c>
      <c r="E61" s="30"/>
      <c r="F61" s="30">
        <v>1532.0</v>
      </c>
      <c r="G61">
        <f>VLOOKUP(A61,'2018第二笔 粤财社〔2018〕141号'!A:D,2,0)</f>
        <v>0.0</v>
      </c>
      <c r="H61">
        <f>VLOOKUP(A61,'2018第二笔 粤财社〔2018〕141号'!A:D,3,0)</f>
        <v>295.0</v>
      </c>
      <c r="I61">
        <f>VLOOKUP(A61,'2018第二笔 粤财社〔2018〕141号'!A:D,4,0)</f>
        <v>295.0</v>
      </c>
    </row>
    <row r="62" spans="8:8" ht="14.25">
      <c r="A62" s="57" t="s">
        <v>70</v>
      </c>
      <c r="B62" s="56">
        <f t="shared" si="6"/>
        <v>3683.0</v>
      </c>
      <c r="C62" s="30">
        <v>50.0</v>
      </c>
      <c r="D62" s="30">
        <v>50.0</v>
      </c>
      <c r="E62" s="30"/>
      <c r="F62" s="30">
        <v>3633.0</v>
      </c>
      <c r="G62">
        <f>VLOOKUP(A62,'2018第二笔 粤财社〔2018〕141号'!A:D,2,0)</f>
        <v>0.0</v>
      </c>
      <c r="H62">
        <f>VLOOKUP(A62,'2018第二笔 粤财社〔2018〕141号'!A:D,3,0)</f>
        <v>0.0</v>
      </c>
      <c r="I62">
        <f>VLOOKUP(A62,'2018第二笔 粤财社〔2018〕141号'!A:D,4,0)</f>
        <v>0.0</v>
      </c>
    </row>
    <row r="63" spans="8:8" ht="14.25">
      <c r="A63" s="57" t="s">
        <v>71</v>
      </c>
      <c r="B63" s="56">
        <f t="shared" si="6"/>
        <v>1761.0</v>
      </c>
      <c r="C63" s="30">
        <v>24.0</v>
      </c>
      <c r="D63" s="30">
        <v>24.0</v>
      </c>
      <c r="E63" s="30"/>
      <c r="F63" s="30">
        <v>1737.0</v>
      </c>
      <c r="G63">
        <f>VLOOKUP(A63,'2018第二笔 粤财社〔2018〕141号'!A:D,2,0)</f>
        <v>0.0</v>
      </c>
      <c r="H63">
        <f>VLOOKUP(A63,'2018第二笔 粤财社〔2018〕141号'!A:D,3,0)</f>
        <v>53.0</v>
      </c>
      <c r="I63">
        <f>VLOOKUP(A63,'2018第二笔 粤财社〔2018〕141号'!A:D,4,0)</f>
        <v>53.0</v>
      </c>
    </row>
    <row r="64" spans="8:8" ht="14.25">
      <c r="A64" s="57" t="s">
        <v>72</v>
      </c>
      <c r="B64" s="56">
        <f t="shared" si="9" ref="B64:F64">SUM(B65:B68)</f>
        <v>4389.0</v>
      </c>
      <c r="C64" s="56">
        <f t="shared" si="9"/>
        <v>60.0</v>
      </c>
      <c r="D64" s="56">
        <f t="shared" si="9"/>
        <v>60.0</v>
      </c>
      <c r="E64" s="56"/>
      <c r="F64" s="56">
        <f t="shared" si="9"/>
        <v>4329.0</v>
      </c>
      <c r="G64">
        <f>VLOOKUP(A64,'2018第二笔 粤财社〔2018〕141号'!A:D,2,0)</f>
        <v>306.0</v>
      </c>
      <c r="H64">
        <f>VLOOKUP(A64,'2018第二笔 粤财社〔2018〕141号'!A:D,3,0)</f>
        <v>0.0</v>
      </c>
      <c r="I64">
        <f>VLOOKUP(A64,'2018第二笔 粤财社〔2018〕141号'!A:D,4,0)</f>
        <v>306.0</v>
      </c>
    </row>
    <row r="65" spans="8:8" ht="14.25">
      <c r="A65" s="58" t="s">
        <v>73</v>
      </c>
      <c r="B65" s="59">
        <f t="shared" si="6"/>
        <v>373.0</v>
      </c>
      <c r="C65" s="34">
        <v>5.0</v>
      </c>
      <c r="D65" s="34">
        <v>5.0</v>
      </c>
      <c r="E65" s="34"/>
      <c r="F65" s="34">
        <v>368.0</v>
      </c>
      <c r="G65">
        <f>VLOOKUP(A65,'2018第二笔 粤财社〔2018〕141号'!A:D,2,0)</f>
        <v>73.0</v>
      </c>
      <c r="H65">
        <f>VLOOKUP(A65,'2018第二笔 粤财社〔2018〕141号'!A:D,3,0)</f>
        <v>0.0</v>
      </c>
      <c r="I65">
        <f>VLOOKUP(A65,'2018第二笔 粤财社〔2018〕141号'!A:D,4,0)</f>
        <v>73.0</v>
      </c>
    </row>
    <row r="66" spans="8:8" ht="14.25">
      <c r="A66" s="58" t="s">
        <v>74</v>
      </c>
      <c r="B66" s="59">
        <f t="shared" si="6"/>
        <v>2103.0</v>
      </c>
      <c r="C66" s="34">
        <v>29.0</v>
      </c>
      <c r="D66" s="34">
        <v>29.0</v>
      </c>
      <c r="E66" s="34"/>
      <c r="F66" s="34">
        <v>2074.0</v>
      </c>
      <c r="G66">
        <f>VLOOKUP(A66,'2018第二笔 粤财社〔2018〕141号'!A:D,2,0)</f>
        <v>63.0</v>
      </c>
      <c r="H66">
        <f>VLOOKUP(A66,'2018第二笔 粤财社〔2018〕141号'!A:D,3,0)</f>
        <v>0.0</v>
      </c>
      <c r="I66">
        <f>VLOOKUP(A66,'2018第二笔 粤财社〔2018〕141号'!A:D,4,0)</f>
        <v>63.0</v>
      </c>
    </row>
    <row r="67" spans="8:8" ht="14.25">
      <c r="A67" s="58" t="s">
        <v>75</v>
      </c>
      <c r="B67" s="59">
        <f t="shared" si="6"/>
        <v>1244.0</v>
      </c>
      <c r="C67" s="34">
        <v>17.0</v>
      </c>
      <c r="D67" s="34">
        <v>17.0</v>
      </c>
      <c r="E67" s="34"/>
      <c r="F67" s="34">
        <v>1227.0</v>
      </c>
      <c r="G67">
        <f>VLOOKUP(A67,'2018第二笔 粤财社〔2018〕141号'!A:D,2,0)</f>
        <v>37.0</v>
      </c>
      <c r="H67">
        <f>VLOOKUP(A67,'2018第二笔 粤财社〔2018〕141号'!A:D,3,0)</f>
        <v>0.0</v>
      </c>
      <c r="I67">
        <f>VLOOKUP(A67,'2018第二笔 粤财社〔2018〕141号'!A:D,4,0)</f>
        <v>37.0</v>
      </c>
    </row>
    <row r="68" spans="8:8" ht="14.25">
      <c r="A68" s="58" t="s">
        <v>76</v>
      </c>
      <c r="B68" s="59">
        <f t="shared" si="6"/>
        <v>669.0</v>
      </c>
      <c r="C68" s="34">
        <v>9.0</v>
      </c>
      <c r="D68" s="34">
        <v>9.0</v>
      </c>
      <c r="E68" s="34"/>
      <c r="F68" s="34">
        <v>660.0</v>
      </c>
      <c r="G68">
        <f>VLOOKUP(A68,'2018第二笔 粤财社〔2018〕141号'!A:D,2,0)</f>
        <v>133.0</v>
      </c>
      <c r="H68">
        <f>VLOOKUP(A68,'2018第二笔 粤财社〔2018〕141号'!A:D,3,0)</f>
        <v>0.0</v>
      </c>
      <c r="I68">
        <f>VLOOKUP(A68,'2018第二笔 粤财社〔2018〕141号'!A:D,4,0)</f>
        <v>133.0</v>
      </c>
    </row>
    <row r="69" spans="8:8" ht="14.25">
      <c r="A69" s="57" t="s">
        <v>77</v>
      </c>
      <c r="B69" s="56">
        <f t="shared" si="10" ref="B69:B100">C69+F69</f>
        <v>5524.0</v>
      </c>
      <c r="C69" s="30">
        <v>76.0</v>
      </c>
      <c r="D69" s="30">
        <v>76.0</v>
      </c>
      <c r="E69" s="30"/>
      <c r="F69" s="30">
        <v>5448.0</v>
      </c>
      <c r="G69">
        <f>VLOOKUP(A69,'2018第二笔 粤财社〔2018〕141号'!A:D,2,0)</f>
        <v>0.0</v>
      </c>
      <c r="H69">
        <f>VLOOKUP(A69,'2018第二笔 粤财社〔2018〕141号'!A:D,3,0)</f>
        <v>0.0</v>
      </c>
      <c r="I69">
        <f>VLOOKUP(A69,'2018第二笔 粤财社〔2018〕141号'!A:D,4,0)</f>
        <v>0.0</v>
      </c>
    </row>
    <row r="70" spans="8:8" ht="14.25">
      <c r="A70" s="57" t="s">
        <v>78</v>
      </c>
      <c r="B70" s="56">
        <f t="shared" si="10"/>
        <v>2899.0</v>
      </c>
      <c r="C70" s="30">
        <v>40.0</v>
      </c>
      <c r="D70" s="30">
        <v>40.0</v>
      </c>
      <c r="E70" s="30"/>
      <c r="F70" s="30">
        <v>2859.0</v>
      </c>
      <c r="G70">
        <f>VLOOKUP(A70,'2018第二笔 粤财社〔2018〕141号'!A:D,2,0)</f>
        <v>0.0</v>
      </c>
      <c r="H70">
        <f>VLOOKUP(A70,'2018第二笔 粤财社〔2018〕141号'!A:D,3,0)</f>
        <v>87.0</v>
      </c>
      <c r="I70">
        <f>VLOOKUP(A70,'2018第二笔 粤财社〔2018〕141号'!A:D,4,0)</f>
        <v>87.0</v>
      </c>
    </row>
    <row r="71" spans="8:8" ht="14.25">
      <c r="A71" s="57" t="s">
        <v>79</v>
      </c>
      <c r="B71" s="56">
        <f t="shared" si="10"/>
        <v>6064.0</v>
      </c>
      <c r="C71" s="30">
        <v>83.0</v>
      </c>
      <c r="D71" s="30">
        <v>83.0</v>
      </c>
      <c r="E71" s="30"/>
      <c r="F71" s="30">
        <v>5981.0</v>
      </c>
      <c r="G71">
        <f>VLOOKUP(A71,'2018第二笔 粤财社〔2018〕141号'!A:D,2,0)</f>
        <v>0.0</v>
      </c>
      <c r="H71">
        <f>VLOOKUP(A71,'2018第二笔 粤财社〔2018〕141号'!A:D,3,0)</f>
        <v>182.0</v>
      </c>
      <c r="I71">
        <f>VLOOKUP(A71,'2018第二笔 粤财社〔2018〕141号'!A:D,4,0)</f>
        <v>182.0</v>
      </c>
    </row>
    <row r="72" spans="8:8" ht="14.25">
      <c r="A72" s="57" t="s">
        <v>80</v>
      </c>
      <c r="B72" s="56">
        <f t="shared" si="10"/>
        <v>2150.0</v>
      </c>
      <c r="C72" s="30">
        <v>29.0</v>
      </c>
      <c r="D72" s="30">
        <v>29.0</v>
      </c>
      <c r="E72" s="30"/>
      <c r="F72" s="30">
        <v>2121.0</v>
      </c>
      <c r="G72">
        <f>VLOOKUP(A72,'2018第二笔 粤财社〔2018〕141号'!A:D,2,0)</f>
        <v>0.0</v>
      </c>
      <c r="H72">
        <f>VLOOKUP(A72,'2018第二笔 粤财社〔2018〕141号'!A:D,3,0)</f>
        <v>0.0</v>
      </c>
      <c r="I72">
        <f>VLOOKUP(A72,'2018第二笔 粤财社〔2018〕141号'!A:D,4,0)</f>
        <v>0.0</v>
      </c>
    </row>
    <row r="73" spans="8:8" ht="14.25">
      <c r="A73" s="57" t="s">
        <v>85</v>
      </c>
      <c r="B73" s="56">
        <f t="shared" si="11" ref="B73:F73">SUM(B74:B75)</f>
        <v>1365.0</v>
      </c>
      <c r="C73" s="56">
        <f t="shared" si="11"/>
        <v>19.0</v>
      </c>
      <c r="D73" s="56">
        <f t="shared" si="11"/>
        <v>19.0</v>
      </c>
      <c r="E73" s="56"/>
      <c r="F73" s="56">
        <f t="shared" si="11"/>
        <v>1346.0</v>
      </c>
      <c r="G73">
        <f>VLOOKUP(A73,'2018第二笔 粤财社〔2018〕141号'!A:D,2,0)</f>
        <v>41.0</v>
      </c>
      <c r="H73">
        <f>VLOOKUP(A73,'2018第二笔 粤财社〔2018〕141号'!A:D,3,0)</f>
        <v>0.0</v>
      </c>
      <c r="I73">
        <f>VLOOKUP(A73,'2018第二笔 粤财社〔2018〕141号'!A:D,4,0)</f>
        <v>41.0</v>
      </c>
    </row>
    <row r="74" spans="8:8" ht="14.25">
      <c r="A74" s="58" t="s">
        <v>86</v>
      </c>
      <c r="B74" s="59">
        <f t="shared" si="10"/>
        <v>425.0</v>
      </c>
      <c r="C74" s="34">
        <v>6.0</v>
      </c>
      <c r="D74" s="34">
        <v>6.0</v>
      </c>
      <c r="E74" s="34"/>
      <c r="F74" s="34">
        <v>419.0</v>
      </c>
      <c r="G74">
        <f>VLOOKUP(A74,'2018第二笔 粤财社〔2018〕141号'!A:D,2,0)</f>
        <v>13.0</v>
      </c>
      <c r="H74">
        <f>VLOOKUP(A74,'2018第二笔 粤财社〔2018〕141号'!A:D,3,0)</f>
        <v>0.0</v>
      </c>
      <c r="I74">
        <f>VLOOKUP(A74,'2018第二笔 粤财社〔2018〕141号'!A:D,4,0)</f>
        <v>13.0</v>
      </c>
    </row>
    <row r="75" spans="8:8" ht="14.25">
      <c r="A75" s="58" t="s">
        <v>87</v>
      </c>
      <c r="B75" s="59">
        <f t="shared" si="10"/>
        <v>940.0</v>
      </c>
      <c r="C75" s="34">
        <v>13.0</v>
      </c>
      <c r="D75" s="34">
        <v>13.0</v>
      </c>
      <c r="E75" s="34"/>
      <c r="F75" s="34">
        <v>927.0</v>
      </c>
      <c r="G75">
        <f>VLOOKUP(A75,'2018第二笔 粤财社〔2018〕141号'!A:D,2,0)</f>
        <v>28.0</v>
      </c>
      <c r="H75">
        <f>VLOOKUP(A75,'2018第二笔 粤财社〔2018〕141号'!A:D,3,0)</f>
        <v>0.0</v>
      </c>
      <c r="I75">
        <f>VLOOKUP(A75,'2018第二笔 粤财社〔2018〕141号'!A:D,4,0)</f>
        <v>28.0</v>
      </c>
    </row>
    <row r="76" spans="8:8" ht="14.25">
      <c r="A76" s="57" t="s">
        <v>88</v>
      </c>
      <c r="B76" s="56">
        <f t="shared" si="10"/>
        <v>6934.0</v>
      </c>
      <c r="C76" s="30">
        <v>95.0</v>
      </c>
      <c r="D76" s="30">
        <v>95.0</v>
      </c>
      <c r="E76" s="30"/>
      <c r="F76" s="30">
        <v>6839.0</v>
      </c>
      <c r="G76">
        <f>VLOOKUP(A76,'2018第二笔 粤财社〔2018〕141号'!A:D,2,0)</f>
        <v>0.0</v>
      </c>
      <c r="H76">
        <f>VLOOKUP(A76,'2018第二笔 粤财社〔2018〕141号'!A:D,3,0)</f>
        <v>208.0</v>
      </c>
      <c r="I76">
        <f>VLOOKUP(A76,'2018第二笔 粤财社〔2018〕141号'!A:D,4,0)</f>
        <v>208.0</v>
      </c>
    </row>
    <row r="77" spans="8:8" ht="14.25">
      <c r="A77" s="57" t="s">
        <v>89</v>
      </c>
      <c r="B77" s="56">
        <f t="shared" si="10"/>
        <v>1371.0</v>
      </c>
      <c r="C77" s="30">
        <v>19.0</v>
      </c>
      <c r="D77" s="30">
        <v>19.0</v>
      </c>
      <c r="E77" s="30"/>
      <c r="F77" s="30">
        <v>1352.0</v>
      </c>
      <c r="G77">
        <f>VLOOKUP(A77,'2018第二笔 粤财社〔2018〕141号'!A:D,2,0)</f>
        <v>0.0</v>
      </c>
      <c r="H77">
        <f>VLOOKUP(A77,'2018第二笔 粤财社〔2018〕141号'!A:D,3,0)</f>
        <v>41.0</v>
      </c>
      <c r="I77">
        <f>VLOOKUP(A77,'2018第二笔 粤财社〔2018〕141号'!A:D,4,0)</f>
        <v>41.0</v>
      </c>
    </row>
    <row r="78" spans="8:8" ht="14.25">
      <c r="A78" s="57" t="s">
        <v>90</v>
      </c>
      <c r="B78" s="56">
        <f t="shared" si="10"/>
        <v>12765.0</v>
      </c>
      <c r="C78" s="30">
        <v>175.0</v>
      </c>
      <c r="D78" s="30">
        <v>175.0</v>
      </c>
      <c r="E78" s="30"/>
      <c r="F78" s="30">
        <v>12590.0</v>
      </c>
      <c r="G78">
        <f>VLOOKUP(A78,'2018第二笔 粤财社〔2018〕141号'!A:D,2,0)</f>
        <v>0.0</v>
      </c>
      <c r="H78">
        <f>VLOOKUP(A78,'2018第二笔 粤财社〔2018〕141号'!A:D,3,0)</f>
        <v>384.0</v>
      </c>
      <c r="I78">
        <f>VLOOKUP(A78,'2018第二笔 粤财社〔2018〕141号'!A:D,4,0)</f>
        <v>384.0</v>
      </c>
    </row>
    <row r="79" spans="8:8" ht="14.25">
      <c r="A79" s="57" t="s">
        <v>94</v>
      </c>
      <c r="B79" s="56">
        <f t="shared" si="12" ref="B79:F79">SUM(B80:B83)</f>
        <v>5093.0</v>
      </c>
      <c r="C79" s="56">
        <f t="shared" si="12"/>
        <v>70.0</v>
      </c>
      <c r="D79" s="56">
        <f t="shared" si="12"/>
        <v>70.0</v>
      </c>
      <c r="E79" s="56"/>
      <c r="F79" s="56">
        <f t="shared" si="12"/>
        <v>5023.0</v>
      </c>
      <c r="G79">
        <f>VLOOKUP(A79,'2018第二笔 粤财社〔2018〕141号'!A:D,2,0)</f>
        <v>594.0</v>
      </c>
      <c r="H79">
        <f>VLOOKUP(A79,'2018第二笔 粤财社〔2018〕141号'!A:D,3,0)</f>
        <v>0.0</v>
      </c>
      <c r="I79">
        <f>VLOOKUP(A79,'2018第二笔 粤财社〔2018〕141号'!A:D,4,0)</f>
        <v>594.0</v>
      </c>
    </row>
    <row r="80" spans="8:8" ht="14.25">
      <c r="A80" s="58" t="s">
        <v>95</v>
      </c>
      <c r="B80" s="59">
        <f t="shared" si="10"/>
        <v>846.0</v>
      </c>
      <c r="C80" s="34">
        <v>12.0</v>
      </c>
      <c r="D80" s="34">
        <v>12.0</v>
      </c>
      <c r="E80" s="34"/>
      <c r="F80" s="34">
        <v>834.0</v>
      </c>
      <c r="G80">
        <f>VLOOKUP(A80,'2018第二笔 粤财社〔2018〕141号'!A:D,2,0)</f>
        <v>25.0</v>
      </c>
      <c r="H80">
        <f>VLOOKUP(A80,'2018第二笔 粤财社〔2018〕141号'!A:D,3,0)</f>
        <v>0.0</v>
      </c>
      <c r="I80">
        <f>VLOOKUP(A80,'2018第二笔 粤财社〔2018〕141号'!A:D,4,0)</f>
        <v>25.0</v>
      </c>
    </row>
    <row r="81" spans="8:8" ht="14.25">
      <c r="A81" s="58" t="s">
        <v>96</v>
      </c>
      <c r="B81" s="59">
        <f t="shared" si="10"/>
        <v>1691.0</v>
      </c>
      <c r="C81" s="34">
        <v>23.0</v>
      </c>
      <c r="D81" s="34">
        <v>23.0</v>
      </c>
      <c r="E81" s="34"/>
      <c r="F81" s="34">
        <v>1668.0</v>
      </c>
      <c r="G81">
        <f>VLOOKUP(A81,'2018第二笔 粤财社〔2018〕141号'!A:D,2,0)</f>
        <v>296.0</v>
      </c>
      <c r="H81">
        <f>VLOOKUP(A81,'2018第二笔 粤财社〔2018〕141号'!A:D,3,0)</f>
        <v>0.0</v>
      </c>
      <c r="I81">
        <f>VLOOKUP(A81,'2018第二笔 粤财社〔2018〕141号'!A:D,4,0)</f>
        <v>296.0</v>
      </c>
    </row>
    <row r="82" spans="8:8" ht="14.25">
      <c r="A82" s="58" t="s">
        <v>97</v>
      </c>
      <c r="B82" s="59">
        <f t="shared" si="10"/>
        <v>1309.0</v>
      </c>
      <c r="C82" s="34">
        <v>18.0</v>
      </c>
      <c r="D82" s="34">
        <v>18.0</v>
      </c>
      <c r="E82" s="34"/>
      <c r="F82" s="34">
        <v>1291.0</v>
      </c>
      <c r="G82">
        <f>VLOOKUP(A82,'2018第二笔 粤财社〔2018〕141号'!A:D,2,0)</f>
        <v>236.0</v>
      </c>
      <c r="H82">
        <f>VLOOKUP(A82,'2018第二笔 粤财社〔2018〕141号'!A:D,3,0)</f>
        <v>0.0</v>
      </c>
      <c r="I82">
        <f>VLOOKUP(A82,'2018第二笔 粤财社〔2018〕141号'!A:D,4,0)</f>
        <v>236.0</v>
      </c>
    </row>
    <row r="83" spans="8:8" ht="14.25">
      <c r="A83" s="58" t="s">
        <v>98</v>
      </c>
      <c r="B83" s="59">
        <f t="shared" si="10"/>
        <v>1247.0</v>
      </c>
      <c r="C83" s="34">
        <v>17.0</v>
      </c>
      <c r="D83" s="34">
        <v>17.0</v>
      </c>
      <c r="E83" s="34"/>
      <c r="F83" s="34">
        <v>1230.0</v>
      </c>
      <c r="G83">
        <f>VLOOKUP(A83,'2018第二笔 粤财社〔2018〕141号'!A:D,2,0)</f>
        <v>37.0</v>
      </c>
      <c r="H83">
        <f>VLOOKUP(A83,'2018第二笔 粤财社〔2018〕141号'!A:D,3,0)</f>
        <v>0.0</v>
      </c>
      <c r="I83">
        <f>VLOOKUP(A83,'2018第二笔 粤财社〔2018〕141号'!A:D,4,0)</f>
        <v>37.0</v>
      </c>
    </row>
    <row r="84" spans="8:8" ht="14.25">
      <c r="A84" s="57" t="s">
        <v>99</v>
      </c>
      <c r="B84" s="56">
        <f t="shared" si="10"/>
        <v>4111.0</v>
      </c>
      <c r="C84" s="30">
        <v>56.0</v>
      </c>
      <c r="D84" s="30">
        <v>56.0</v>
      </c>
      <c r="E84" s="30"/>
      <c r="F84" s="30">
        <v>4055.0</v>
      </c>
      <c r="G84">
        <f>VLOOKUP(A84,'2018第二笔 粤财社〔2018〕141号'!A:D,2,0)</f>
        <v>0.0</v>
      </c>
      <c r="H84">
        <f>VLOOKUP(A84,'2018第二笔 粤财社〔2018〕141号'!A:D,3,0)</f>
        <v>124.0</v>
      </c>
      <c r="I84">
        <f>VLOOKUP(A84,'2018第二笔 粤财社〔2018〕141号'!A:D,4,0)</f>
        <v>124.0</v>
      </c>
    </row>
    <row r="85" spans="8:8" ht="14.25">
      <c r="A85" s="57" t="s">
        <v>100</v>
      </c>
      <c r="B85" s="56">
        <f t="shared" si="13" ref="B85:F85">SUM(B86:B92)</f>
        <v>10231.0</v>
      </c>
      <c r="C85" s="56">
        <f t="shared" si="13"/>
        <v>140.0</v>
      </c>
      <c r="D85" s="56">
        <f t="shared" si="13"/>
        <v>140.0</v>
      </c>
      <c r="E85" s="56"/>
      <c r="F85" s="56">
        <f t="shared" si="13"/>
        <v>10091.0</v>
      </c>
      <c r="G85">
        <f>VLOOKUP(A85,'2018第二笔 粤财社〔2018〕141号'!A:D,2,0)</f>
        <v>732.0</v>
      </c>
      <c r="H85">
        <f>VLOOKUP(A85,'2018第二笔 粤财社〔2018〕141号'!A:D,3,0)</f>
        <v>0.0</v>
      </c>
      <c r="I85">
        <f>VLOOKUP(A85,'2018第二笔 粤财社〔2018〕141号'!A:D,4,0)</f>
        <v>732.0</v>
      </c>
    </row>
    <row r="86" spans="8:8" ht="14.25">
      <c r="A86" s="58" t="s">
        <v>101</v>
      </c>
      <c r="B86" s="59">
        <f t="shared" si="10"/>
        <v>1055.0</v>
      </c>
      <c r="C86" s="34">
        <v>14.0</v>
      </c>
      <c r="D86" s="34">
        <v>14.0</v>
      </c>
      <c r="E86" s="34"/>
      <c r="F86" s="34">
        <v>1041.0</v>
      </c>
      <c r="G86">
        <f>VLOOKUP(A86,'2018第二笔 粤财社〔2018〕141号'!A:D,2,0)</f>
        <v>32.0</v>
      </c>
      <c r="H86">
        <f>VLOOKUP(A86,'2018第二笔 粤财社〔2018〕141号'!A:D,3,0)</f>
        <v>0.0</v>
      </c>
      <c r="I86">
        <f>VLOOKUP(A86,'2018第二笔 粤财社〔2018〕141号'!A:D,4,0)</f>
        <v>32.0</v>
      </c>
    </row>
    <row r="87" spans="8:8" ht="14.25">
      <c r="A87" s="58" t="s">
        <v>102</v>
      </c>
      <c r="B87" s="59">
        <f t="shared" si="10"/>
        <v>4682.0</v>
      </c>
      <c r="C87" s="34">
        <v>64.0</v>
      </c>
      <c r="D87" s="34">
        <v>64.0</v>
      </c>
      <c r="E87" s="34"/>
      <c r="F87" s="34">
        <v>4618.0</v>
      </c>
      <c r="G87">
        <f>VLOOKUP(A87,'2018第二笔 粤财社〔2018〕141号'!A:D,2,0)</f>
        <v>141.0</v>
      </c>
      <c r="H87">
        <f>VLOOKUP(A87,'2018第二笔 粤财社〔2018〕141号'!A:D,3,0)</f>
        <v>0.0</v>
      </c>
      <c r="I87">
        <f>VLOOKUP(A87,'2018第二笔 粤财社〔2018〕141号'!A:D,4,0)</f>
        <v>141.0</v>
      </c>
    </row>
    <row r="88" spans="8:8" ht="14.25">
      <c r="A88" s="58" t="s">
        <v>103</v>
      </c>
      <c r="B88" s="59">
        <f t="shared" si="10"/>
        <v>2701.0</v>
      </c>
      <c r="C88" s="34">
        <v>37.0</v>
      </c>
      <c r="D88" s="34">
        <v>37.0</v>
      </c>
      <c r="E88" s="34"/>
      <c r="F88" s="34">
        <v>2664.0</v>
      </c>
      <c r="G88">
        <f>VLOOKUP(A88,'2018第二笔 粤财社〔2018〕141号'!A:D,2,0)</f>
        <v>454.0</v>
      </c>
      <c r="H88">
        <f>VLOOKUP(A88,'2018第二笔 粤财社〔2018〕141号'!A:D,3,0)</f>
        <v>0.0</v>
      </c>
      <c r="I88">
        <f>VLOOKUP(A88,'2018第二笔 粤财社〔2018〕141号'!A:D,4,0)</f>
        <v>454.0</v>
      </c>
    </row>
    <row r="89" spans="8:8" ht="14.25">
      <c r="A89" s="58" t="s">
        <v>104</v>
      </c>
      <c r="B89" s="59">
        <f t="shared" si="10"/>
        <v>129.0</v>
      </c>
      <c r="C89" s="34">
        <v>2.0</v>
      </c>
      <c r="D89" s="34">
        <v>2.0</v>
      </c>
      <c r="E89" s="34"/>
      <c r="F89" s="34">
        <v>127.0</v>
      </c>
      <c r="G89">
        <f>VLOOKUP(A89,'2018第二笔 粤财社〔2018〕141号'!A:D,2,0)</f>
        <v>4.0</v>
      </c>
      <c r="H89">
        <f>VLOOKUP(A89,'2018第二笔 粤财社〔2018〕141号'!A:D,3,0)</f>
        <v>0.0</v>
      </c>
      <c r="I89">
        <f>VLOOKUP(A89,'2018第二笔 粤财社〔2018〕141号'!A:D,4,0)</f>
        <v>4.0</v>
      </c>
    </row>
    <row r="90" spans="8:8" ht="14.25">
      <c r="A90" s="58" t="s">
        <v>105</v>
      </c>
      <c r="B90" s="59">
        <f t="shared" si="10"/>
        <v>295.0</v>
      </c>
      <c r="C90" s="34">
        <v>4.0</v>
      </c>
      <c r="D90" s="34">
        <v>4.0</v>
      </c>
      <c r="E90" s="34"/>
      <c r="F90" s="34">
        <v>291.0</v>
      </c>
      <c r="G90">
        <f>VLOOKUP(A90,'2018第二笔 粤财社〔2018〕141号'!A:D,2,0)</f>
        <v>60.0</v>
      </c>
      <c r="H90">
        <f>VLOOKUP(A90,'2018第二笔 粤财社〔2018〕141号'!A:D,3,0)</f>
        <v>0.0</v>
      </c>
      <c r="I90">
        <f>VLOOKUP(A90,'2018第二笔 粤财社〔2018〕141号'!A:D,4,0)</f>
        <v>60.0</v>
      </c>
    </row>
    <row r="91" spans="8:8" ht="14.25">
      <c r="A91" s="58" t="s">
        <v>106</v>
      </c>
      <c r="B91" s="59">
        <f t="shared" si="10"/>
        <v>734.0</v>
      </c>
      <c r="C91" s="34">
        <v>10.0</v>
      </c>
      <c r="D91" s="34">
        <v>10.0</v>
      </c>
      <c r="E91" s="34"/>
      <c r="F91" s="34">
        <v>724.0</v>
      </c>
      <c r="G91">
        <f>VLOOKUP(A91,'2018第二笔 粤财社〔2018〕141号'!A:D,2,0)</f>
        <v>22.0</v>
      </c>
      <c r="H91">
        <f>VLOOKUP(A91,'2018第二笔 粤财社〔2018〕141号'!A:D,3,0)</f>
        <v>0.0</v>
      </c>
      <c r="I91">
        <f>VLOOKUP(A91,'2018第二笔 粤财社〔2018〕141号'!A:D,4,0)</f>
        <v>22.0</v>
      </c>
    </row>
    <row r="92" spans="8:8" ht="14.25">
      <c r="A92" s="58" t="s">
        <v>107</v>
      </c>
      <c r="B92" s="59">
        <f t="shared" si="10"/>
        <v>635.0</v>
      </c>
      <c r="C92" s="34">
        <v>9.0</v>
      </c>
      <c r="D92" s="34">
        <v>9.0</v>
      </c>
      <c r="E92" s="34"/>
      <c r="F92" s="34">
        <v>626.0</v>
      </c>
      <c r="G92">
        <f>VLOOKUP(A92,'2018第二笔 粤财社〔2018〕141号'!A:D,2,0)</f>
        <v>19.0</v>
      </c>
      <c r="H92">
        <f>VLOOKUP(A92,'2018第二笔 粤财社〔2018〕141号'!A:D,3,0)</f>
        <v>0.0</v>
      </c>
      <c r="I92">
        <f>VLOOKUP(A92,'2018第二笔 粤财社〔2018〕141号'!A:D,4,0)</f>
        <v>19.0</v>
      </c>
    </row>
    <row r="93" spans="8:8" ht="14.25">
      <c r="A93" s="57" t="s">
        <v>108</v>
      </c>
      <c r="B93" s="56">
        <f t="shared" si="10"/>
        <v>34355.0</v>
      </c>
      <c r="C93" s="30">
        <v>471.0</v>
      </c>
      <c r="D93" s="30">
        <v>471.0</v>
      </c>
      <c r="E93" s="30"/>
      <c r="F93" s="30">
        <v>33884.0</v>
      </c>
      <c r="G93">
        <f>VLOOKUP(A93,'2018第二笔 粤财社〔2018〕141号'!A:D,2,0)</f>
        <v>0.0</v>
      </c>
      <c r="H93">
        <f>VLOOKUP(A93,'2018第二笔 粤财社〔2018〕141号'!A:D,3,0)</f>
        <v>0.0</v>
      </c>
      <c r="I93">
        <f>VLOOKUP(A93,'2018第二笔 粤财社〔2018〕141号'!A:D,4,0)</f>
        <v>0.0</v>
      </c>
    </row>
    <row r="94" spans="8:8" ht="14.25">
      <c r="A94" s="57" t="s">
        <v>109</v>
      </c>
      <c r="B94" s="56">
        <f t="shared" si="10"/>
        <v>4112.0</v>
      </c>
      <c r="C94" s="30">
        <v>56.0</v>
      </c>
      <c r="D94" s="30">
        <v>56.0</v>
      </c>
      <c r="E94" s="30"/>
      <c r="F94" s="30">
        <v>4056.0</v>
      </c>
      <c r="G94">
        <f>VLOOKUP(A94,'2018第二笔 粤财社〔2018〕141号'!A:D,2,0)</f>
        <v>0.0</v>
      </c>
      <c r="H94">
        <f>VLOOKUP(A94,'2018第二笔 粤财社〔2018〕141号'!A:D,3,0)</f>
        <v>621.0</v>
      </c>
      <c r="I94">
        <f>VLOOKUP(A94,'2018第二笔 粤财社〔2018〕141号'!A:D,4,0)</f>
        <v>621.0</v>
      </c>
    </row>
    <row r="95" spans="8:8" ht="14.25">
      <c r="A95" s="57" t="s">
        <v>110</v>
      </c>
      <c r="B95" s="56">
        <f t="shared" si="10"/>
        <v>12812.0</v>
      </c>
      <c r="C95" s="30">
        <v>176.0</v>
      </c>
      <c r="D95" s="30">
        <v>176.0</v>
      </c>
      <c r="E95" s="30"/>
      <c r="F95" s="30">
        <v>12636.0</v>
      </c>
      <c r="G95">
        <f>VLOOKUP(A95,'2018第二笔 粤财社〔2018〕141号'!A:D,2,0)</f>
        <v>0.0</v>
      </c>
      <c r="H95">
        <f>VLOOKUP(A95,'2018第二笔 粤财社〔2018〕141号'!A:D,3,0)</f>
        <v>0.0</v>
      </c>
      <c r="I95">
        <f>VLOOKUP(A95,'2018第二笔 粤财社〔2018〕141号'!A:D,4,0)</f>
        <v>0.0</v>
      </c>
    </row>
    <row r="96" spans="8:8" ht="14.25">
      <c r="A96" s="57" t="s">
        <v>111</v>
      </c>
      <c r="B96" s="56">
        <f t="shared" si="14" ref="B96:F96">SUM(B97:B100)</f>
        <v>13732.0</v>
      </c>
      <c r="C96" s="56">
        <f t="shared" si="14"/>
        <v>188.0</v>
      </c>
      <c r="D96" s="56">
        <f t="shared" si="14"/>
        <v>188.0</v>
      </c>
      <c r="E96" s="56"/>
      <c r="F96" s="56">
        <f t="shared" si="14"/>
        <v>13544.0</v>
      </c>
      <c r="G96">
        <f>VLOOKUP(A96,'2018第二笔 粤财社〔2018〕141号'!A:D,2,0)</f>
        <v>259.0</v>
      </c>
      <c r="H96">
        <f>VLOOKUP(A96,'2018第二笔 粤财社〔2018〕141号'!A:D,3,0)</f>
        <v>0.0</v>
      </c>
      <c r="I96">
        <f>VLOOKUP(A96,'2018第二笔 粤财社〔2018〕141号'!A:D,4,0)</f>
        <v>259.0</v>
      </c>
    </row>
    <row r="97" spans="8:8" ht="14.25">
      <c r="A97" s="58" t="s">
        <v>112</v>
      </c>
      <c r="B97" s="59">
        <f t="shared" si="10"/>
        <v>1555.0</v>
      </c>
      <c r="C97" s="34">
        <v>21.0</v>
      </c>
      <c r="D97" s="34">
        <v>21.0</v>
      </c>
      <c r="E97" s="34"/>
      <c r="F97" s="34">
        <v>1534.0</v>
      </c>
      <c r="G97">
        <f>VLOOKUP(A97,'2018第二笔 粤财社〔2018〕141号'!A:D,2,0)</f>
        <v>47.0</v>
      </c>
      <c r="H97">
        <f>VLOOKUP(A97,'2018第二笔 粤财社〔2018〕141号'!A:D,3,0)</f>
        <v>0.0</v>
      </c>
      <c r="I97">
        <f>VLOOKUP(A97,'2018第二笔 粤财社〔2018〕141号'!A:D,4,0)</f>
        <v>47.0</v>
      </c>
    </row>
    <row r="98" spans="8:8" ht="14.25">
      <c r="A98" s="58" t="s">
        <v>113</v>
      </c>
      <c r="B98" s="59">
        <f t="shared" si="10"/>
        <v>1966.0</v>
      </c>
      <c r="C98" s="34">
        <v>27.0</v>
      </c>
      <c r="D98" s="34">
        <v>27.0</v>
      </c>
      <c r="E98" s="34"/>
      <c r="F98" s="34">
        <v>1939.0</v>
      </c>
      <c r="G98">
        <f>VLOOKUP(A98,'2018第二笔 粤财社〔2018〕141号'!A:D,2,0)</f>
        <v>59.0</v>
      </c>
      <c r="H98">
        <f>VLOOKUP(A98,'2018第二笔 粤财社〔2018〕141号'!A:D,3,0)</f>
        <v>0.0</v>
      </c>
      <c r="I98">
        <f>VLOOKUP(A98,'2018第二笔 粤财社〔2018〕141号'!A:D,4,0)</f>
        <v>59.0</v>
      </c>
    </row>
    <row r="99" spans="8:8" ht="14.25">
      <c r="A99" s="58" t="s">
        <v>114</v>
      </c>
      <c r="B99" s="59">
        <f t="shared" si="10"/>
        <v>5091.0</v>
      </c>
      <c r="C99" s="34">
        <v>70.0</v>
      </c>
      <c r="D99" s="34">
        <v>70.0</v>
      </c>
      <c r="E99" s="34"/>
      <c r="F99" s="34">
        <v>5021.0</v>
      </c>
      <c r="G99">
        <f>VLOOKUP(A99,'2018第二笔 粤财社〔2018〕141号'!A:D,2,0)</f>
        <v>153.0</v>
      </c>
      <c r="H99">
        <f>VLOOKUP(A99,'2018第二笔 粤财社〔2018〕141号'!A:D,3,0)</f>
        <v>0.0</v>
      </c>
      <c r="I99">
        <f>VLOOKUP(A99,'2018第二笔 粤财社〔2018〕141号'!A:D,4,0)</f>
        <v>153.0</v>
      </c>
    </row>
    <row r="100" spans="8:8" ht="14.25">
      <c r="A100" s="58" t="s">
        <v>115</v>
      </c>
      <c r="B100" s="59">
        <f t="shared" si="10"/>
        <v>5120.0</v>
      </c>
      <c r="C100" s="34">
        <v>70.0</v>
      </c>
      <c r="D100" s="34">
        <v>70.0</v>
      </c>
      <c r="E100" s="34"/>
      <c r="F100" s="34">
        <v>5050.0</v>
      </c>
      <c r="G100">
        <f>VLOOKUP(A100,'2018第二笔 粤财社〔2018〕141号'!A:D,2,0)</f>
        <v>0.0</v>
      </c>
      <c r="H100">
        <f>VLOOKUP(A100,'2018第二笔 粤财社〔2018〕141号'!A:D,3,0)</f>
        <v>0.0</v>
      </c>
      <c r="I100">
        <f>VLOOKUP(A100,'2018第二笔 粤财社〔2018〕141号'!A:D,4,0)</f>
        <v>0.0</v>
      </c>
    </row>
    <row r="101" spans="8:8" ht="14.25">
      <c r="A101" s="57" t="s">
        <v>116</v>
      </c>
      <c r="B101" s="56">
        <f t="shared" si="15" ref="B101:B130">C101+F101</f>
        <v>4948.0</v>
      </c>
      <c r="C101" s="30">
        <v>68.0</v>
      </c>
      <c r="D101" s="30">
        <v>68.0</v>
      </c>
      <c r="E101" s="30"/>
      <c r="F101" s="30">
        <v>4880.0</v>
      </c>
      <c r="G101">
        <f>VLOOKUP(A101,'2018第二笔 粤财社〔2018〕141号'!A:D,2,0)</f>
        <v>0.0</v>
      </c>
      <c r="H101">
        <f>VLOOKUP(A101,'2018第二笔 粤财社〔2018〕141号'!A:D,3,0)</f>
        <v>0.0</v>
      </c>
      <c r="I101">
        <f>VLOOKUP(A101,'2018第二笔 粤财社〔2018〕141号'!A:D,4,0)</f>
        <v>0.0</v>
      </c>
    </row>
    <row r="102" spans="8:8" ht="14.25">
      <c r="A102" s="57" t="s">
        <v>117</v>
      </c>
      <c r="B102" s="56">
        <f t="shared" si="15"/>
        <v>8045.0</v>
      </c>
      <c r="C102" s="30">
        <v>110.0</v>
      </c>
      <c r="D102" s="30">
        <v>110.0</v>
      </c>
      <c r="E102" s="30"/>
      <c r="F102" s="30">
        <v>7935.0</v>
      </c>
      <c r="G102">
        <f>VLOOKUP(A102,'2018第二笔 粤财社〔2018〕141号'!A:D,2,0)</f>
        <v>0.0</v>
      </c>
      <c r="H102">
        <f>VLOOKUP(A102,'2018第二笔 粤财社〔2018〕141号'!A:D,3,0)</f>
        <v>0.0</v>
      </c>
      <c r="I102">
        <f>VLOOKUP(A102,'2018第二笔 粤财社〔2018〕141号'!A:D,4,0)</f>
        <v>0.0</v>
      </c>
    </row>
    <row r="103" spans="8:8" ht="14.25">
      <c r="A103" s="57" t="s">
        <v>123</v>
      </c>
      <c r="B103" s="56">
        <f t="shared" si="16" ref="B103:F103">SUM(B104:B108)</f>
        <v>7431.0</v>
      </c>
      <c r="C103" s="56">
        <f t="shared" si="16"/>
        <v>102.0</v>
      </c>
      <c r="D103" s="56">
        <f t="shared" si="16"/>
        <v>102.0</v>
      </c>
      <c r="E103" s="56"/>
      <c r="F103" s="56">
        <f t="shared" si="16"/>
        <v>7329.0</v>
      </c>
      <c r="G103">
        <f>VLOOKUP(A103,'2018第二笔 粤财社〔2018〕141号'!A:D,2,0)</f>
        <v>362.0</v>
      </c>
      <c r="H103">
        <f>VLOOKUP(A103,'2018第二笔 粤财社〔2018〕141号'!A:D,3,0)</f>
        <v>0.0</v>
      </c>
      <c r="I103">
        <f>VLOOKUP(A103,'2018第二笔 粤财社〔2018〕141号'!A:D,4,0)</f>
        <v>362.0</v>
      </c>
    </row>
    <row r="104" spans="8:8" ht="14.25">
      <c r="A104" s="58" t="s">
        <v>124</v>
      </c>
      <c r="B104" s="59">
        <f t="shared" si="15"/>
        <v>947.0</v>
      </c>
      <c r="C104" s="34">
        <v>13.0</v>
      </c>
      <c r="D104" s="34">
        <v>13.0</v>
      </c>
      <c r="E104" s="34"/>
      <c r="F104" s="34">
        <v>934.0</v>
      </c>
      <c r="G104">
        <f>VLOOKUP(A104,'2018第二笔 粤财社〔2018〕141号'!A:D,2,0)</f>
        <v>167.0</v>
      </c>
      <c r="H104">
        <f>VLOOKUP(A104,'2018第二笔 粤财社〔2018〕141号'!A:D,3,0)</f>
        <v>0.0</v>
      </c>
      <c r="I104">
        <f>VLOOKUP(A104,'2018第二笔 粤财社〔2018〕141号'!A:D,4,0)</f>
        <v>167.0</v>
      </c>
    </row>
    <row r="105" spans="8:8" ht="14.25">
      <c r="A105" s="58" t="s">
        <v>125</v>
      </c>
      <c r="B105" s="59">
        <f t="shared" si="15"/>
        <v>2085.0</v>
      </c>
      <c r="C105" s="34">
        <v>29.0</v>
      </c>
      <c r="D105" s="34">
        <v>29.0</v>
      </c>
      <c r="E105" s="34"/>
      <c r="F105" s="34">
        <v>2056.0</v>
      </c>
      <c r="G105">
        <f>VLOOKUP(A105,'2018第二笔 粤财社〔2018〕141号'!A:D,2,0)</f>
        <v>63.0</v>
      </c>
      <c r="H105">
        <f>VLOOKUP(A105,'2018第二笔 粤财社〔2018〕141号'!A:D,3,0)</f>
        <v>0.0</v>
      </c>
      <c r="I105">
        <f>VLOOKUP(A105,'2018第二笔 粤财社〔2018〕141号'!A:D,4,0)</f>
        <v>63.0</v>
      </c>
    </row>
    <row r="106" spans="8:8" ht="14.25">
      <c r="A106" s="58" t="s">
        <v>126</v>
      </c>
      <c r="B106" s="59">
        <f t="shared" si="15"/>
        <v>1143.0</v>
      </c>
      <c r="C106" s="34">
        <v>16.0</v>
      </c>
      <c r="D106" s="34">
        <v>16.0</v>
      </c>
      <c r="E106" s="34"/>
      <c r="F106" s="34">
        <v>1127.0</v>
      </c>
      <c r="G106">
        <f>VLOOKUP(A106,'2018第二笔 粤财社〔2018〕141号'!A:D,2,0)</f>
        <v>34.0</v>
      </c>
      <c r="H106">
        <f>VLOOKUP(A106,'2018第二笔 粤财社〔2018〕141号'!A:D,3,0)</f>
        <v>0.0</v>
      </c>
      <c r="I106">
        <f>VLOOKUP(A106,'2018第二笔 粤财社〔2018〕141号'!A:D,4,0)</f>
        <v>34.0</v>
      </c>
    </row>
    <row r="107" spans="8:8" ht="14.25">
      <c r="A107" s="58" t="s">
        <v>127</v>
      </c>
      <c r="B107" s="59">
        <f t="shared" si="15"/>
        <v>1918.0</v>
      </c>
      <c r="C107" s="34">
        <v>26.0</v>
      </c>
      <c r="D107" s="34">
        <v>26.0</v>
      </c>
      <c r="E107" s="34"/>
      <c r="F107" s="34">
        <v>1892.0</v>
      </c>
      <c r="G107">
        <f>VLOOKUP(A107,'2018第二笔 粤财社〔2018〕141号'!A:D,2,0)</f>
        <v>58.0</v>
      </c>
      <c r="H107">
        <f>VLOOKUP(A107,'2018第二笔 粤财社〔2018〕141号'!A:D,3,0)</f>
        <v>0.0</v>
      </c>
      <c r="I107">
        <f>VLOOKUP(A107,'2018第二笔 粤财社〔2018〕141号'!A:D,4,0)</f>
        <v>58.0</v>
      </c>
    </row>
    <row r="108" spans="8:8" ht="14.25">
      <c r="A108" s="58" t="s">
        <v>128</v>
      </c>
      <c r="B108" s="59">
        <f t="shared" si="15"/>
        <v>1338.0</v>
      </c>
      <c r="C108" s="34">
        <v>18.0</v>
      </c>
      <c r="D108" s="34">
        <v>18.0</v>
      </c>
      <c r="E108" s="34"/>
      <c r="F108" s="34">
        <v>1320.0</v>
      </c>
      <c r="G108">
        <f>VLOOKUP(A108,'2018第二笔 粤财社〔2018〕141号'!A:D,2,0)</f>
        <v>40.0</v>
      </c>
      <c r="H108">
        <f>VLOOKUP(A108,'2018第二笔 粤财社〔2018〕141号'!A:D,3,0)</f>
        <v>0.0</v>
      </c>
      <c r="I108">
        <f>VLOOKUP(A108,'2018第二笔 粤财社〔2018〕141号'!A:D,4,0)</f>
        <v>40.0</v>
      </c>
    </row>
    <row r="109" spans="8:8" ht="14.25">
      <c r="A109" s="57" t="s">
        <v>129</v>
      </c>
      <c r="B109" s="56">
        <f t="shared" si="15"/>
        <v>5984.0</v>
      </c>
      <c r="C109" s="30">
        <v>82.0</v>
      </c>
      <c r="D109" s="30">
        <v>82.0</v>
      </c>
      <c r="E109" s="30"/>
      <c r="F109" s="30">
        <v>5902.0</v>
      </c>
      <c r="G109">
        <f>VLOOKUP(A109,'2018第二笔 粤财社〔2018〕141号'!A:D,2,0)</f>
        <v>0.0</v>
      </c>
      <c r="H109">
        <f>VLOOKUP(A109,'2018第二笔 粤财社〔2018〕141号'!A:D,3,0)</f>
        <v>0.0</v>
      </c>
      <c r="I109">
        <f>VLOOKUP(A109,'2018第二笔 粤财社〔2018〕141号'!A:D,4,0)</f>
        <v>0.0</v>
      </c>
    </row>
    <row r="110" spans="8:8" ht="14.25">
      <c r="A110" s="57" t="s">
        <v>130</v>
      </c>
      <c r="B110" s="56">
        <f t="shared" si="15"/>
        <v>425.0</v>
      </c>
      <c r="C110" s="30">
        <v>6.0</v>
      </c>
      <c r="D110" s="30">
        <v>6.0</v>
      </c>
      <c r="E110" s="30"/>
      <c r="F110" s="30">
        <v>419.0</v>
      </c>
      <c r="G110">
        <f>VLOOKUP(A110,'2018第二笔 粤财社〔2018〕141号'!A:D,2,0)</f>
        <v>0.0</v>
      </c>
      <c r="H110">
        <f>VLOOKUP(A110,'2018第二笔 粤财社〔2018〕141号'!A:D,3,0)</f>
        <v>13.0</v>
      </c>
      <c r="I110">
        <f>VLOOKUP(A110,'2018第二笔 粤财社〔2018〕141号'!A:D,4,0)</f>
        <v>13.0</v>
      </c>
    </row>
    <row r="111" spans="8:8" ht="14.25">
      <c r="A111" s="57" t="s">
        <v>131</v>
      </c>
      <c r="B111" s="56">
        <f t="shared" si="15"/>
        <v>838.0</v>
      </c>
      <c r="C111" s="30">
        <v>11.0</v>
      </c>
      <c r="D111" s="30">
        <v>11.0</v>
      </c>
      <c r="E111" s="30"/>
      <c r="F111" s="30">
        <v>827.0</v>
      </c>
      <c r="G111">
        <f>VLOOKUP(A111,'2018第二笔 粤财社〔2018〕141号'!A:D,2,0)</f>
        <v>0.0</v>
      </c>
      <c r="H111">
        <f>VLOOKUP(A111,'2018第二笔 粤财社〔2018〕141号'!A:D,3,0)</f>
        <v>25.0</v>
      </c>
      <c r="I111">
        <f>VLOOKUP(A111,'2018第二笔 粤财社〔2018〕141号'!A:D,4,0)</f>
        <v>25.0</v>
      </c>
    </row>
    <row r="112" spans="8:8" ht="14.25">
      <c r="A112" s="57" t="s">
        <v>132</v>
      </c>
      <c r="B112" s="56">
        <f t="shared" si="17" ref="B112:F112">SUM(B113:B115)</f>
        <v>2312.0</v>
      </c>
      <c r="C112" s="56">
        <f t="shared" si="17"/>
        <v>32.0</v>
      </c>
      <c r="D112" s="56">
        <f t="shared" si="17"/>
        <v>32.0</v>
      </c>
      <c r="E112" s="56"/>
      <c r="F112" s="56">
        <f t="shared" si="17"/>
        <v>2280.0</v>
      </c>
      <c r="G112">
        <f>VLOOKUP(A112,'2018第二笔 粤财社〔2018〕141号'!A:D,2,0)</f>
        <v>58.0</v>
      </c>
      <c r="H112">
        <f>VLOOKUP(A112,'2018第二笔 粤财社〔2018〕141号'!A:D,3,0)</f>
        <v>0.0</v>
      </c>
      <c r="I112">
        <f>VLOOKUP(A112,'2018第二笔 粤财社〔2018〕141号'!A:D,4,0)</f>
        <v>58.0</v>
      </c>
    </row>
    <row r="113" spans="8:8" ht="14.25">
      <c r="A113" s="58" t="s">
        <v>133</v>
      </c>
      <c r="B113" s="59">
        <f t="shared" si="15"/>
        <v>118.0</v>
      </c>
      <c r="C113" s="34">
        <v>2.0</v>
      </c>
      <c r="D113" s="34">
        <v>2.0</v>
      </c>
      <c r="E113" s="34"/>
      <c r="F113" s="34">
        <v>116.0</v>
      </c>
      <c r="G113">
        <f>VLOOKUP(A113,'2018第二笔 粤财社〔2018〕141号'!A:D,2,0)</f>
        <v>4.0</v>
      </c>
      <c r="H113">
        <f>VLOOKUP(A113,'2018第二笔 粤财社〔2018〕141号'!A:D,3,0)</f>
        <v>0.0</v>
      </c>
      <c r="I113">
        <f>VLOOKUP(A113,'2018第二笔 粤财社〔2018〕141号'!A:D,4,0)</f>
        <v>4.0</v>
      </c>
    </row>
    <row r="114" spans="8:8" ht="14.25">
      <c r="A114" s="58" t="s">
        <v>134</v>
      </c>
      <c r="B114" s="59">
        <f t="shared" si="15"/>
        <v>1780.0</v>
      </c>
      <c r="C114" s="34">
        <v>24.0</v>
      </c>
      <c r="D114" s="34">
        <v>24.0</v>
      </c>
      <c r="E114" s="34"/>
      <c r="F114" s="34">
        <v>1756.0</v>
      </c>
      <c r="G114">
        <f>VLOOKUP(A114,'2018第二笔 粤财社〔2018〕141号'!A:D,2,0)</f>
        <v>54.0</v>
      </c>
      <c r="H114">
        <f>VLOOKUP(A114,'2018第二笔 粤财社〔2018〕141号'!A:D,3,0)</f>
        <v>0.0</v>
      </c>
      <c r="I114">
        <f>VLOOKUP(A114,'2018第二笔 粤财社〔2018〕141号'!A:D,4,0)</f>
        <v>54.0</v>
      </c>
    </row>
    <row r="115" spans="8:8" ht="14.25">
      <c r="A115" s="58" t="s">
        <v>135</v>
      </c>
      <c r="B115" s="59">
        <f t="shared" si="15"/>
        <v>414.0</v>
      </c>
      <c r="C115" s="34">
        <v>6.0</v>
      </c>
      <c r="D115" s="34">
        <v>6.0</v>
      </c>
      <c r="E115" s="34"/>
      <c r="F115" s="34">
        <v>408.0</v>
      </c>
      <c r="G115">
        <f>VLOOKUP(A115,'2018第二笔 粤财社〔2018〕141号'!A:D,2,0)</f>
        <v>0.0</v>
      </c>
      <c r="H115">
        <f>VLOOKUP(A115,'2018第二笔 粤财社〔2018〕141号'!A:D,3,0)</f>
        <v>0.0</v>
      </c>
      <c r="I115">
        <f>VLOOKUP(A115,'2018第二笔 粤财社〔2018〕141号'!A:D,4,0)</f>
        <v>0.0</v>
      </c>
    </row>
    <row r="116" spans="8:8" ht="14.25">
      <c r="A116" s="57" t="s">
        <v>136</v>
      </c>
      <c r="B116" s="56">
        <f t="shared" si="15"/>
        <v>2880.0</v>
      </c>
      <c r="C116" s="30">
        <v>39.0</v>
      </c>
      <c r="D116" s="30">
        <v>39.0</v>
      </c>
      <c r="E116" s="30"/>
      <c r="F116" s="30">
        <v>2841.0</v>
      </c>
      <c r="G116">
        <f>VLOOKUP(A116,'2018第二笔 粤财社〔2018〕141号'!A:D,2,0)</f>
        <v>0.0</v>
      </c>
      <c r="H116">
        <f>VLOOKUP(A116,'2018第二笔 粤财社〔2018〕141号'!A:D,3,0)</f>
        <v>87.0</v>
      </c>
      <c r="I116">
        <f>VLOOKUP(A116,'2018第二笔 粤财社〔2018〕141号'!A:D,4,0)</f>
        <v>87.0</v>
      </c>
    </row>
    <row r="117" spans="8:8" ht="14.25">
      <c r="A117" s="57" t="s">
        <v>137</v>
      </c>
      <c r="B117" s="56">
        <f t="shared" si="18" ref="B117:F117">SUM(B118:B120)</f>
        <v>5181.0</v>
      </c>
      <c r="C117" s="56">
        <f t="shared" si="18"/>
        <v>71.0</v>
      </c>
      <c r="D117" s="56">
        <f t="shared" si="18"/>
        <v>71.0</v>
      </c>
      <c r="E117" s="56"/>
      <c r="F117" s="56">
        <f t="shared" si="18"/>
        <v>5110.0</v>
      </c>
      <c r="G117">
        <f>VLOOKUP(A117,'2018第二笔 粤财社〔2018〕141号'!A:D,2,0)</f>
        <v>98.0</v>
      </c>
      <c r="H117">
        <f>VLOOKUP(A117,'2018第二笔 粤财社〔2018〕141号'!A:D,3,0)</f>
        <v>0.0</v>
      </c>
      <c r="I117">
        <f>VLOOKUP(A117,'2018第二笔 粤财社〔2018〕141号'!A:D,4,0)</f>
        <v>98.0</v>
      </c>
    </row>
    <row r="118" spans="8:8" ht="14.25">
      <c r="A118" s="58" t="s">
        <v>138</v>
      </c>
      <c r="B118" s="59">
        <f t="shared" si="15"/>
        <v>2776.0</v>
      </c>
      <c r="C118" s="34">
        <v>38.0</v>
      </c>
      <c r="D118" s="34">
        <v>38.0</v>
      </c>
      <c r="E118" s="34"/>
      <c r="F118" s="34">
        <v>2738.0</v>
      </c>
      <c r="G118">
        <f>VLOOKUP(A118,'2018第二笔 粤财社〔2018〕141号'!A:D,2,0)</f>
        <v>83.0</v>
      </c>
      <c r="H118">
        <f>VLOOKUP(A118,'2018第二笔 粤财社〔2018〕141号'!A:D,3,0)</f>
        <v>0.0</v>
      </c>
      <c r="I118">
        <f>VLOOKUP(A118,'2018第二笔 粤财社〔2018〕141号'!A:D,4,0)</f>
        <v>83.0</v>
      </c>
    </row>
    <row r="119" spans="8:8" ht="14.25">
      <c r="A119" s="58" t="s">
        <v>139</v>
      </c>
      <c r="B119" s="59">
        <f t="shared" si="15"/>
        <v>515.0</v>
      </c>
      <c r="C119" s="34">
        <v>7.0</v>
      </c>
      <c r="D119" s="34">
        <v>7.0</v>
      </c>
      <c r="E119" s="34"/>
      <c r="F119" s="34">
        <v>508.0</v>
      </c>
      <c r="G119">
        <f>VLOOKUP(A119,'2018第二笔 粤财社〔2018〕141号'!A:D,2,0)</f>
        <v>15.0</v>
      </c>
      <c r="H119">
        <f>VLOOKUP(A119,'2018第二笔 粤财社〔2018〕141号'!A:D,3,0)</f>
        <v>0.0</v>
      </c>
      <c r="I119">
        <f>VLOOKUP(A119,'2018第二笔 粤财社〔2018〕141号'!A:D,4,0)</f>
        <v>15.0</v>
      </c>
    </row>
    <row r="120" spans="8:8" ht="14.25">
      <c r="A120" s="58" t="s">
        <v>140</v>
      </c>
      <c r="B120" s="59">
        <f t="shared" si="15"/>
        <v>1890.0</v>
      </c>
      <c r="C120" s="34">
        <v>26.0</v>
      </c>
      <c r="D120" s="34">
        <v>26.0</v>
      </c>
      <c r="E120" s="34"/>
      <c r="F120" s="34">
        <v>1864.0</v>
      </c>
      <c r="G120">
        <f>VLOOKUP(A120,'2018第二笔 粤财社〔2018〕141号'!A:D,2,0)</f>
        <v>0.0</v>
      </c>
      <c r="H120">
        <f>VLOOKUP(A120,'2018第二笔 粤财社〔2018〕141号'!A:D,3,0)</f>
        <v>0.0</v>
      </c>
      <c r="I120">
        <f>VLOOKUP(A120,'2018第二笔 粤财社〔2018〕141号'!A:D,4,0)</f>
        <v>0.0</v>
      </c>
    </row>
    <row r="121" spans="8:8" ht="14.25">
      <c r="A121" s="57" t="s">
        <v>141</v>
      </c>
      <c r="B121" s="56">
        <f t="shared" si="15"/>
        <v>6292.0</v>
      </c>
      <c r="C121" s="30">
        <v>86.0</v>
      </c>
      <c r="D121" s="30">
        <v>86.0</v>
      </c>
      <c r="E121" s="30"/>
      <c r="F121" s="30">
        <v>6206.0</v>
      </c>
      <c r="G121">
        <f>VLOOKUP(A121,'2018第二笔 粤财社〔2018〕141号'!A:D,2,0)</f>
        <v>0.0</v>
      </c>
      <c r="H121">
        <f>VLOOKUP(A121,'2018第二笔 粤财社〔2018〕141号'!A:D,3,0)</f>
        <v>189.0</v>
      </c>
      <c r="I121">
        <f>VLOOKUP(A121,'2018第二笔 粤财社〔2018〕141号'!A:D,4,0)</f>
        <v>189.0</v>
      </c>
    </row>
    <row r="122" spans="8:8" ht="14.25">
      <c r="A122" s="57" t="s">
        <v>142</v>
      </c>
      <c r="B122" s="56">
        <f t="shared" si="15"/>
        <v>4503.0</v>
      </c>
      <c r="C122" s="30">
        <v>62.0</v>
      </c>
      <c r="D122" s="30">
        <v>62.0</v>
      </c>
      <c r="E122" s="30"/>
      <c r="F122" s="30">
        <v>4441.0</v>
      </c>
      <c r="G122">
        <f>VLOOKUP(A122,'2018第二笔 粤财社〔2018〕141号'!A:D,2,0)</f>
        <v>0.0</v>
      </c>
      <c r="H122">
        <f>VLOOKUP(A122,'2018第二笔 粤财社〔2018〕141号'!A:D,3,0)</f>
        <v>135.0</v>
      </c>
      <c r="I122">
        <f>VLOOKUP(A122,'2018第二笔 粤财社〔2018〕141号'!A:D,4,0)</f>
        <v>135.0</v>
      </c>
    </row>
    <row r="123" spans="8:8" ht="14.25">
      <c r="A123" s="57" t="s">
        <v>143</v>
      </c>
      <c r="B123" s="56">
        <f t="shared" si="15"/>
        <v>3540.0</v>
      </c>
      <c r="C123" s="30">
        <v>48.0</v>
      </c>
      <c r="D123" s="30">
        <v>48.0</v>
      </c>
      <c r="E123" s="30"/>
      <c r="F123" s="30">
        <v>3492.0</v>
      </c>
      <c r="G123">
        <f>VLOOKUP(A123,'2018第二笔 粤财社〔2018〕141号'!A:D,2,0)</f>
        <v>0.0</v>
      </c>
      <c r="H123">
        <f>VLOOKUP(A123,'2018第二笔 粤财社〔2018〕141号'!A:D,3,0)</f>
        <v>0.0</v>
      </c>
      <c r="I123">
        <f>VLOOKUP(A123,'2018第二笔 粤财社〔2018〕141号'!A:D,4,0)</f>
        <v>0.0</v>
      </c>
    </row>
    <row r="124" spans="8:8" ht="14.25">
      <c r="A124" s="57" t="s">
        <v>144</v>
      </c>
      <c r="B124" s="56">
        <f t="shared" si="19" ref="B124:F124">SUM(B125:B128)</f>
        <v>3304.0</v>
      </c>
      <c r="C124" s="56">
        <f t="shared" si="19"/>
        <v>45.0</v>
      </c>
      <c r="D124" s="56">
        <f t="shared" si="19"/>
        <v>45.0</v>
      </c>
      <c r="E124" s="56"/>
      <c r="F124" s="56">
        <f t="shared" si="19"/>
        <v>3259.0</v>
      </c>
      <c r="G124">
        <f>VLOOKUP(A124,'2018第二笔 粤财社〔2018〕141号'!A:D,2,0)</f>
        <v>100.0</v>
      </c>
      <c r="H124">
        <f>VLOOKUP(A124,'2018第二笔 粤财社〔2018〕141号'!A:D,3,0)</f>
        <v>0.0</v>
      </c>
      <c r="I124">
        <f>VLOOKUP(A124,'2018第二笔 粤财社〔2018〕141号'!A:D,4,0)</f>
        <v>100.0</v>
      </c>
    </row>
    <row r="125" spans="8:8" ht="14.25">
      <c r="A125" s="60" t="s">
        <v>152</v>
      </c>
      <c r="B125" s="59">
        <f t="shared" si="15"/>
        <v>127.0</v>
      </c>
      <c r="C125" s="34">
        <v>2.0</v>
      </c>
      <c r="D125" s="34">
        <v>2.0</v>
      </c>
      <c r="E125" s="34"/>
      <c r="F125" s="34">
        <v>125.0</v>
      </c>
      <c r="G125">
        <f>VLOOKUP(A125,'2018第二笔 粤财社〔2018〕141号'!A:D,2,0)</f>
        <v>4.0</v>
      </c>
      <c r="H125">
        <f>VLOOKUP(A125,'2018第二笔 粤财社〔2018〕141号'!A:D,3,0)</f>
        <v>0.0</v>
      </c>
      <c r="I125">
        <f>VLOOKUP(A125,'2018第二笔 粤财社〔2018〕141号'!A:D,4,0)</f>
        <v>4.0</v>
      </c>
    </row>
    <row r="126" spans="8:8" ht="14.25">
      <c r="A126" s="58" t="s">
        <v>145</v>
      </c>
      <c r="B126" s="59">
        <f t="shared" si="15"/>
        <v>664.0</v>
      </c>
      <c r="C126" s="34">
        <v>9.0</v>
      </c>
      <c r="D126" s="34">
        <v>9.0</v>
      </c>
      <c r="E126" s="34"/>
      <c r="F126" s="34">
        <v>655.0</v>
      </c>
      <c r="G126">
        <f>VLOOKUP(A126,'2018第二笔 粤财社〔2018〕141号'!A:D,2,0)</f>
        <v>20.0</v>
      </c>
      <c r="H126">
        <f>VLOOKUP(A126,'2018第二笔 粤财社〔2018〕141号'!A:D,3,0)</f>
        <v>0.0</v>
      </c>
      <c r="I126">
        <f>VLOOKUP(A126,'2018第二笔 粤财社〔2018〕141号'!A:D,4,0)</f>
        <v>20.0</v>
      </c>
    </row>
    <row r="127" spans="8:8" ht="14.25">
      <c r="A127" s="58" t="s">
        <v>146</v>
      </c>
      <c r="B127" s="59">
        <f t="shared" si="15"/>
        <v>1614.0</v>
      </c>
      <c r="C127" s="34">
        <v>22.0</v>
      </c>
      <c r="D127" s="34">
        <v>22.0</v>
      </c>
      <c r="E127" s="34"/>
      <c r="F127" s="34">
        <v>1592.0</v>
      </c>
      <c r="G127">
        <f>VLOOKUP(A127,'2018第二笔 粤财社〔2018〕141号'!A:D,2,0)</f>
        <v>49.0</v>
      </c>
      <c r="H127">
        <f>VLOOKUP(A127,'2018第二笔 粤财社〔2018〕141号'!A:D,3,0)</f>
        <v>0.0</v>
      </c>
      <c r="I127">
        <f>VLOOKUP(A127,'2018第二笔 粤财社〔2018〕141号'!A:D,4,0)</f>
        <v>49.0</v>
      </c>
    </row>
    <row r="128" spans="8:8" ht="14.25">
      <c r="A128" s="58" t="s">
        <v>147</v>
      </c>
      <c r="B128" s="59">
        <f t="shared" si="15"/>
        <v>899.0</v>
      </c>
      <c r="C128" s="34">
        <v>12.0</v>
      </c>
      <c r="D128" s="34">
        <v>12.0</v>
      </c>
      <c r="E128" s="34"/>
      <c r="F128" s="34">
        <v>887.0</v>
      </c>
      <c r="G128">
        <f>VLOOKUP(A128,'2018第二笔 粤财社〔2018〕141号'!A:D,2,0)</f>
        <v>27.0</v>
      </c>
      <c r="H128">
        <f>VLOOKUP(A128,'2018第二笔 粤财社〔2018〕141号'!A:D,3,0)</f>
        <v>0.0</v>
      </c>
      <c r="I128">
        <f>VLOOKUP(A128,'2018第二笔 粤财社〔2018〕141号'!A:D,4,0)</f>
        <v>27.0</v>
      </c>
    </row>
    <row r="129" spans="8:8" ht="14.25">
      <c r="A129" s="57" t="s">
        <v>148</v>
      </c>
      <c r="B129" s="56">
        <f t="shared" si="15"/>
        <v>5676.0</v>
      </c>
      <c r="C129" s="30">
        <v>78.0</v>
      </c>
      <c r="D129" s="30">
        <v>78.0</v>
      </c>
      <c r="E129" s="30"/>
      <c r="F129" s="30">
        <v>5598.0</v>
      </c>
      <c r="G129">
        <f>VLOOKUP(A129,'2018第二笔 粤财社〔2018〕141号'!A:D,2,0)</f>
        <v>0.0</v>
      </c>
      <c r="H129">
        <f>VLOOKUP(A129,'2018第二笔 粤财社〔2018〕141号'!A:D,3,0)</f>
        <v>171.0</v>
      </c>
      <c r="I129">
        <f>VLOOKUP(A129,'2018第二笔 粤财社〔2018〕141号'!A:D,4,0)</f>
        <v>171.0</v>
      </c>
    </row>
    <row r="130" spans="8:8" ht="14.25">
      <c r="A130" s="57" t="s">
        <v>149</v>
      </c>
      <c r="B130" s="56">
        <f t="shared" si="15"/>
        <v>1376.0</v>
      </c>
      <c r="C130" s="30">
        <v>19.0</v>
      </c>
      <c r="D130" s="30">
        <v>19.0</v>
      </c>
      <c r="E130" s="30"/>
      <c r="F130" s="30">
        <v>1357.0</v>
      </c>
      <c r="G130">
        <f>VLOOKUP(A130,'2018第二笔 粤财社〔2018〕141号'!A:D,2,0)</f>
        <v>0.0</v>
      </c>
      <c r="H130">
        <f>VLOOKUP(A130,'2018第二笔 粤财社〔2018〕141号'!A:D,3,0)</f>
        <v>41.0</v>
      </c>
      <c r="I130">
        <f>VLOOKUP(A130,'2018第二笔 粤财社〔2018〕141号'!A:D,4,0)</f>
        <v>41.0</v>
      </c>
    </row>
    <row r="131" spans="8:8">
      <c r="A131" s="61"/>
      <c r="B131" s="61"/>
    </row>
    <row r="132" spans="8:8">
      <c r="A132" s="61"/>
      <c r="B132" s="61"/>
    </row>
    <row r="133" spans="8:8">
      <c r="A133" s="61"/>
      <c r="B133" s="61"/>
    </row>
    <row r="134" spans="8:8">
      <c r="A134" s="61"/>
      <c r="B134" s="61"/>
    </row>
    <row r="135" spans="8:8">
      <c r="A135" s="61"/>
      <c r="B135" s="61"/>
    </row>
    <row r="136" spans="8:8">
      <c r="A136" s="61"/>
      <c r="B136" s="61"/>
    </row>
    <row r="137" spans="8:8">
      <c r="A137" s="61"/>
      <c r="B137" s="61"/>
    </row>
    <row r="138" spans="8:8">
      <c r="A138" s="61"/>
      <c r="B138" s="61"/>
    </row>
    <row r="139" spans="8:8">
      <c r="A139" s="61"/>
      <c r="B139" s="61"/>
    </row>
    <row r="140" spans="8:8">
      <c r="A140" s="62"/>
      <c r="B140" s="62"/>
    </row>
    <row r="141" spans="8:8">
      <c r="A141" s="63"/>
      <c r="B141" s="63"/>
    </row>
    <row r="142" spans="8:8">
      <c r="A142" s="61"/>
      <c r="B142" s="61"/>
    </row>
    <row r="143" spans="8:8">
      <c r="A143" s="61"/>
      <c r="B143" s="61"/>
    </row>
    <row r="144" spans="8:8">
      <c r="A144" s="61"/>
      <c r="B144" s="61"/>
    </row>
    <row r="145" spans="8:8">
      <c r="A145" s="61"/>
      <c r="B145" s="61"/>
    </row>
    <row r="146" spans="8:8">
      <c r="A146" s="61"/>
      <c r="B146" s="61"/>
    </row>
    <row r="147" spans="8:8">
      <c r="A147" s="61"/>
      <c r="B147" s="61"/>
    </row>
    <row r="148" spans="8:8">
      <c r="A148" s="61"/>
      <c r="B148" s="61"/>
    </row>
    <row r="149" spans="8:8">
      <c r="A149" s="61"/>
      <c r="B149" s="61"/>
    </row>
    <row r="150" spans="8:8">
      <c r="A150" s="61"/>
      <c r="B150" s="61"/>
    </row>
    <row r="151" spans="8:8">
      <c r="A151" s="63"/>
      <c r="B151" s="63"/>
    </row>
    <row r="152" spans="8:8">
      <c r="A152" s="61"/>
      <c r="B152" s="61"/>
    </row>
    <row r="153" spans="8:8">
      <c r="A153" s="61"/>
      <c r="B153" s="61"/>
    </row>
    <row r="154" spans="8:8">
      <c r="A154" s="61"/>
      <c r="B154" s="61"/>
    </row>
    <row r="155" spans="8:8">
      <c r="A155" s="61"/>
      <c r="B155" s="61"/>
    </row>
    <row r="156" spans="8:8">
      <c r="A156" s="62"/>
      <c r="B156" s="62"/>
    </row>
    <row r="157" spans="8:8">
      <c r="A157" s="63"/>
      <c r="B157" s="63"/>
    </row>
    <row r="158" spans="8:8">
      <c r="A158" s="61"/>
      <c r="B158" s="61"/>
    </row>
    <row r="159" spans="8:8">
      <c r="A159" s="61"/>
      <c r="B159" s="61"/>
    </row>
    <row r="160" spans="8:8">
      <c r="A160" s="61"/>
      <c r="B160" s="61"/>
    </row>
    <row r="161" spans="8:8">
      <c r="A161" s="61"/>
      <c r="B161" s="61"/>
    </row>
    <row r="162" spans="8:8">
      <c r="A162" s="61"/>
      <c r="B162" s="61"/>
    </row>
    <row r="163" spans="8:8">
      <c r="A163" s="61"/>
      <c r="B163" s="61"/>
    </row>
    <row r="164" spans="8:8">
      <c r="A164" s="62"/>
      <c r="B164" s="62"/>
    </row>
    <row r="165" spans="8:8">
      <c r="A165" s="62"/>
      <c r="B165" s="62"/>
    </row>
    <row r="166" spans="8:8">
      <c r="A166" s="62"/>
      <c r="B166" s="62"/>
    </row>
    <row r="167" spans="8:8">
      <c r="A167" s="62"/>
      <c r="B167" s="62"/>
    </row>
    <row r="168" spans="8:8">
      <c r="A168" s="62"/>
      <c r="B168" s="62"/>
    </row>
    <row r="169" spans="8:8">
      <c r="A169" s="62"/>
      <c r="B169" s="62"/>
    </row>
    <row r="170" spans="8:8">
      <c r="A170" s="63"/>
      <c r="B170" s="63"/>
    </row>
    <row r="171" spans="8:8">
      <c r="A171" s="61"/>
      <c r="B171" s="61"/>
    </row>
    <row r="172" spans="8:8">
      <c r="A172" s="61"/>
      <c r="B172" s="61"/>
    </row>
    <row r="173" spans="8:8">
      <c r="A173" s="61"/>
      <c r="B173" s="61"/>
    </row>
    <row r="174" spans="8:8">
      <c r="A174" s="61"/>
      <c r="B174" s="61"/>
    </row>
    <row r="175" spans="8:8">
      <c r="A175" s="61"/>
      <c r="B175" s="61"/>
    </row>
    <row r="176" spans="8:8">
      <c r="A176" s="61"/>
      <c r="B176" s="61"/>
    </row>
  </sheetData>
  <mergeCells count="8">
    <mergeCell ref="A1:F1"/>
    <mergeCell ref="B3:F3"/>
    <mergeCell ref="G3:I3"/>
    <mergeCell ref="C4:E4"/>
    <mergeCell ref="G4:I4"/>
    <mergeCell ref="A4:A5"/>
    <mergeCell ref="B4:B5"/>
    <mergeCell ref="F4:F5"/>
  </mergeCells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176"/>
  <sheetViews>
    <sheetView workbookViewId="0">
      <selection activeCell="D14" sqref="D14"/>
    </sheetView>
  </sheetViews>
  <sheetFormatPr defaultRowHeight="13.5" defaultColWidth="9"/>
  <cols>
    <col min="1" max="1" customWidth="1" width="16.554688" style="0"/>
    <col min="2" max="2" customWidth="1" width="23.890625" style="0"/>
    <col min="257" max="16384" width="9" style="0" hidden="0"/>
  </cols>
  <sheetData>
    <row r="1" spans="8:8" ht="19.95" customHeight="1">
      <c r="A1" s="40" t="s">
        <v>150</v>
      </c>
      <c r="B1" s="40"/>
    </row>
    <row r="3" spans="8:8">
      <c r="A3" s="64"/>
      <c r="B3" s="65"/>
    </row>
    <row r="4" spans="8:8" ht="45.0" customHeight="1">
      <c r="A4" s="34"/>
      <c r="B4" s="66" t="s">
        <v>153</v>
      </c>
      <c r="C4" s="34"/>
      <c r="D4" s="34"/>
    </row>
    <row r="5" spans="8:8" s="45" ht="60.0" customFormat="1" customHeight="1">
      <c r="A5" s="34" t="s">
        <v>0</v>
      </c>
      <c r="B5" s="67" t="s">
        <v>15</v>
      </c>
      <c r="C5" s="34" t="s">
        <v>16</v>
      </c>
      <c r="D5" s="34" t="s">
        <v>17</v>
      </c>
    </row>
    <row r="6" spans="8:8" ht="14.25">
      <c r="A6" s="56" t="s">
        <v>20</v>
      </c>
      <c r="B6" s="34">
        <f>B7+B8+B9+B10+B11+B13+B21+B28+B38+B46+B57+B64+B73+B79+B85+B96+B103+B112+B117+B124</f>
        <v>14111.0</v>
      </c>
      <c r="C6" s="41">
        <f>SUM(C7:C130)</f>
        <v>3511.0</v>
      </c>
      <c r="D6" s="41">
        <f>B6+C6</f>
        <v>17622.0</v>
      </c>
    </row>
    <row r="7" spans="8:8" ht="14.25">
      <c r="A7" s="57" t="s">
        <v>26</v>
      </c>
      <c r="B7" s="34">
        <v>4498.0</v>
      </c>
      <c r="C7" s="41"/>
      <c r="D7" s="41">
        <f t="shared" si="0" ref="D7:D38">B7+C7</f>
        <v>4498.0</v>
      </c>
    </row>
    <row r="8" spans="8:8" ht="14.25">
      <c r="A8" s="57" t="s">
        <v>27</v>
      </c>
      <c r="B8" s="34">
        <v>353.0</v>
      </c>
      <c r="C8" s="41"/>
      <c r="D8" s="41">
        <f t="shared" si="0"/>
        <v>353.0</v>
      </c>
    </row>
    <row r="9" spans="8:8" ht="14.25">
      <c r="A9" s="57" t="s">
        <v>28</v>
      </c>
      <c r="B9" s="34">
        <v>726.0</v>
      </c>
      <c r="C9" s="41"/>
      <c r="D9" s="41">
        <f t="shared" si="0"/>
        <v>726.0</v>
      </c>
    </row>
    <row r="10" spans="8:8" ht="14.25">
      <c r="A10" s="57" t="s">
        <v>29</v>
      </c>
      <c r="B10" s="34">
        <v>541.0</v>
      </c>
      <c r="C10" s="41"/>
      <c r="D10" s="41">
        <f t="shared" si="0"/>
        <v>541.0</v>
      </c>
    </row>
    <row r="11" spans="8:8" ht="14.25">
      <c r="A11" s="57" t="s">
        <v>30</v>
      </c>
      <c r="B11" s="34">
        <v>406.0</v>
      </c>
      <c r="C11" s="41"/>
      <c r="D11" s="41">
        <f t="shared" si="0"/>
        <v>406.0</v>
      </c>
    </row>
    <row r="12" spans="8:8" ht="14.25">
      <c r="A12" s="57" t="s">
        <v>31</v>
      </c>
      <c r="B12" s="41"/>
      <c r="C12" s="34">
        <v>290.0</v>
      </c>
      <c r="D12" s="41">
        <f t="shared" si="0"/>
        <v>290.0</v>
      </c>
    </row>
    <row r="13" spans="8:8" ht="14.25">
      <c r="A13" s="68" t="s">
        <v>32</v>
      </c>
      <c r="B13" s="30">
        <f>SUM(B14:B20)</f>
        <v>1468.0</v>
      </c>
      <c r="C13" s="41"/>
      <c r="D13" s="41">
        <f t="shared" si="0"/>
        <v>1468.0</v>
      </c>
    </row>
    <row r="14" spans="8:8" ht="14.25">
      <c r="A14" s="58" t="s">
        <v>33</v>
      </c>
      <c r="B14" s="34">
        <v>137.0</v>
      </c>
      <c r="C14" s="41"/>
      <c r="D14" s="41">
        <f t="shared" si="0"/>
        <v>137.0</v>
      </c>
    </row>
    <row r="15" spans="8:8" ht="14.25">
      <c r="A15" s="58" t="s">
        <v>34</v>
      </c>
      <c r="B15" s="34">
        <v>100.0</v>
      </c>
      <c r="C15" s="41"/>
      <c r="D15" s="41">
        <f t="shared" si="0"/>
        <v>100.0</v>
      </c>
    </row>
    <row r="16" spans="8:8" ht="14.25">
      <c r="A16" s="58" t="s">
        <v>35</v>
      </c>
      <c r="B16" s="34">
        <v>737.0</v>
      </c>
      <c r="C16" s="41"/>
      <c r="D16" s="41">
        <f t="shared" si="0"/>
        <v>737.0</v>
      </c>
    </row>
    <row r="17" spans="8:8" ht="14.25">
      <c r="A17" s="58" t="s">
        <v>36</v>
      </c>
      <c r="B17" s="34">
        <v>458.0</v>
      </c>
      <c r="C17" s="41"/>
      <c r="D17" s="41">
        <f t="shared" si="0"/>
        <v>458.0</v>
      </c>
    </row>
    <row r="18" spans="8:8" ht="14.25">
      <c r="A18" s="58" t="s">
        <v>91</v>
      </c>
      <c r="B18" s="34">
        <v>0.0</v>
      </c>
      <c r="C18" s="41"/>
      <c r="D18" s="41">
        <f t="shared" si="0"/>
        <v>0.0</v>
      </c>
    </row>
    <row r="19" spans="8:8" ht="14.25">
      <c r="A19" s="58" t="s">
        <v>92</v>
      </c>
      <c r="B19" s="34">
        <v>36.0</v>
      </c>
      <c r="C19" s="41"/>
      <c r="D19" s="41">
        <f t="shared" si="0"/>
        <v>36.0</v>
      </c>
    </row>
    <row r="20" spans="8:8" ht="14.25">
      <c r="A20" s="58" t="s">
        <v>93</v>
      </c>
      <c r="B20" s="34">
        <v>0.0</v>
      </c>
      <c r="C20" s="41"/>
      <c r="D20" s="41">
        <f t="shared" si="0"/>
        <v>0.0</v>
      </c>
    </row>
    <row r="21" spans="8:8" ht="14.25">
      <c r="A21" s="68" t="s">
        <v>37</v>
      </c>
      <c r="B21" s="30">
        <f>SUM(B22:B26)</f>
        <v>1250.0</v>
      </c>
      <c r="C21" s="41"/>
      <c r="D21" s="41">
        <f t="shared" si="0"/>
        <v>1250.0</v>
      </c>
    </row>
    <row r="22" spans="8:8" ht="14.25">
      <c r="A22" s="60" t="s">
        <v>81</v>
      </c>
      <c r="B22" s="34">
        <v>8.0</v>
      </c>
      <c r="C22" s="41"/>
      <c r="D22" s="41">
        <f t="shared" si="0"/>
        <v>8.0</v>
      </c>
    </row>
    <row r="23" spans="8:8" ht="14.25">
      <c r="A23" s="58" t="s">
        <v>38</v>
      </c>
      <c r="B23" s="34">
        <v>603.0</v>
      </c>
      <c r="C23" s="41"/>
      <c r="D23" s="41">
        <f t="shared" si="0"/>
        <v>603.0</v>
      </c>
    </row>
    <row r="24" spans="8:8" ht="14.25">
      <c r="A24" s="58" t="s">
        <v>39</v>
      </c>
      <c r="B24" s="34">
        <v>266.0</v>
      </c>
      <c r="C24" s="41"/>
      <c r="D24" s="41">
        <f t="shared" si="0"/>
        <v>266.0</v>
      </c>
    </row>
    <row r="25" spans="8:8" ht="14.25">
      <c r="A25" s="58" t="s">
        <v>82</v>
      </c>
      <c r="B25" s="34">
        <v>78.0</v>
      </c>
      <c r="C25" s="41"/>
      <c r="D25" s="41">
        <f t="shared" si="0"/>
        <v>78.0</v>
      </c>
    </row>
    <row r="26" spans="8:8" ht="14.25">
      <c r="A26" s="58" t="s">
        <v>83</v>
      </c>
      <c r="B26" s="34">
        <v>295.0</v>
      </c>
      <c r="C26" s="41"/>
      <c r="D26" s="41">
        <f t="shared" si="0"/>
        <v>295.0</v>
      </c>
    </row>
    <row r="27" spans="8:8" ht="14.25">
      <c r="A27" s="56" t="s">
        <v>84</v>
      </c>
      <c r="B27" s="41"/>
      <c r="C27" s="30">
        <v>40.0</v>
      </c>
      <c r="D27" s="41">
        <f t="shared" si="0"/>
        <v>40.0</v>
      </c>
    </row>
    <row r="28" spans="8:8" ht="14.25">
      <c r="A28" s="68" t="s">
        <v>40</v>
      </c>
      <c r="B28" s="30">
        <f>SUM(B29:B33)</f>
        <v>1459.0</v>
      </c>
      <c r="C28" s="41"/>
      <c r="D28" s="41">
        <f t="shared" si="0"/>
        <v>1459.0</v>
      </c>
    </row>
    <row r="29" spans="8:8" ht="14.25">
      <c r="A29" s="60" t="s">
        <v>118</v>
      </c>
      <c r="B29" s="34">
        <v>1.0</v>
      </c>
      <c r="C29" s="41"/>
      <c r="D29" s="41">
        <f t="shared" si="0"/>
        <v>1.0</v>
      </c>
    </row>
    <row r="30" spans="8:8" ht="14.25">
      <c r="A30" s="58" t="s">
        <v>41</v>
      </c>
      <c r="B30" s="34">
        <v>106.0</v>
      </c>
      <c r="C30" s="41"/>
      <c r="D30" s="41">
        <f t="shared" si="0"/>
        <v>106.0</v>
      </c>
    </row>
    <row r="31" spans="8:8" ht="14.25">
      <c r="A31" s="58" t="s">
        <v>42</v>
      </c>
      <c r="B31" s="34">
        <v>77.0</v>
      </c>
      <c r="C31" s="41"/>
      <c r="D31" s="41">
        <f t="shared" si="0"/>
        <v>77.0</v>
      </c>
    </row>
    <row r="32" spans="8:8" ht="14.25">
      <c r="A32" s="58" t="s">
        <v>43</v>
      </c>
      <c r="B32" s="34">
        <v>729.0</v>
      </c>
      <c r="C32" s="41"/>
      <c r="D32" s="41">
        <f t="shared" si="0"/>
        <v>729.0</v>
      </c>
    </row>
    <row r="33" spans="8:8" ht="14.25">
      <c r="A33" s="58" t="s">
        <v>44</v>
      </c>
      <c r="B33" s="34">
        <v>546.0</v>
      </c>
      <c r="C33" s="41"/>
      <c r="D33" s="41">
        <f t="shared" si="0"/>
        <v>546.0</v>
      </c>
    </row>
    <row r="34" spans="8:8" ht="14.25">
      <c r="A34" s="56" t="s">
        <v>119</v>
      </c>
      <c r="B34" s="41"/>
      <c r="C34" s="30">
        <v>23.0</v>
      </c>
      <c r="D34" s="41">
        <f t="shared" si="0"/>
        <v>23.0</v>
      </c>
    </row>
    <row r="35" spans="8:8" ht="14.25">
      <c r="A35" s="56" t="s">
        <v>120</v>
      </c>
      <c r="B35" s="41"/>
      <c r="C35" s="30">
        <v>19.0</v>
      </c>
      <c r="D35" s="41">
        <f t="shared" si="0"/>
        <v>19.0</v>
      </c>
    </row>
    <row r="36" spans="8:8" ht="14.25">
      <c r="A36" s="56" t="s">
        <v>121</v>
      </c>
      <c r="B36" s="41"/>
      <c r="C36" s="30">
        <v>332.0</v>
      </c>
      <c r="D36" s="41">
        <f t="shared" si="0"/>
        <v>332.0</v>
      </c>
    </row>
    <row r="37" spans="8:8" ht="14.25">
      <c r="A37" s="56" t="s">
        <v>122</v>
      </c>
      <c r="B37" s="41"/>
      <c r="C37" s="30">
        <v>17.0</v>
      </c>
      <c r="D37" s="41">
        <f t="shared" si="0"/>
        <v>17.0</v>
      </c>
    </row>
    <row r="38" spans="8:8" ht="14.25">
      <c r="A38" s="68" t="s">
        <v>46</v>
      </c>
      <c r="B38" s="34">
        <f>SUM(B39:B45)</f>
        <v>542.0</v>
      </c>
      <c r="C38" s="41"/>
      <c r="D38" s="41">
        <f t="shared" si="0"/>
        <v>542.0</v>
      </c>
    </row>
    <row r="39" spans="8:8" ht="14.25">
      <c r="A39" s="58" t="s">
        <v>47</v>
      </c>
      <c r="B39" s="34">
        <v>244.0</v>
      </c>
      <c r="C39" s="41"/>
      <c r="D39" s="41">
        <f t="shared" si="1" ref="D39:D70">B39+C39</f>
        <v>244.0</v>
      </c>
    </row>
    <row r="40" spans="8:8" ht="14.25">
      <c r="A40" s="58" t="s">
        <v>48</v>
      </c>
      <c r="B40" s="34">
        <v>19.0</v>
      </c>
      <c r="C40" s="41"/>
      <c r="D40" s="41">
        <f t="shared" si="1"/>
        <v>19.0</v>
      </c>
    </row>
    <row r="41" spans="8:8" ht="14.25">
      <c r="A41" s="58" t="s">
        <v>49</v>
      </c>
      <c r="B41" s="34">
        <v>21.0</v>
      </c>
      <c r="C41" s="41"/>
      <c r="D41" s="41">
        <f t="shared" si="1"/>
        <v>21.0</v>
      </c>
    </row>
    <row r="42" spans="8:8" ht="14.25">
      <c r="A42" s="58" t="s">
        <v>50</v>
      </c>
      <c r="B42" s="34">
        <v>46.0</v>
      </c>
      <c r="C42" s="41"/>
      <c r="D42" s="41">
        <f t="shared" si="1"/>
        <v>46.0</v>
      </c>
    </row>
    <row r="43" spans="8:8" ht="14.25">
      <c r="A43" s="58" t="s">
        <v>51</v>
      </c>
      <c r="B43" s="34">
        <v>114.0</v>
      </c>
      <c r="C43" s="41"/>
      <c r="D43" s="41">
        <f t="shared" si="1"/>
        <v>114.0</v>
      </c>
    </row>
    <row r="44" spans="8:8" ht="14.25">
      <c r="A44" s="58" t="s">
        <v>52</v>
      </c>
      <c r="B44" s="34">
        <v>98.0</v>
      </c>
      <c r="C44" s="41"/>
      <c r="D44" s="41">
        <f t="shared" si="1"/>
        <v>98.0</v>
      </c>
    </row>
    <row r="45" spans="8:8" ht="14.25">
      <c r="A45" s="57" t="s">
        <v>53</v>
      </c>
      <c r="B45" s="41"/>
      <c r="C45" s="30">
        <v>42.0</v>
      </c>
      <c r="D45" s="41">
        <f t="shared" si="1"/>
        <v>42.0</v>
      </c>
    </row>
    <row r="46" spans="8:8" ht="14.25">
      <c r="A46" s="68" t="s">
        <v>54</v>
      </c>
      <c r="B46" s="30">
        <f>SUM(B47:B52)</f>
        <v>182.0</v>
      </c>
      <c r="C46" s="41"/>
      <c r="D46" s="41">
        <f t="shared" si="1"/>
        <v>182.0</v>
      </c>
    </row>
    <row r="47" spans="8:8" ht="14.25">
      <c r="A47" s="58" t="s">
        <v>55</v>
      </c>
      <c r="B47" s="34">
        <v>0.0</v>
      </c>
      <c r="C47" s="41"/>
      <c r="D47" s="41">
        <f t="shared" si="1"/>
        <v>0.0</v>
      </c>
    </row>
    <row r="48" spans="8:8" ht="14.25">
      <c r="A48" s="58" t="s">
        <v>56</v>
      </c>
      <c r="B48" s="34">
        <v>21.0</v>
      </c>
      <c r="C48" s="41"/>
      <c r="D48" s="41">
        <f t="shared" si="1"/>
        <v>21.0</v>
      </c>
    </row>
    <row r="49" spans="8:8" ht="14.25">
      <c r="A49" s="58" t="s">
        <v>57</v>
      </c>
      <c r="B49" s="34">
        <v>24.0</v>
      </c>
      <c r="C49" s="41"/>
      <c r="D49" s="41">
        <f t="shared" si="1"/>
        <v>24.0</v>
      </c>
    </row>
    <row r="50" spans="8:8" ht="14.25">
      <c r="A50" s="58" t="s">
        <v>58</v>
      </c>
      <c r="B50" s="34">
        <v>91.0</v>
      </c>
      <c r="C50" s="41"/>
      <c r="D50" s="41">
        <f t="shared" si="1"/>
        <v>91.0</v>
      </c>
    </row>
    <row r="51" spans="8:8" ht="14.25">
      <c r="A51" s="58" t="s">
        <v>59</v>
      </c>
      <c r="B51" s="34">
        <v>40.0</v>
      </c>
      <c r="C51" s="41"/>
      <c r="D51" s="41">
        <f t="shared" si="1"/>
        <v>40.0</v>
      </c>
    </row>
    <row r="52" spans="8:8" ht="14.25">
      <c r="A52" s="58" t="s">
        <v>60</v>
      </c>
      <c r="B52" s="34">
        <v>6.0</v>
      </c>
      <c r="C52" s="41"/>
      <c r="D52" s="41">
        <f t="shared" si="1"/>
        <v>6.0</v>
      </c>
    </row>
    <row r="53" spans="8:8" ht="14.25">
      <c r="A53" s="57" t="s">
        <v>61</v>
      </c>
      <c r="B53" s="41"/>
      <c r="C53" s="30">
        <v>28.0</v>
      </c>
      <c r="D53" s="41">
        <f t="shared" si="1"/>
        <v>28.0</v>
      </c>
    </row>
    <row r="54" spans="8:8" ht="14.25">
      <c r="A54" s="57" t="s">
        <v>62</v>
      </c>
      <c r="B54" s="41"/>
      <c r="C54" s="30">
        <v>38.0</v>
      </c>
      <c r="D54" s="41">
        <f t="shared" si="1"/>
        <v>38.0</v>
      </c>
    </row>
    <row r="55" spans="8:8" ht="14.25">
      <c r="A55" s="57" t="s">
        <v>63</v>
      </c>
      <c r="B55" s="41"/>
      <c r="C55" s="30">
        <v>13.0</v>
      </c>
      <c r="D55" s="41">
        <f t="shared" si="1"/>
        <v>13.0</v>
      </c>
    </row>
    <row r="56" spans="8:8" ht="14.25">
      <c r="A56" s="57" t="s">
        <v>64</v>
      </c>
      <c r="B56" s="41"/>
      <c r="C56" s="30">
        <v>13.0</v>
      </c>
      <c r="D56" s="41">
        <f t="shared" si="1"/>
        <v>13.0</v>
      </c>
    </row>
    <row r="57" spans="8:8" ht="14.25">
      <c r="A57" s="68" t="s">
        <v>65</v>
      </c>
      <c r="B57" s="30">
        <f>SUM(B58:B60)</f>
        <v>136.0</v>
      </c>
      <c r="C57" s="41"/>
      <c r="D57" s="41">
        <f t="shared" si="1"/>
        <v>136.0</v>
      </c>
    </row>
    <row r="58" spans="8:8" ht="14.25">
      <c r="A58" s="58" t="s">
        <v>66</v>
      </c>
      <c r="B58" s="34">
        <v>17.0</v>
      </c>
      <c r="C58" s="41"/>
      <c r="D58" s="41">
        <f t="shared" si="1"/>
        <v>17.0</v>
      </c>
    </row>
    <row r="59" spans="8:8" ht="14.25">
      <c r="A59" s="58" t="s">
        <v>67</v>
      </c>
      <c r="B59" s="34">
        <v>71.0</v>
      </c>
      <c r="C59" s="41"/>
      <c r="D59" s="41">
        <f t="shared" si="1"/>
        <v>71.0</v>
      </c>
    </row>
    <row r="60" spans="8:8" ht="14.25">
      <c r="A60" s="58" t="s">
        <v>68</v>
      </c>
      <c r="B60" s="34">
        <v>48.0</v>
      </c>
      <c r="C60" s="41"/>
      <c r="D60" s="41">
        <f t="shared" si="1"/>
        <v>48.0</v>
      </c>
    </row>
    <row r="61" spans="8:8" ht="14.25">
      <c r="A61" s="57" t="s">
        <v>69</v>
      </c>
      <c r="B61" s="41"/>
      <c r="C61" s="30">
        <v>295.0</v>
      </c>
      <c r="D61" s="41">
        <f t="shared" si="1"/>
        <v>295.0</v>
      </c>
    </row>
    <row r="62" spans="8:8" ht="14.25">
      <c r="A62" s="57" t="s">
        <v>70</v>
      </c>
      <c r="B62" s="41"/>
      <c r="C62" s="30">
        <v>0.0</v>
      </c>
      <c r="D62" s="41">
        <f t="shared" si="1"/>
        <v>0.0</v>
      </c>
    </row>
    <row r="63" spans="8:8" ht="14.25">
      <c r="A63" s="57" t="s">
        <v>71</v>
      </c>
      <c r="B63" s="41"/>
      <c r="C63" s="30">
        <v>53.0</v>
      </c>
      <c r="D63" s="41">
        <f t="shared" si="1"/>
        <v>53.0</v>
      </c>
    </row>
    <row r="64" spans="8:8" ht="14.25">
      <c r="A64" s="68" t="s">
        <v>72</v>
      </c>
      <c r="B64" s="30">
        <f>SUM(B65:B68)</f>
        <v>306.0</v>
      </c>
      <c r="C64" s="41"/>
      <c r="D64" s="41">
        <f t="shared" si="1"/>
        <v>306.0</v>
      </c>
    </row>
    <row r="65" spans="8:8" ht="14.25">
      <c r="A65" s="58" t="s">
        <v>73</v>
      </c>
      <c r="B65" s="34">
        <v>73.0</v>
      </c>
      <c r="C65" s="41"/>
      <c r="D65" s="41">
        <f t="shared" si="1"/>
        <v>73.0</v>
      </c>
    </row>
    <row r="66" spans="8:8" ht="14.25">
      <c r="A66" s="58" t="s">
        <v>74</v>
      </c>
      <c r="B66" s="34">
        <v>63.0</v>
      </c>
      <c r="C66" s="41"/>
      <c r="D66" s="41">
        <f t="shared" si="1"/>
        <v>63.0</v>
      </c>
    </row>
    <row r="67" spans="8:8" ht="14.25">
      <c r="A67" s="58" t="s">
        <v>75</v>
      </c>
      <c r="B67" s="34">
        <v>37.0</v>
      </c>
      <c r="C67" s="41"/>
      <c r="D67" s="41">
        <f t="shared" si="1"/>
        <v>37.0</v>
      </c>
    </row>
    <row r="68" spans="8:8" ht="14.25">
      <c r="A68" s="58" t="s">
        <v>76</v>
      </c>
      <c r="B68" s="34">
        <v>133.0</v>
      </c>
      <c r="C68" s="41"/>
      <c r="D68" s="41">
        <f t="shared" si="1"/>
        <v>133.0</v>
      </c>
    </row>
    <row r="69" spans="8:8" ht="14.25">
      <c r="A69" s="57" t="s">
        <v>77</v>
      </c>
      <c r="B69" s="41"/>
      <c r="C69" s="30">
        <v>0.0</v>
      </c>
      <c r="D69" s="41">
        <f t="shared" si="1"/>
        <v>0.0</v>
      </c>
    </row>
    <row r="70" spans="8:8" ht="14.25">
      <c r="A70" s="57" t="s">
        <v>78</v>
      </c>
      <c r="B70" s="41"/>
      <c r="C70" s="30">
        <v>87.0</v>
      </c>
      <c r="D70" s="41">
        <f t="shared" si="1"/>
        <v>87.0</v>
      </c>
    </row>
    <row r="71" spans="8:8" ht="14.25">
      <c r="A71" s="57" t="s">
        <v>79</v>
      </c>
      <c r="B71" s="41"/>
      <c r="C71" s="30">
        <v>182.0</v>
      </c>
      <c r="D71" s="41">
        <f t="shared" si="2" ref="D71:D102">B71+C71</f>
        <v>182.0</v>
      </c>
    </row>
    <row r="72" spans="8:8" ht="14.25">
      <c r="A72" s="57" t="s">
        <v>80</v>
      </c>
      <c r="B72" s="41"/>
      <c r="C72" s="30">
        <v>0.0</v>
      </c>
      <c r="D72" s="41">
        <f t="shared" si="2"/>
        <v>0.0</v>
      </c>
    </row>
    <row r="73" spans="8:8" ht="14.25">
      <c r="A73" s="68" t="s">
        <v>85</v>
      </c>
      <c r="B73" s="30">
        <f>SUM(B74:B75)</f>
        <v>41.0</v>
      </c>
      <c r="C73" s="41"/>
      <c r="D73" s="41">
        <f t="shared" si="2"/>
        <v>41.0</v>
      </c>
    </row>
    <row r="74" spans="8:8" ht="14.25">
      <c r="A74" s="58" t="s">
        <v>86</v>
      </c>
      <c r="B74" s="34">
        <v>13.0</v>
      </c>
      <c r="C74" s="41"/>
      <c r="D74" s="41">
        <f t="shared" si="2"/>
        <v>13.0</v>
      </c>
    </row>
    <row r="75" spans="8:8" ht="14.25">
      <c r="A75" s="58" t="s">
        <v>87</v>
      </c>
      <c r="B75" s="34">
        <v>28.0</v>
      </c>
      <c r="C75" s="41"/>
      <c r="D75" s="41">
        <f t="shared" si="2"/>
        <v>28.0</v>
      </c>
    </row>
    <row r="76" spans="8:8" ht="14.25">
      <c r="A76" s="57" t="s">
        <v>88</v>
      </c>
      <c r="B76" s="41"/>
      <c r="C76" s="30">
        <v>208.0</v>
      </c>
      <c r="D76" s="41">
        <f t="shared" si="2"/>
        <v>208.0</v>
      </c>
    </row>
    <row r="77" spans="8:8" ht="14.25">
      <c r="A77" s="57" t="s">
        <v>89</v>
      </c>
      <c r="B77" s="41"/>
      <c r="C77" s="30">
        <v>41.0</v>
      </c>
      <c r="D77" s="41">
        <f t="shared" si="2"/>
        <v>41.0</v>
      </c>
    </row>
    <row r="78" spans="8:8" ht="14.25">
      <c r="A78" s="57" t="s">
        <v>90</v>
      </c>
      <c r="B78" s="41"/>
      <c r="C78" s="30">
        <v>384.0</v>
      </c>
      <c r="D78" s="41">
        <f t="shared" si="2"/>
        <v>384.0</v>
      </c>
    </row>
    <row r="79" spans="8:8" ht="14.25">
      <c r="A79" s="68" t="s">
        <v>94</v>
      </c>
      <c r="B79" s="30">
        <f>SUM(B80:B83)</f>
        <v>594.0</v>
      </c>
      <c r="C79" s="41"/>
      <c r="D79" s="41">
        <f t="shared" si="2"/>
        <v>594.0</v>
      </c>
    </row>
    <row r="80" spans="8:8" ht="14.25">
      <c r="A80" s="58" t="s">
        <v>95</v>
      </c>
      <c r="B80" s="34">
        <v>25.0</v>
      </c>
      <c r="C80" s="41"/>
      <c r="D80" s="41">
        <f t="shared" si="2"/>
        <v>25.0</v>
      </c>
    </row>
    <row r="81" spans="8:8" ht="14.25">
      <c r="A81" s="58" t="s">
        <v>96</v>
      </c>
      <c r="B81" s="34">
        <v>296.0</v>
      </c>
      <c r="C81" s="41"/>
      <c r="D81" s="41">
        <f t="shared" si="2"/>
        <v>296.0</v>
      </c>
    </row>
    <row r="82" spans="8:8" ht="14.25">
      <c r="A82" s="58" t="s">
        <v>97</v>
      </c>
      <c r="B82" s="34">
        <v>236.0</v>
      </c>
      <c r="C82" s="41"/>
      <c r="D82" s="41">
        <f t="shared" si="2"/>
        <v>236.0</v>
      </c>
    </row>
    <row r="83" spans="8:8" ht="14.25">
      <c r="A83" s="58" t="s">
        <v>98</v>
      </c>
      <c r="B83" s="34">
        <v>37.0</v>
      </c>
      <c r="C83" s="41"/>
      <c r="D83" s="41">
        <f t="shared" si="2"/>
        <v>37.0</v>
      </c>
    </row>
    <row r="84" spans="8:8" ht="14.25">
      <c r="A84" s="57" t="s">
        <v>99</v>
      </c>
      <c r="B84" s="41"/>
      <c r="C84" s="30">
        <v>124.0</v>
      </c>
      <c r="D84" s="41">
        <f t="shared" si="2"/>
        <v>124.0</v>
      </c>
    </row>
    <row r="85" spans="8:8" ht="14.25">
      <c r="A85" s="68" t="s">
        <v>100</v>
      </c>
      <c r="B85" s="30">
        <f>SUM(B86:B92)</f>
        <v>732.0</v>
      </c>
      <c r="C85" s="41"/>
      <c r="D85" s="41">
        <f t="shared" si="2"/>
        <v>732.0</v>
      </c>
    </row>
    <row r="86" spans="8:8" ht="14.25">
      <c r="A86" s="58" t="s">
        <v>101</v>
      </c>
      <c r="B86" s="34">
        <v>32.0</v>
      </c>
      <c r="C86" s="41"/>
      <c r="D86" s="41">
        <f t="shared" si="2"/>
        <v>32.0</v>
      </c>
    </row>
    <row r="87" spans="8:8" ht="14.25">
      <c r="A87" s="58" t="s">
        <v>102</v>
      </c>
      <c r="B87" s="34">
        <v>141.0</v>
      </c>
      <c r="C87" s="41"/>
      <c r="D87" s="41">
        <f t="shared" si="2"/>
        <v>141.0</v>
      </c>
    </row>
    <row r="88" spans="8:8" ht="14.25">
      <c r="A88" s="58" t="s">
        <v>103</v>
      </c>
      <c r="B88" s="34">
        <v>454.0</v>
      </c>
      <c r="C88" s="41"/>
      <c r="D88" s="41">
        <f t="shared" si="2"/>
        <v>454.0</v>
      </c>
    </row>
    <row r="89" spans="8:8" ht="14.25">
      <c r="A89" s="58" t="s">
        <v>104</v>
      </c>
      <c r="B89" s="34">
        <v>4.0</v>
      </c>
      <c r="C89" s="41"/>
      <c r="D89" s="41">
        <f t="shared" si="2"/>
        <v>4.0</v>
      </c>
    </row>
    <row r="90" spans="8:8" ht="14.25">
      <c r="A90" s="58" t="s">
        <v>105</v>
      </c>
      <c r="B90" s="34">
        <v>60.0</v>
      </c>
      <c r="C90" s="41"/>
      <c r="D90" s="41">
        <f t="shared" si="2"/>
        <v>60.0</v>
      </c>
    </row>
    <row r="91" spans="8:8" ht="14.25">
      <c r="A91" s="58" t="s">
        <v>106</v>
      </c>
      <c r="B91" s="34">
        <v>22.0</v>
      </c>
      <c r="C91" s="41"/>
      <c r="D91" s="41">
        <f t="shared" si="2"/>
        <v>22.0</v>
      </c>
    </row>
    <row r="92" spans="8:8" ht="14.25">
      <c r="A92" s="58" t="s">
        <v>107</v>
      </c>
      <c r="B92" s="34">
        <v>19.0</v>
      </c>
      <c r="C92" s="41"/>
      <c r="D92" s="41">
        <f t="shared" si="2"/>
        <v>19.0</v>
      </c>
    </row>
    <row r="93" spans="8:8" ht="14.25">
      <c r="A93" s="57" t="s">
        <v>108</v>
      </c>
      <c r="B93" s="41"/>
      <c r="C93" s="30">
        <v>0.0</v>
      </c>
      <c r="D93" s="41">
        <f t="shared" si="2"/>
        <v>0.0</v>
      </c>
    </row>
    <row r="94" spans="8:8" ht="14.25">
      <c r="A94" s="57" t="s">
        <v>109</v>
      </c>
      <c r="B94" s="41"/>
      <c r="C94" s="30">
        <v>621.0</v>
      </c>
      <c r="D94" s="41">
        <f t="shared" si="2"/>
        <v>621.0</v>
      </c>
    </row>
    <row r="95" spans="8:8" ht="14.25">
      <c r="A95" s="57" t="s">
        <v>110</v>
      </c>
      <c r="B95" s="41"/>
      <c r="C95" s="30">
        <v>0.0</v>
      </c>
      <c r="D95" s="41">
        <f t="shared" si="2"/>
        <v>0.0</v>
      </c>
    </row>
    <row r="96" spans="8:8" ht="14.25">
      <c r="A96" s="68" t="s">
        <v>111</v>
      </c>
      <c r="B96" s="30">
        <f>SUM(B97:B102)</f>
        <v>259.0</v>
      </c>
      <c r="C96" s="41"/>
      <c r="D96" s="41">
        <f t="shared" si="2"/>
        <v>259.0</v>
      </c>
    </row>
    <row r="97" spans="8:8" ht="14.25">
      <c r="A97" s="58" t="s">
        <v>112</v>
      </c>
      <c r="B97" s="34">
        <v>47.0</v>
      </c>
      <c r="C97" s="41"/>
      <c r="D97" s="41">
        <f t="shared" si="2"/>
        <v>47.0</v>
      </c>
    </row>
    <row r="98" spans="8:8" ht="14.25">
      <c r="A98" s="58" t="s">
        <v>113</v>
      </c>
      <c r="B98" s="34">
        <v>59.0</v>
      </c>
      <c r="C98" s="41"/>
      <c r="D98" s="41">
        <f t="shared" si="2"/>
        <v>59.0</v>
      </c>
    </row>
    <row r="99" spans="8:8" ht="14.25">
      <c r="A99" s="58" t="s">
        <v>114</v>
      </c>
      <c r="B99" s="34">
        <v>153.0</v>
      </c>
      <c r="C99" s="41"/>
      <c r="D99" s="41">
        <f t="shared" si="2"/>
        <v>153.0</v>
      </c>
    </row>
    <row r="100" spans="8:8" ht="14.25">
      <c r="A100" s="58" t="s">
        <v>115</v>
      </c>
      <c r="B100" s="34">
        <v>0.0</v>
      </c>
      <c r="C100" s="41"/>
      <c r="D100" s="41">
        <f t="shared" si="2"/>
        <v>0.0</v>
      </c>
    </row>
    <row r="101" spans="8:8" ht="14.25">
      <c r="A101" s="57" t="s">
        <v>116</v>
      </c>
      <c r="B101" s="41"/>
      <c r="C101" s="30">
        <v>0.0</v>
      </c>
      <c r="D101" s="41">
        <f t="shared" si="2"/>
        <v>0.0</v>
      </c>
    </row>
    <row r="102" spans="8:8" ht="14.25">
      <c r="A102" s="57" t="s">
        <v>117</v>
      </c>
      <c r="B102" s="41"/>
      <c r="C102" s="30">
        <v>0.0</v>
      </c>
      <c r="D102" s="41">
        <f t="shared" si="2"/>
        <v>0.0</v>
      </c>
    </row>
    <row r="103" spans="8:8" ht="14.25">
      <c r="A103" s="68" t="s">
        <v>123</v>
      </c>
      <c r="B103" s="30">
        <f>SUM(B104:B108)</f>
        <v>362.0</v>
      </c>
      <c r="C103" s="41"/>
      <c r="D103" s="41">
        <f t="shared" si="3" ref="D103:D130">B103+C103</f>
        <v>362.0</v>
      </c>
    </row>
    <row r="104" spans="8:8" ht="14.25">
      <c r="A104" s="58" t="s">
        <v>124</v>
      </c>
      <c r="B104" s="34">
        <v>167.0</v>
      </c>
      <c r="C104" s="41"/>
      <c r="D104" s="41">
        <f t="shared" si="3"/>
        <v>167.0</v>
      </c>
    </row>
    <row r="105" spans="8:8" ht="14.25">
      <c r="A105" s="58" t="s">
        <v>125</v>
      </c>
      <c r="B105" s="34">
        <v>63.0</v>
      </c>
      <c r="C105" s="41"/>
      <c r="D105" s="41">
        <f t="shared" si="3"/>
        <v>63.0</v>
      </c>
    </row>
    <row r="106" spans="8:8" ht="14.25">
      <c r="A106" s="58" t="s">
        <v>126</v>
      </c>
      <c r="B106" s="34">
        <v>34.0</v>
      </c>
      <c r="C106" s="41"/>
      <c r="D106" s="41">
        <f t="shared" si="3"/>
        <v>34.0</v>
      </c>
    </row>
    <row r="107" spans="8:8" ht="14.25">
      <c r="A107" s="58" t="s">
        <v>127</v>
      </c>
      <c r="B107" s="34">
        <v>58.0</v>
      </c>
      <c r="C107" s="41"/>
      <c r="D107" s="41">
        <f t="shared" si="3"/>
        <v>58.0</v>
      </c>
    </row>
    <row r="108" spans="8:8" ht="14.25">
      <c r="A108" s="58" t="s">
        <v>128</v>
      </c>
      <c r="B108" s="34">
        <v>40.0</v>
      </c>
      <c r="C108" s="41"/>
      <c r="D108" s="41">
        <f t="shared" si="3"/>
        <v>40.0</v>
      </c>
    </row>
    <row r="109" spans="8:8" ht="14.25">
      <c r="A109" s="57" t="s">
        <v>129</v>
      </c>
      <c r="B109" s="41"/>
      <c r="C109" s="30">
        <v>0.0</v>
      </c>
      <c r="D109" s="41">
        <f t="shared" si="3"/>
        <v>0.0</v>
      </c>
    </row>
    <row r="110" spans="8:8" ht="14.25">
      <c r="A110" s="57" t="s">
        <v>130</v>
      </c>
      <c r="B110" s="41"/>
      <c r="C110" s="30">
        <v>13.0</v>
      </c>
      <c r="D110" s="41">
        <f t="shared" si="3"/>
        <v>13.0</v>
      </c>
    </row>
    <row r="111" spans="8:8" ht="14.25">
      <c r="A111" s="57" t="s">
        <v>131</v>
      </c>
      <c r="B111" s="41"/>
      <c r="C111" s="30">
        <v>25.0</v>
      </c>
      <c r="D111" s="41">
        <f t="shared" si="3"/>
        <v>25.0</v>
      </c>
    </row>
    <row r="112" spans="8:8" ht="14.25">
      <c r="A112" s="68" t="s">
        <v>132</v>
      </c>
      <c r="B112" s="30">
        <f>SUM(B113:B115)</f>
        <v>58.0</v>
      </c>
      <c r="C112" s="41"/>
      <c r="D112" s="41">
        <f t="shared" si="3"/>
        <v>58.0</v>
      </c>
    </row>
    <row r="113" spans="8:8" ht="14.25">
      <c r="A113" s="58" t="s">
        <v>133</v>
      </c>
      <c r="B113" s="34">
        <v>4.0</v>
      </c>
      <c r="C113" s="41"/>
      <c r="D113" s="41">
        <f t="shared" si="3"/>
        <v>4.0</v>
      </c>
    </row>
    <row r="114" spans="8:8" ht="14.25">
      <c r="A114" s="58" t="s">
        <v>134</v>
      </c>
      <c r="B114" s="34">
        <v>54.0</v>
      </c>
      <c r="C114" s="41"/>
      <c r="D114" s="41">
        <f t="shared" si="3"/>
        <v>54.0</v>
      </c>
    </row>
    <row r="115" spans="8:8" ht="14.25">
      <c r="A115" s="58" t="s">
        <v>135</v>
      </c>
      <c r="B115" s="34">
        <v>0.0</v>
      </c>
      <c r="C115" s="41"/>
      <c r="D115" s="41">
        <f t="shared" si="3"/>
        <v>0.0</v>
      </c>
    </row>
    <row r="116" spans="8:8" ht="14.25">
      <c r="A116" s="57" t="s">
        <v>136</v>
      </c>
      <c r="B116" s="41"/>
      <c r="C116" s="30">
        <v>87.0</v>
      </c>
      <c r="D116" s="41">
        <f t="shared" si="3"/>
        <v>87.0</v>
      </c>
    </row>
    <row r="117" spans="8:8" ht="14.25">
      <c r="A117" s="68" t="s">
        <v>137</v>
      </c>
      <c r="B117" s="30">
        <f>SUM(B118:B120)</f>
        <v>98.0</v>
      </c>
      <c r="C117" s="41"/>
      <c r="D117" s="41">
        <f t="shared" si="3"/>
        <v>98.0</v>
      </c>
    </row>
    <row r="118" spans="8:8" ht="14.25">
      <c r="A118" s="58" t="s">
        <v>138</v>
      </c>
      <c r="B118" s="34">
        <v>83.0</v>
      </c>
      <c r="C118" s="41"/>
      <c r="D118" s="41">
        <f t="shared" si="3"/>
        <v>83.0</v>
      </c>
    </row>
    <row r="119" spans="8:8" ht="14.25">
      <c r="A119" s="58" t="s">
        <v>139</v>
      </c>
      <c r="B119" s="34">
        <v>15.0</v>
      </c>
      <c r="C119" s="41"/>
      <c r="D119" s="41">
        <f t="shared" si="3"/>
        <v>15.0</v>
      </c>
    </row>
    <row r="120" spans="8:8" ht="14.25">
      <c r="A120" s="58" t="s">
        <v>140</v>
      </c>
      <c r="B120" s="34">
        <v>0.0</v>
      </c>
      <c r="C120" s="41"/>
      <c r="D120" s="41">
        <f t="shared" si="3"/>
        <v>0.0</v>
      </c>
    </row>
    <row r="121" spans="8:8" ht="14.25">
      <c r="A121" s="57" t="s">
        <v>141</v>
      </c>
      <c r="B121" s="41"/>
      <c r="C121" s="30">
        <v>189.0</v>
      </c>
      <c r="D121" s="41">
        <f t="shared" si="3"/>
        <v>189.0</v>
      </c>
    </row>
    <row r="122" spans="8:8" ht="14.25">
      <c r="A122" s="57" t="s">
        <v>142</v>
      </c>
      <c r="B122" s="41"/>
      <c r="C122" s="30">
        <v>135.0</v>
      </c>
      <c r="D122" s="41">
        <f t="shared" si="3"/>
        <v>135.0</v>
      </c>
    </row>
    <row r="123" spans="8:8" ht="14.25">
      <c r="A123" s="57" t="s">
        <v>143</v>
      </c>
      <c r="B123" s="41"/>
      <c r="C123" s="30">
        <v>0.0</v>
      </c>
      <c r="D123" s="41">
        <f t="shared" si="3"/>
        <v>0.0</v>
      </c>
    </row>
    <row r="124" spans="8:8" ht="14.25">
      <c r="A124" s="68" t="s">
        <v>144</v>
      </c>
      <c r="B124" s="30">
        <f>SUM(B125:B128)</f>
        <v>100.0</v>
      </c>
      <c r="C124" s="41"/>
      <c r="D124" s="41">
        <f t="shared" si="3"/>
        <v>100.0</v>
      </c>
    </row>
    <row r="125" spans="8:8" ht="14.25">
      <c r="A125" s="60" t="s">
        <v>152</v>
      </c>
      <c r="B125" s="34">
        <v>4.0</v>
      </c>
      <c r="C125" s="41"/>
      <c r="D125" s="41">
        <f t="shared" si="3"/>
        <v>4.0</v>
      </c>
    </row>
    <row r="126" spans="8:8" ht="14.25">
      <c r="A126" s="58" t="s">
        <v>145</v>
      </c>
      <c r="B126" s="34">
        <v>20.0</v>
      </c>
      <c r="C126" s="41"/>
      <c r="D126" s="41">
        <f t="shared" si="3"/>
        <v>20.0</v>
      </c>
    </row>
    <row r="127" spans="8:8" ht="14.25">
      <c r="A127" s="58" t="s">
        <v>146</v>
      </c>
      <c r="B127" s="34">
        <v>49.0</v>
      </c>
      <c r="C127" s="41"/>
      <c r="D127" s="41">
        <f t="shared" si="3"/>
        <v>49.0</v>
      </c>
    </row>
    <row r="128" spans="8:8" ht="14.25">
      <c r="A128" s="58" t="s">
        <v>147</v>
      </c>
      <c r="B128" s="34">
        <v>27.0</v>
      </c>
      <c r="C128" s="41"/>
      <c r="D128" s="41">
        <f t="shared" si="3"/>
        <v>27.0</v>
      </c>
    </row>
    <row r="129" spans="8:8" ht="14.25">
      <c r="A129" s="57" t="s">
        <v>148</v>
      </c>
      <c r="B129" s="41"/>
      <c r="C129" s="30">
        <v>171.0</v>
      </c>
      <c r="D129" s="41">
        <f t="shared" si="3"/>
        <v>171.0</v>
      </c>
    </row>
    <row r="130" spans="8:8" ht="14.25">
      <c r="A130" s="57" t="s">
        <v>149</v>
      </c>
      <c r="B130" s="41"/>
      <c r="C130" s="30">
        <v>41.0</v>
      </c>
      <c r="D130" s="41">
        <f t="shared" si="3"/>
        <v>41.0</v>
      </c>
    </row>
    <row r="131" spans="8:8">
      <c r="A131" s="61"/>
    </row>
    <row r="132" spans="8:8">
      <c r="A132" s="61"/>
    </row>
    <row r="133" spans="8:8">
      <c r="A133" s="61"/>
    </row>
    <row r="134" spans="8:8">
      <c r="A134" s="61"/>
    </row>
    <row r="135" spans="8:8">
      <c r="A135" s="61"/>
    </row>
    <row r="136" spans="8:8">
      <c r="A136" s="61"/>
    </row>
    <row r="137" spans="8:8">
      <c r="A137" s="61"/>
    </row>
    <row r="138" spans="8:8">
      <c r="A138" s="61"/>
    </row>
    <row r="139" spans="8:8">
      <c r="A139" s="61"/>
    </row>
    <row r="140" spans="8:8">
      <c r="A140" s="62"/>
    </row>
    <row r="141" spans="8:8">
      <c r="A141" s="63"/>
    </row>
    <row r="142" spans="8:8">
      <c r="A142" s="61"/>
    </row>
    <row r="143" spans="8:8">
      <c r="A143" s="61"/>
    </row>
    <row r="144" spans="8:8">
      <c r="A144" s="61"/>
    </row>
    <row r="145" spans="8:8">
      <c r="A145" s="61"/>
    </row>
    <row r="146" spans="8:8">
      <c r="A146" s="61"/>
    </row>
    <row r="147" spans="8:8">
      <c r="A147" s="61"/>
    </row>
    <row r="148" spans="8:8">
      <c r="A148" s="61"/>
    </row>
    <row r="149" spans="8:8">
      <c r="A149" s="61"/>
    </row>
    <row r="150" spans="8:8">
      <c r="A150" s="61"/>
    </row>
    <row r="151" spans="8:8">
      <c r="A151" s="63"/>
    </row>
    <row r="152" spans="8:8">
      <c r="A152" s="61"/>
    </row>
    <row r="153" spans="8:8">
      <c r="A153" s="61"/>
    </row>
    <row r="154" spans="8:8">
      <c r="A154" s="61"/>
    </row>
    <row r="155" spans="8:8">
      <c r="A155" s="61"/>
    </row>
    <row r="156" spans="8:8">
      <c r="A156" s="62"/>
    </row>
    <row r="157" spans="8:8">
      <c r="A157" s="63"/>
    </row>
    <row r="158" spans="8:8">
      <c r="A158" s="61"/>
    </row>
    <row r="159" spans="8:8">
      <c r="A159" s="61"/>
    </row>
    <row r="160" spans="8:8">
      <c r="A160" s="61"/>
    </row>
    <row r="161" spans="8:8">
      <c r="A161" s="61"/>
    </row>
    <row r="162" spans="8:8">
      <c r="A162" s="61"/>
    </row>
    <row r="163" spans="8:8">
      <c r="A163" s="61"/>
    </row>
    <row r="164" spans="8:8">
      <c r="A164" s="62"/>
    </row>
    <row r="165" spans="8:8">
      <c r="A165" s="62"/>
    </row>
    <row r="166" spans="8:8">
      <c r="A166" s="62"/>
    </row>
    <row r="167" spans="8:8">
      <c r="A167" s="62"/>
    </row>
    <row r="168" spans="8:8">
      <c r="A168" s="62"/>
    </row>
    <row r="169" spans="8:8">
      <c r="A169" s="62"/>
    </row>
    <row r="170" spans="8:8">
      <c r="A170" s="63"/>
    </row>
    <row r="171" spans="8:8">
      <c r="A171" s="61"/>
    </row>
    <row r="172" spans="8:8">
      <c r="A172" s="61"/>
    </row>
    <row r="173" spans="8:8">
      <c r="A173" s="61"/>
    </row>
    <row r="174" spans="8:8">
      <c r="A174" s="61"/>
    </row>
    <row r="175" spans="8:8">
      <c r="A175" s="61"/>
    </row>
    <row r="176" spans="8:8">
      <c r="A176" s="61"/>
    </row>
  </sheetData>
  <mergeCells count="2">
    <mergeCell ref="A1:B1"/>
    <mergeCell ref="B4:D4"/>
  </mergeCells>
  <pageMargins left="0.75" right="0.75" top="1.0" bottom="1.0" header="0.5" footer="0.5"/>
</worksheet>
</file>

<file path=xl/worksheets/sheet4.xml><?xml version="1.0" encoding="utf-8"?>
<worksheet xmlns:r="http://schemas.openxmlformats.org/officeDocument/2006/relationships" xmlns="http://schemas.openxmlformats.org/spreadsheetml/2006/main">
  <dimension ref="A1:E139"/>
  <sheetViews>
    <sheetView workbookViewId="0">
      <selection activeCell="D14" sqref="D14"/>
    </sheetView>
  </sheetViews>
  <sheetFormatPr defaultRowHeight="14.25" defaultColWidth="9"/>
  <cols>
    <col min="1" max="1" customWidth="1" width="19.0" style="69"/>
    <col min="2" max="2" customWidth="1" width="21.773438" style="69"/>
    <col min="3" max="3" customWidth="1" width="22.554688" style="69"/>
    <col min="4" max="4" customWidth="1" width="22.105469" style="69"/>
    <col min="5" max="5" customWidth="1" width="9.0" style="70"/>
    <col min="6" max="6" customWidth="1" width="9.0" style="70"/>
    <col min="7" max="7" customWidth="1" width="9.0" style="70"/>
    <col min="8" max="8" customWidth="1" width="9.0" style="70"/>
    <col min="9" max="9" customWidth="1" width="9.0" style="70"/>
    <col min="10" max="10" customWidth="1" width="9.0" style="70"/>
    <col min="11" max="11" customWidth="1" width="9.0" style="70"/>
    <col min="12" max="12" customWidth="1" width="9.0" style="70"/>
    <col min="13" max="13" customWidth="1" width="9.0" style="70"/>
    <col min="14" max="14" customWidth="1" width="9.0" style="70"/>
    <col min="15" max="15" customWidth="1" width="9.0" style="70"/>
    <col min="16" max="16" customWidth="1" width="9.0" style="70"/>
    <col min="17" max="17" customWidth="1" width="9.0" style="70"/>
    <col min="18" max="18" customWidth="1" width="9.0" style="70"/>
    <col min="19" max="19" customWidth="1" width="9.0" style="70"/>
    <col min="20" max="20" customWidth="1" width="9.0" style="70"/>
    <col min="21" max="21" customWidth="1" width="9.0" style="70"/>
    <col min="22" max="22" customWidth="1" width="9.0" style="70"/>
    <col min="23" max="23" customWidth="1" width="9.0" style="70"/>
    <col min="24" max="24" customWidth="1" width="9.0" style="70"/>
    <col min="25" max="25" customWidth="1" width="9.0" style="70"/>
    <col min="26" max="26" customWidth="1" width="9.0" style="70"/>
    <col min="27" max="27" customWidth="1" width="9.0" style="70"/>
    <col min="28" max="28" customWidth="1" width="9.0" style="70"/>
    <col min="29" max="29" customWidth="1" width="9.0" style="70"/>
    <col min="30" max="30" customWidth="1" width="9.0" style="70"/>
    <col min="31" max="31" customWidth="1" width="9.0" style="70"/>
    <col min="32" max="32" customWidth="1" width="9.0" style="70"/>
    <col min="33" max="33" customWidth="1" width="9.0" style="70"/>
    <col min="34" max="34" customWidth="1" width="9.0" style="70"/>
    <col min="35" max="35" customWidth="1" width="9.0" style="70"/>
    <col min="36" max="36" customWidth="1" width="9.0" style="70"/>
    <col min="37" max="37" customWidth="1" width="9.0" style="70"/>
    <col min="38" max="38" customWidth="1" width="9.0" style="70"/>
    <col min="39" max="39" customWidth="1" width="9.0" style="70"/>
    <col min="40" max="40" customWidth="1" width="9.0" style="70"/>
    <col min="41" max="41" customWidth="1" width="9.0" style="70"/>
    <col min="42" max="42" customWidth="1" width="9.0" style="70"/>
    <col min="43" max="43" customWidth="1" width="9.0" style="70"/>
    <col min="44" max="44" customWidth="1" width="9.0" style="70"/>
    <col min="45" max="45" customWidth="1" width="9.0" style="70"/>
    <col min="46" max="46" customWidth="1" width="9.0" style="70"/>
    <col min="47" max="47" customWidth="1" width="9.0" style="70"/>
    <col min="48" max="48" customWidth="1" width="9.0" style="70"/>
    <col min="49" max="49" customWidth="1" width="9.0" style="70"/>
    <col min="50" max="50" customWidth="1" width="9.0" style="70"/>
    <col min="51" max="51" customWidth="1" width="9.0" style="70"/>
    <col min="52" max="52" customWidth="1" width="9.0" style="70"/>
    <col min="53" max="53" customWidth="1" width="9.0" style="70"/>
    <col min="54" max="54" customWidth="1" width="9.0" style="70"/>
    <col min="55" max="55" customWidth="1" width="9.0" style="70"/>
    <col min="56" max="56" customWidth="1" width="9.0" style="70"/>
    <col min="57" max="57" customWidth="1" width="9.0" style="70"/>
    <col min="58" max="58" customWidth="1" width="9.0" style="70"/>
    <col min="59" max="59" customWidth="1" width="9.0" style="70"/>
    <col min="60" max="60" customWidth="1" width="9.0" style="70"/>
    <col min="61" max="61" customWidth="1" width="9.0" style="70"/>
    <col min="62" max="62" customWidth="1" width="9.0" style="70"/>
    <col min="63" max="63" customWidth="1" width="9.0" style="70"/>
    <col min="64" max="64" customWidth="1" width="9.0" style="70"/>
    <col min="65" max="65" customWidth="1" width="9.0" style="70"/>
    <col min="66" max="66" customWidth="1" width="9.0" style="70"/>
    <col min="67" max="67" customWidth="1" width="9.0" style="70"/>
    <col min="68" max="68" customWidth="1" width="9.0" style="70"/>
    <col min="69" max="69" customWidth="1" width="9.0" style="70"/>
    <col min="70" max="70" customWidth="1" width="9.0" style="70"/>
    <col min="71" max="71" customWidth="1" width="9.0" style="70"/>
    <col min="72" max="72" customWidth="1" width="9.0" style="70"/>
    <col min="73" max="73" customWidth="1" width="9.0" style="70"/>
    <col min="74" max="74" customWidth="1" width="9.0" style="70"/>
    <col min="75" max="75" customWidth="1" width="9.0" style="70"/>
    <col min="76" max="76" customWidth="1" width="9.0" style="70"/>
    <col min="77" max="77" customWidth="1" width="9.0" style="70"/>
    <col min="78" max="78" customWidth="1" width="9.0" style="70"/>
    <col min="79" max="79" customWidth="1" width="9.0" style="70"/>
    <col min="80" max="80" customWidth="1" width="9.0" style="70"/>
    <col min="81" max="81" customWidth="1" width="9.0" style="70"/>
    <col min="82" max="82" customWidth="1" width="9.0" style="70"/>
    <col min="83" max="83" customWidth="1" width="9.0" style="70"/>
    <col min="84" max="84" customWidth="1" width="9.0" style="70"/>
    <col min="85" max="85" customWidth="1" width="9.0" style="70"/>
    <col min="86" max="86" customWidth="1" width="9.0" style="70"/>
    <col min="87" max="87" customWidth="1" width="9.0" style="70"/>
    <col min="88" max="88" customWidth="1" width="9.0" style="70"/>
    <col min="89" max="89" customWidth="1" width="9.0" style="70"/>
    <col min="90" max="90" customWidth="1" width="9.0" style="70"/>
    <col min="91" max="91" customWidth="1" width="9.0" style="70"/>
    <col min="92" max="92" customWidth="1" width="9.0" style="70"/>
    <col min="93" max="93" customWidth="1" width="9.0" style="70"/>
    <col min="94" max="94" customWidth="1" width="9.0" style="70"/>
    <col min="95" max="95" customWidth="1" width="9.0" style="70"/>
    <col min="96" max="96" customWidth="1" width="9.0" style="70"/>
    <col min="97" max="97" customWidth="1" width="9.0" style="70"/>
    <col min="98" max="98" customWidth="1" width="9.0" style="70"/>
    <col min="99" max="99" customWidth="1" width="9.0" style="70"/>
    <col min="100" max="100" customWidth="1" width="9.0" style="70"/>
    <col min="101" max="101" customWidth="1" width="9.0" style="70"/>
    <col min="102" max="102" customWidth="1" width="9.0" style="70"/>
    <col min="103" max="103" customWidth="1" width="9.0" style="70"/>
    <col min="104" max="104" customWidth="1" width="9.0" style="70"/>
    <col min="105" max="105" customWidth="1" width="9.0" style="70"/>
    <col min="106" max="106" customWidth="1" width="9.0" style="70"/>
    <col min="107" max="107" customWidth="1" width="9.0" style="70"/>
    <col min="108" max="108" customWidth="1" width="9.0" style="70"/>
    <col min="109" max="109" customWidth="1" width="9.0" style="70"/>
    <col min="110" max="110" customWidth="1" width="9.0" style="70"/>
    <col min="111" max="111" customWidth="1" width="9.0" style="70"/>
    <col min="112" max="112" customWidth="1" width="9.0" style="70"/>
    <col min="113" max="113" customWidth="1" width="9.0" style="70"/>
    <col min="114" max="114" customWidth="1" width="9.0" style="70"/>
    <col min="115" max="115" customWidth="1" width="9.0" style="70"/>
    <col min="116" max="116" customWidth="1" width="9.0" style="70"/>
    <col min="117" max="117" customWidth="1" width="9.0" style="70"/>
    <col min="118" max="118" customWidth="1" width="9.0" style="70"/>
    <col min="119" max="119" customWidth="1" width="9.0" style="70"/>
    <col min="120" max="120" customWidth="1" width="9.0" style="70"/>
    <col min="121" max="121" customWidth="1" width="9.0" style="70"/>
    <col min="122" max="122" customWidth="1" width="9.0" style="70"/>
    <col min="123" max="123" customWidth="1" width="9.0" style="70"/>
    <col min="124" max="124" customWidth="1" width="9.0" style="70"/>
    <col min="125" max="125" customWidth="1" width="9.0" style="70"/>
    <col min="126" max="126" customWidth="1" width="9.0" style="70"/>
    <col min="127" max="127" customWidth="1" width="9.0" style="70"/>
    <col min="128" max="128" customWidth="1" width="9.0" style="70"/>
    <col min="129" max="129" customWidth="1" width="9.0" style="70"/>
    <col min="130" max="130" customWidth="1" width="9.0" style="70"/>
    <col min="131" max="131" customWidth="1" width="9.0" style="70"/>
    <col min="132" max="132" customWidth="1" width="9.0" style="70"/>
    <col min="133" max="133" customWidth="1" width="9.0" style="70"/>
    <col min="134" max="134" customWidth="1" width="9.0" style="70"/>
    <col min="135" max="135" customWidth="1" width="9.0" style="70"/>
    <col min="136" max="136" customWidth="1" width="9.0" style="70"/>
    <col min="137" max="137" customWidth="1" width="9.0" style="70"/>
    <col min="138" max="138" customWidth="1" width="9.0" style="70"/>
    <col min="139" max="139" customWidth="1" width="9.0" style="70"/>
    <col min="140" max="140" customWidth="1" width="9.0" style="70"/>
    <col min="141" max="141" customWidth="1" width="9.0" style="70"/>
    <col min="142" max="142" customWidth="1" width="9.0" style="70"/>
    <col min="143" max="143" customWidth="1" width="9.0" style="70"/>
    <col min="144" max="144" customWidth="1" width="9.0" style="70"/>
    <col min="145" max="145" customWidth="1" width="9.0" style="70"/>
    <col min="146" max="146" customWidth="1" width="9.0" style="70"/>
    <col min="147" max="147" customWidth="1" width="9.0" style="70"/>
    <col min="148" max="148" customWidth="1" width="9.0" style="70"/>
    <col min="149" max="149" customWidth="1" width="9.0" style="70"/>
    <col min="150" max="150" customWidth="1" width="9.0" style="70"/>
    <col min="151" max="151" customWidth="1" width="9.0" style="70"/>
    <col min="152" max="152" customWidth="1" width="9.0" style="70"/>
    <col min="153" max="153" customWidth="1" width="9.0" style="70"/>
    <col min="154" max="154" customWidth="1" width="9.0" style="70"/>
    <col min="155" max="155" customWidth="1" width="9.0" style="70"/>
    <col min="156" max="156" customWidth="1" width="9.0" style="70"/>
    <col min="157" max="157" customWidth="1" width="9.0" style="70"/>
    <col min="158" max="158" customWidth="1" width="9.0" style="70"/>
    <col min="159" max="159" customWidth="1" width="9.0" style="70"/>
    <col min="160" max="160" customWidth="1" width="9.0" style="70"/>
    <col min="161" max="161" customWidth="1" width="9.0" style="70"/>
    <col min="162" max="162" customWidth="1" width="9.0" style="70"/>
    <col min="163" max="163" customWidth="1" width="9.0" style="70"/>
    <col min="164" max="164" customWidth="1" width="9.0" style="70"/>
    <col min="165" max="165" customWidth="1" width="9.0" style="70"/>
    <col min="166" max="166" customWidth="1" width="9.0" style="70"/>
    <col min="167" max="167" customWidth="1" width="9.0" style="70"/>
    <col min="168" max="168" customWidth="1" width="9.0" style="70"/>
    <col min="169" max="169" customWidth="1" width="9.0" style="70"/>
    <col min="170" max="170" customWidth="1" width="9.0" style="70"/>
    <col min="171" max="171" customWidth="1" width="9.0" style="70"/>
    <col min="172" max="172" customWidth="1" width="9.0" style="70"/>
    <col min="173" max="173" customWidth="1" width="9.0" style="70"/>
    <col min="174" max="174" customWidth="1" width="9.0" style="70"/>
    <col min="175" max="175" customWidth="1" width="9.0" style="70"/>
    <col min="176" max="176" customWidth="1" width="9.0" style="70"/>
    <col min="177" max="177" customWidth="1" width="9.0" style="70"/>
    <col min="178" max="178" customWidth="1" width="9.0" style="70"/>
    <col min="179" max="179" customWidth="1" width="9.0" style="70"/>
    <col min="180" max="180" customWidth="1" width="9.0" style="70"/>
    <col min="181" max="181" customWidth="1" width="9.0" style="70"/>
    <col min="182" max="182" customWidth="1" width="9.0" style="70"/>
    <col min="183" max="183" customWidth="1" width="9.0" style="70"/>
    <col min="184" max="184" customWidth="1" width="9.0" style="70"/>
    <col min="185" max="185" customWidth="1" width="9.0" style="70"/>
    <col min="186" max="186" customWidth="1" width="9.0" style="70"/>
    <col min="187" max="187" customWidth="1" width="9.0" style="70"/>
    <col min="188" max="188" customWidth="1" width="9.0" style="70"/>
    <col min="189" max="189" customWidth="1" width="9.0" style="70"/>
    <col min="190" max="190" customWidth="1" width="9.0" style="70"/>
    <col min="191" max="191" customWidth="1" width="9.0" style="70"/>
    <col min="192" max="192" customWidth="1" width="9.0" style="70"/>
    <col min="193" max="193" customWidth="1" width="9.0" style="70"/>
    <col min="194" max="194" customWidth="1" width="9.0" style="70"/>
    <col min="195" max="195" customWidth="1" width="9.0" style="70"/>
    <col min="196" max="196" customWidth="1" width="9.0" style="70"/>
    <col min="197" max="197" customWidth="1" width="9.0" style="70"/>
    <col min="198" max="198" customWidth="1" width="9.0" style="70"/>
    <col min="199" max="199" customWidth="1" width="9.0" style="70"/>
    <col min="200" max="200" customWidth="1" width="9.0" style="70"/>
    <col min="201" max="201" customWidth="1" width="9.0" style="70"/>
    <col min="202" max="202" customWidth="1" width="9.0" style="70"/>
    <col min="203" max="203" customWidth="1" width="9.0" style="70"/>
    <col min="204" max="204" customWidth="1" width="9.0" style="70"/>
    <col min="205" max="205" customWidth="1" width="9.0" style="70"/>
    <col min="206" max="206" customWidth="1" width="9.0" style="70"/>
    <col min="207" max="207" customWidth="1" width="9.0" style="70"/>
    <col min="208" max="208" customWidth="1" width="9.0" style="70"/>
    <col min="209" max="209" customWidth="1" width="9.0" style="70"/>
    <col min="210" max="210" customWidth="1" width="9.0" style="70"/>
    <col min="211" max="211" customWidth="1" width="9.0" style="70"/>
    <col min="212" max="212" customWidth="1" width="9.0" style="70"/>
    <col min="213" max="213" customWidth="1" width="9.0" style="70"/>
    <col min="214" max="214" customWidth="1" width="9.0" style="70"/>
    <col min="215" max="215" customWidth="1" width="9.0" style="70"/>
    <col min="216" max="216" customWidth="1" width="9.0" style="70"/>
    <col min="217" max="217" customWidth="1" width="9.0" style="70"/>
    <col min="218" max="218" customWidth="1" width="9.0" style="70"/>
    <col min="219" max="219" customWidth="1" width="9.0" style="70"/>
    <col min="220" max="220" customWidth="1" width="9.0" style="70"/>
    <col min="221" max="221" customWidth="1" width="9.0" style="70"/>
    <col min="222" max="222" customWidth="1" width="9.0" style="70"/>
    <col min="223" max="223" customWidth="1" width="9.0" style="70"/>
    <col min="224" max="224" customWidth="1" width="9.0" style="70"/>
    <col min="225" max="225" customWidth="1" width="9.0" style="70"/>
    <col min="226" max="226" customWidth="1" width="9.0" style="70"/>
    <col min="227" max="227" customWidth="1" width="9.0" style="70"/>
    <col min="228" max="228" customWidth="1" width="9.0" style="70"/>
    <col min="229" max="229" customWidth="1" width="9.0" style="70"/>
    <col min="230" max="230" customWidth="1" width="9.0" style="70"/>
    <col min="231" max="231" customWidth="1" width="9.0" style="70"/>
    <col min="232" max="232" customWidth="1" width="9.0" style="70"/>
    <col min="233" max="233" customWidth="1" width="9.0" style="70"/>
    <col min="234" max="234" customWidth="1" width="9.0" style="70"/>
    <col min="235" max="235" customWidth="1" width="9.0" style="70"/>
    <col min="236" max="236" customWidth="1" width="9.0" style="70"/>
    <col min="237" max="237" customWidth="1" width="9.0" style="70"/>
    <col min="238" max="238" customWidth="1" width="9.0" style="70"/>
    <col min="239" max="239" customWidth="1" width="9.0" style="70"/>
    <col min="240" max="240" customWidth="1" width="9.0" style="70"/>
    <col min="241" max="241" customWidth="1" width="9.0" style="70"/>
    <col min="242" max="242" customWidth="1" width="9.0" style="70"/>
    <col min="243" max="243" customWidth="1" width="9.0" style="70"/>
    <col min="244" max="244" customWidth="1" width="9.0" style="70"/>
    <col min="245" max="245" customWidth="1" width="9.0" style="70"/>
    <col min="246" max="246" customWidth="1" width="9.0" style="70"/>
    <col min="247" max="247" customWidth="1" width="9.0" style="70"/>
    <col min="248" max="248" customWidth="1" width="9.0" style="70"/>
    <col min="249" max="249" customWidth="1" width="9.0" style="70"/>
    <col min="250" max="250" customWidth="1" width="9.0" style="70"/>
    <col min="251" max="251" customWidth="1" width="9.0" style="70"/>
    <col min="252" max="252" customWidth="1" width="9.0" style="70"/>
    <col min="253" max="253" customWidth="1" width="9.0" style="70"/>
    <col min="254" max="254" customWidth="1" width="9.0" style="70"/>
    <col min="255" max="255" customWidth="1" width="9.0" style="70"/>
    <col min="256" max="256" customWidth="1" width="9.0" style="70"/>
    <col min="257" max="16384" width="9" style="0" hidden="0"/>
  </cols>
  <sheetData>
    <row r="1" spans="8:8" ht="22.05" customHeight="1">
      <c r="A1" s="71" t="s">
        <v>154</v>
      </c>
      <c r="B1" s="71"/>
      <c r="C1" s="71"/>
      <c r="D1" s="71"/>
    </row>
    <row r="2" spans="8:8" ht="6.0" customHeight="1">
      <c r="A2" s="71"/>
      <c r="B2" s="71"/>
      <c r="C2" s="71"/>
      <c r="D2" s="71"/>
    </row>
    <row r="3" spans="8:8" ht="57.0" customHeight="1">
      <c r="A3" s="72" t="s">
        <v>155</v>
      </c>
      <c r="B3" s="72"/>
      <c r="C3" s="72"/>
      <c r="D3" s="72"/>
    </row>
    <row r="4" spans="8:8" ht="18.0" customHeight="1">
      <c r="A4" s="72"/>
      <c r="B4" s="72"/>
      <c r="C4" s="72"/>
      <c r="D4" s="72"/>
    </row>
    <row r="5" spans="8:8" s="73" ht="21.0" customFormat="1" customHeight="1">
      <c r="A5" s="74" t="s">
        <v>156</v>
      </c>
      <c r="B5" s="74" t="s">
        <v>9</v>
      </c>
      <c r="C5" s="75" t="s">
        <v>157</v>
      </c>
      <c r="D5" s="75"/>
    </row>
    <row r="6" spans="8:8" s="73" ht="21.0" customFormat="1" customHeight="1">
      <c r="A6" s="74"/>
      <c r="B6" s="74"/>
      <c r="C6" s="74" t="s">
        <v>10</v>
      </c>
      <c r="D6" s="75" t="s">
        <v>11</v>
      </c>
    </row>
    <row r="7" spans="8:8" s="73" ht="18.0" customFormat="1" customHeight="1">
      <c r="A7" s="56"/>
      <c r="B7" s="76" t="s">
        <v>158</v>
      </c>
      <c r="C7" s="76" t="s">
        <v>158</v>
      </c>
      <c r="D7" s="76" t="s">
        <v>158</v>
      </c>
    </row>
    <row r="8" spans="8:8" ht="16.05" customHeight="1">
      <c r="A8" s="56" t="s">
        <v>20</v>
      </c>
      <c r="B8" s="56">
        <f t="shared" si="0" ref="B8:B71">SUM(C8:D8)</f>
        <v>275185.0</v>
      </c>
      <c r="C8" s="77">
        <f>SUM(C9+C32+C12)</f>
        <v>20185.0</v>
      </c>
      <c r="D8" s="77">
        <f>SUM(D9+D32+D12)</f>
        <v>255000.0</v>
      </c>
    </row>
    <row r="9" spans="8:8" ht="16.05" customHeight="1">
      <c r="A9" s="56" t="s">
        <v>21</v>
      </c>
      <c r="B9" s="56">
        <f t="shared" si="0"/>
        <v>302.0</v>
      </c>
      <c r="C9" s="57">
        <f>SUM(C10:C11)</f>
        <v>0.0</v>
      </c>
      <c r="D9" s="57">
        <f>SUM(D10:D11)</f>
        <v>302.0</v>
      </c>
    </row>
    <row r="10" spans="8:8" ht="16.05" customHeight="1">
      <c r="A10" s="58" t="s">
        <v>22</v>
      </c>
      <c r="B10" s="59">
        <f t="shared" si="0"/>
        <v>187.0</v>
      </c>
      <c r="C10" s="59">
        <v>0.0</v>
      </c>
      <c r="D10" s="78">
        <v>187.0</v>
      </c>
    </row>
    <row r="11" spans="8:8" ht="16.05" customHeight="1">
      <c r="A11" s="58" t="s">
        <v>23</v>
      </c>
      <c r="B11" s="59">
        <f t="shared" si="0"/>
        <v>115.0</v>
      </c>
      <c r="C11" s="59">
        <v>0.0</v>
      </c>
      <c r="D11" s="78">
        <v>115.0</v>
      </c>
    </row>
    <row r="12" spans="8:8" ht="16.05" customHeight="1">
      <c r="A12" s="57" t="s">
        <v>25</v>
      </c>
      <c r="B12" s="56">
        <f t="shared" si="0"/>
        <v>12111.0</v>
      </c>
      <c r="C12" s="56">
        <f>SUM(C13+C14+C15+C16+C17+C18+C19+C24+C27)</f>
        <v>12111.0</v>
      </c>
      <c r="D12" s="56">
        <f>SUM(D13+D14+D15+D16+D17+D18+D19+D24+D27)</f>
        <v>0.0</v>
      </c>
    </row>
    <row r="13" spans="8:8" ht="16.05" customHeight="1">
      <c r="A13" s="57" t="s">
        <v>26</v>
      </c>
      <c r="B13" s="59">
        <f t="shared" si="0"/>
        <v>7355.0</v>
      </c>
      <c r="C13" s="59">
        <f>SUM('[1]测算表'!S11)</f>
        <v>7355.0</v>
      </c>
      <c r="D13" s="78">
        <v>0.0</v>
      </c>
    </row>
    <row r="14" spans="8:8" ht="16.05" customHeight="1">
      <c r="A14" s="57" t="s">
        <v>27</v>
      </c>
      <c r="B14" s="59">
        <f t="shared" si="0"/>
        <v>391.0</v>
      </c>
      <c r="C14" s="59">
        <f>SUM('[1]测算表'!S12)</f>
        <v>391.0</v>
      </c>
      <c r="D14" s="78">
        <v>0.0</v>
      </c>
    </row>
    <row r="15" spans="8:8" ht="16.05" customHeight="1">
      <c r="A15" s="57" t="s">
        <v>28</v>
      </c>
      <c r="B15" s="59">
        <f t="shared" si="0"/>
        <v>725.0</v>
      </c>
      <c r="C15" s="59">
        <f>SUM('[1]测算表'!S13)</f>
        <v>725.0</v>
      </c>
      <c r="D15" s="78">
        <v>0.0</v>
      </c>
    </row>
    <row r="16" spans="8:8" ht="16.05" customHeight="1">
      <c r="A16" s="57" t="s">
        <v>29</v>
      </c>
      <c r="B16" s="59">
        <f t="shared" si="0"/>
        <v>713.0</v>
      </c>
      <c r="C16" s="59">
        <f>SUM('[1]测算表'!S14)</f>
        <v>713.0</v>
      </c>
      <c r="D16" s="78">
        <v>0.0</v>
      </c>
    </row>
    <row r="17" spans="8:8" ht="16.05" customHeight="1">
      <c r="A17" s="57" t="s">
        <v>30</v>
      </c>
      <c r="B17" s="59">
        <f t="shared" si="0"/>
        <v>465.0</v>
      </c>
      <c r="C17" s="59">
        <f>SUM('[1]测算表'!S15)</f>
        <v>465.0</v>
      </c>
      <c r="D17" s="78">
        <v>0.0</v>
      </c>
    </row>
    <row r="18" spans="8:8" ht="16.05" customHeight="1">
      <c r="A18" s="57" t="s">
        <v>31</v>
      </c>
      <c r="B18" s="59">
        <f t="shared" si="0"/>
        <v>307.0</v>
      </c>
      <c r="C18" s="59">
        <f>SUM('[1]测算表'!S16)</f>
        <v>307.0</v>
      </c>
      <c r="D18" s="78">
        <v>0.0</v>
      </c>
    </row>
    <row r="19" spans="8:8" ht="16.05" customHeight="1">
      <c r="A19" s="57" t="s">
        <v>32</v>
      </c>
      <c r="B19" s="56">
        <f t="shared" si="0"/>
        <v>637.0</v>
      </c>
      <c r="C19" s="56">
        <f>SUM(C20:C23)</f>
        <v>637.0</v>
      </c>
      <c r="D19" s="57">
        <v>0.0</v>
      </c>
    </row>
    <row r="20" spans="8:8" ht="16.05" customHeight="1">
      <c r="A20" s="58" t="s">
        <v>33</v>
      </c>
      <c r="B20" s="59">
        <f t="shared" si="0"/>
        <v>31.0</v>
      </c>
      <c r="C20" s="59">
        <f>SUM('[1]测算表'!S18)</f>
        <v>31.0</v>
      </c>
      <c r="D20" s="78">
        <v>0.0</v>
      </c>
    </row>
    <row r="21" spans="8:8" ht="16.05" customHeight="1">
      <c r="A21" s="58" t="s">
        <v>34</v>
      </c>
      <c r="B21" s="59">
        <f t="shared" si="0"/>
        <v>28.0</v>
      </c>
      <c r="C21" s="59">
        <f>SUM('[1]测算表'!S19)</f>
        <v>28.0</v>
      </c>
      <c r="D21" s="78">
        <v>0.0</v>
      </c>
    </row>
    <row r="22" spans="8:8" ht="16.05" customHeight="1">
      <c r="A22" s="58" t="s">
        <v>35</v>
      </c>
      <c r="B22" s="59">
        <f t="shared" si="0"/>
        <v>387.0</v>
      </c>
      <c r="C22" s="59">
        <f>SUM('[1]测算表'!S20)</f>
        <v>387.0</v>
      </c>
      <c r="D22" s="78">
        <v>0.0</v>
      </c>
    </row>
    <row r="23" spans="8:8" ht="16.05" customHeight="1">
      <c r="A23" s="58" t="s">
        <v>36</v>
      </c>
      <c r="B23" s="59">
        <f t="shared" si="0"/>
        <v>191.0</v>
      </c>
      <c r="C23" s="59">
        <f>SUM('[1]测算表'!S21)</f>
        <v>191.0</v>
      </c>
      <c r="D23" s="78">
        <v>0.0</v>
      </c>
    </row>
    <row r="24" spans="8:8" ht="16.05" customHeight="1">
      <c r="A24" s="57" t="s">
        <v>37</v>
      </c>
      <c r="B24" s="56">
        <f t="shared" si="0"/>
        <v>503.0</v>
      </c>
      <c r="C24" s="56">
        <f>SUM(C25:C26)</f>
        <v>503.0</v>
      </c>
      <c r="D24" s="57">
        <v>0.0</v>
      </c>
    </row>
    <row r="25" spans="8:8" ht="16.05" customHeight="1">
      <c r="A25" s="58" t="s">
        <v>38</v>
      </c>
      <c r="B25" s="59">
        <f t="shared" si="0"/>
        <v>330.0</v>
      </c>
      <c r="C25" s="59">
        <f>SUM('[1]测算表'!S23)</f>
        <v>330.0</v>
      </c>
      <c r="D25" s="78">
        <v>0.0</v>
      </c>
    </row>
    <row r="26" spans="8:8" ht="16.05" customHeight="1">
      <c r="A26" s="58" t="s">
        <v>39</v>
      </c>
      <c r="B26" s="59">
        <f t="shared" si="0"/>
        <v>173.0</v>
      </c>
      <c r="C26" s="59">
        <f>SUM('[1]测算表'!S24)</f>
        <v>173.0</v>
      </c>
      <c r="D26" s="78">
        <v>0.0</v>
      </c>
    </row>
    <row r="27" spans="8:8" ht="16.05" customHeight="1">
      <c r="A27" s="57" t="s">
        <v>40</v>
      </c>
      <c r="B27" s="56">
        <f t="shared" si="0"/>
        <v>1015.0</v>
      </c>
      <c r="C27" s="56">
        <f>SUM(C28:C31)</f>
        <v>1015.0</v>
      </c>
      <c r="D27" s="56">
        <f>SUM(D28:D31)</f>
        <v>0.0</v>
      </c>
    </row>
    <row r="28" spans="8:8" ht="16.05" customHeight="1">
      <c r="A28" s="58" t="s">
        <v>41</v>
      </c>
      <c r="B28" s="59">
        <f t="shared" si="0"/>
        <v>83.0</v>
      </c>
      <c r="C28" s="59">
        <f>SUM('[1]测算表'!S26)</f>
        <v>83.0</v>
      </c>
      <c r="D28" s="78">
        <v>0.0</v>
      </c>
    </row>
    <row r="29" spans="8:8" ht="16.05" customHeight="1">
      <c r="A29" s="58" t="s">
        <v>42</v>
      </c>
      <c r="B29" s="59">
        <f t="shared" si="0"/>
        <v>41.0</v>
      </c>
      <c r="C29" s="59">
        <f>SUM('[1]测算表'!S27)</f>
        <v>41.0</v>
      </c>
      <c r="D29" s="78">
        <v>0.0</v>
      </c>
    </row>
    <row r="30" spans="8:8" ht="16.05" customHeight="1">
      <c r="A30" s="58" t="s">
        <v>43</v>
      </c>
      <c r="B30" s="59">
        <f t="shared" si="0"/>
        <v>492.0</v>
      </c>
      <c r="C30" s="59">
        <f>SUM('[1]测算表'!S28)</f>
        <v>492.0</v>
      </c>
      <c r="D30" s="78">
        <v>0.0</v>
      </c>
    </row>
    <row r="31" spans="8:8" ht="16.05" customHeight="1">
      <c r="A31" s="58" t="s">
        <v>44</v>
      </c>
      <c r="B31" s="59">
        <f t="shared" si="0"/>
        <v>399.0</v>
      </c>
      <c r="C31" s="59">
        <f>SUM('[1]测算表'!S29)</f>
        <v>399.0</v>
      </c>
      <c r="D31" s="78">
        <v>0.0</v>
      </c>
    </row>
    <row r="32" spans="8:8" ht="16.05" customHeight="1">
      <c r="A32" s="57" t="s">
        <v>45</v>
      </c>
      <c r="B32" s="56">
        <f t="shared" si="0"/>
        <v>262772.0</v>
      </c>
      <c r="C32" s="56">
        <f>SUM(C33+C40+C41+C48+C49+C50+C51+C52+C56+C57+C58+C59+C64+C65+C66+C67+C68+C72+C73+C76+C77+C78+C79+C83+C88+C89+C97+C98+C99+C100+C105+C106+C107+C109+C110+C111+C112+C113+C119+C120+C121+C122+C126+C127+C131+C132+C133+C134+C138+C139)</f>
        <v>8074.0</v>
      </c>
      <c r="D32" s="56">
        <f>SUM(D33+D40+D41+D48+D49+D50+D51+D52+D56+D57+D58+D59+D64+D65+D66+D67+D68+D72+D73+D76+D77+D78+D79+D83+D88+D89+D97+D98+D99+D100+D105+D106+D107+D109+D110+D111+D112+D113+D119+D120+D121+D122+D126+D127+D131+D132+D133+D134+D138+D139)</f>
        <v>254698.0</v>
      </c>
    </row>
    <row r="33" spans="8:8" ht="16.05" customHeight="1">
      <c r="A33" s="57" t="s">
        <v>46</v>
      </c>
      <c r="B33" s="56">
        <f t="shared" si="0"/>
        <v>15199.0</v>
      </c>
      <c r="C33" s="77">
        <f>SUM(C34:C39)</f>
        <v>467.0</v>
      </c>
      <c r="D33" s="77">
        <f>SUM(D34:D39)</f>
        <v>14732.0</v>
      </c>
    </row>
    <row r="34" spans="8:8" ht="16.05" customHeight="1">
      <c r="A34" s="58" t="s">
        <v>47</v>
      </c>
      <c r="B34" s="59">
        <f t="shared" si="0"/>
        <v>1693.0</v>
      </c>
      <c r="C34" s="59">
        <f>SUM('[1]测算表'!S32)</f>
        <v>52.0</v>
      </c>
      <c r="D34" s="78">
        <f>SUM('[1]测算表'!T32)</f>
        <v>1641.0</v>
      </c>
    </row>
    <row r="35" spans="8:8" ht="16.05" customHeight="1">
      <c r="A35" s="58" t="s">
        <v>48</v>
      </c>
      <c r="B35" s="59">
        <f t="shared" si="0"/>
        <v>546.0</v>
      </c>
      <c r="C35" s="59">
        <f>SUM('[1]测算表'!S33)</f>
        <v>17.0</v>
      </c>
      <c r="D35" s="78">
        <f>SUM('[1]测算表'!T33)</f>
        <v>529.0</v>
      </c>
    </row>
    <row r="36" spans="8:8" ht="16.05" customHeight="1">
      <c r="A36" s="58" t="s">
        <v>49</v>
      </c>
      <c r="B36" s="59">
        <f t="shared" si="0"/>
        <v>557.0</v>
      </c>
      <c r="C36" s="59">
        <f>SUM('[1]测算表'!S34)</f>
        <v>17.0</v>
      </c>
      <c r="D36" s="78">
        <f>SUM('[1]测算表'!T34)</f>
        <v>540.0</v>
      </c>
    </row>
    <row r="37" spans="8:8" ht="16.05" customHeight="1">
      <c r="A37" s="58" t="s">
        <v>50</v>
      </c>
      <c r="B37" s="59">
        <f t="shared" si="0"/>
        <v>1812.0</v>
      </c>
      <c r="C37" s="59">
        <f>SUM('[1]测算表'!S35)</f>
        <v>56.0</v>
      </c>
      <c r="D37" s="78">
        <f>SUM('[1]测算表'!T35)</f>
        <v>1756.0</v>
      </c>
    </row>
    <row r="38" spans="8:8" ht="16.05" customHeight="1">
      <c r="A38" s="58" t="s">
        <v>51</v>
      </c>
      <c r="B38" s="59">
        <f t="shared" si="0"/>
        <v>5213.0</v>
      </c>
      <c r="C38" s="59">
        <f>SUM('[1]测算表'!S36)</f>
        <v>160.0</v>
      </c>
      <c r="D38" s="78">
        <f>SUM('[1]测算表'!T36)</f>
        <v>5053.0</v>
      </c>
    </row>
    <row r="39" spans="8:8" ht="16.05" customHeight="1">
      <c r="A39" s="58" t="s">
        <v>52</v>
      </c>
      <c r="B39" s="59">
        <f t="shared" si="0"/>
        <v>5378.0</v>
      </c>
      <c r="C39" s="59">
        <f>SUM('[1]测算表'!S37)</f>
        <v>165.0</v>
      </c>
      <c r="D39" s="78">
        <f>SUM('[1]测算表'!T37)</f>
        <v>5213.0</v>
      </c>
    </row>
    <row r="40" spans="8:8" ht="16.05" customHeight="1">
      <c r="A40" s="57" t="s">
        <v>53</v>
      </c>
      <c r="B40" s="59">
        <f t="shared" si="0"/>
        <v>272.0</v>
      </c>
      <c r="C40" s="59">
        <f>SUM('[1]测算表'!S38)</f>
        <v>8.0</v>
      </c>
      <c r="D40" s="78">
        <f>SUM('[1]测算表'!T38)</f>
        <v>264.0</v>
      </c>
    </row>
    <row r="41" spans="8:8" ht="16.05" customHeight="1">
      <c r="A41" s="57" t="s">
        <v>54</v>
      </c>
      <c r="B41" s="56">
        <f t="shared" si="0"/>
        <v>3523.0</v>
      </c>
      <c r="C41" s="77">
        <f>SUM(C42:C47)</f>
        <v>107.0</v>
      </c>
      <c r="D41" s="77">
        <f>SUM(D42:D47)</f>
        <v>3416.0</v>
      </c>
    </row>
    <row r="42" spans="8:8" ht="16.05" customHeight="1">
      <c r="A42" s="58" t="s">
        <v>55</v>
      </c>
      <c r="B42" s="59">
        <f t="shared" si="0"/>
        <v>1084.0</v>
      </c>
      <c r="C42" s="59">
        <f>SUM('[1]测算表'!S40)</f>
        <v>33.0</v>
      </c>
      <c r="D42" s="78">
        <f>SUM('[1]测算表'!T40)</f>
        <v>1051.0</v>
      </c>
    </row>
    <row r="43" spans="8:8" ht="16.05" customHeight="1">
      <c r="A43" s="58" t="s">
        <v>56</v>
      </c>
      <c r="B43" s="59">
        <f t="shared" si="0"/>
        <v>682.0</v>
      </c>
      <c r="C43" s="59">
        <f>SUM('[1]测算表'!S41)</f>
        <v>21.0</v>
      </c>
      <c r="D43" s="78">
        <f>SUM('[1]测算表'!T41)</f>
        <v>661.0</v>
      </c>
    </row>
    <row r="44" spans="8:8" ht="16.05" customHeight="1">
      <c r="A44" s="58" t="s">
        <v>57</v>
      </c>
      <c r="B44" s="59">
        <f t="shared" si="0"/>
        <v>825.0</v>
      </c>
      <c r="C44" s="59">
        <f>SUM('[1]测算表'!S42)</f>
        <v>25.0</v>
      </c>
      <c r="D44" s="78">
        <f>SUM('[1]测算表'!T42)</f>
        <v>800.0</v>
      </c>
    </row>
    <row r="45" spans="8:8" ht="16.05" customHeight="1">
      <c r="A45" s="58" t="s">
        <v>58</v>
      </c>
      <c r="B45" s="59">
        <f t="shared" si="0"/>
        <v>525.0</v>
      </c>
      <c r="C45" s="59">
        <f>SUM('[1]测算表'!S43)</f>
        <v>16.0</v>
      </c>
      <c r="D45" s="78">
        <f>SUM('[1]测算表'!T43)</f>
        <v>509.0</v>
      </c>
    </row>
    <row r="46" spans="8:8" ht="16.05" customHeight="1">
      <c r="A46" s="58" t="s">
        <v>59</v>
      </c>
      <c r="B46" s="59">
        <f t="shared" si="0"/>
        <v>200.0</v>
      </c>
      <c r="C46" s="59">
        <f>SUM('[1]测算表'!S44)</f>
        <v>6.0</v>
      </c>
      <c r="D46" s="78">
        <f>SUM('[1]测算表'!T44)</f>
        <v>194.0</v>
      </c>
    </row>
    <row r="47" spans="8:8" ht="16.05" customHeight="1">
      <c r="A47" s="58" t="s">
        <v>60</v>
      </c>
      <c r="B47" s="59">
        <f t="shared" si="0"/>
        <v>207.0</v>
      </c>
      <c r="C47" s="59">
        <f>SUM('[1]测算表'!S45)</f>
        <v>6.0</v>
      </c>
      <c r="D47" s="78">
        <f>SUM('[1]测算表'!T45)</f>
        <v>201.0</v>
      </c>
    </row>
    <row r="48" spans="8:8" ht="16.05" customHeight="1">
      <c r="A48" s="57" t="s">
        <v>61</v>
      </c>
      <c r="B48" s="59">
        <f t="shared" si="0"/>
        <v>1071.0</v>
      </c>
      <c r="C48" s="59">
        <f>SUM('[1]测算表'!S46)</f>
        <v>33.0</v>
      </c>
      <c r="D48" s="78">
        <f>SUM('[1]测算表'!T46)</f>
        <v>1038.0</v>
      </c>
    </row>
    <row r="49" spans="8:8" ht="16.05" customHeight="1">
      <c r="A49" s="57" t="s">
        <v>62</v>
      </c>
      <c r="B49" s="59">
        <f t="shared" si="0"/>
        <v>1753.0</v>
      </c>
      <c r="C49" s="59">
        <f>SUM('[1]测算表'!S47)</f>
        <v>54.0</v>
      </c>
      <c r="D49" s="78">
        <f>SUM('[1]测算表'!T47)</f>
        <v>1699.0</v>
      </c>
    </row>
    <row r="50" spans="8:8" ht="16.05" customHeight="1">
      <c r="A50" s="57" t="s">
        <v>63</v>
      </c>
      <c r="B50" s="59">
        <f t="shared" si="0"/>
        <v>555.0</v>
      </c>
      <c r="C50" s="59">
        <f>SUM('[1]测算表'!S48)</f>
        <v>17.0</v>
      </c>
      <c r="D50" s="78">
        <f>SUM('[1]测算表'!T48)</f>
        <v>538.0</v>
      </c>
    </row>
    <row r="51" spans="8:8" ht="16.05" customHeight="1">
      <c r="A51" s="57" t="s">
        <v>64</v>
      </c>
      <c r="B51" s="59">
        <f t="shared" si="0"/>
        <v>529.0</v>
      </c>
      <c r="C51" s="59">
        <f>SUM('[1]测算表'!S49)</f>
        <v>16.0</v>
      </c>
      <c r="D51" s="78">
        <f>SUM('[1]测算表'!T49)</f>
        <v>513.0</v>
      </c>
    </row>
    <row r="52" spans="8:8" ht="16.05" customHeight="1">
      <c r="A52" s="57" t="s">
        <v>65</v>
      </c>
      <c r="B52" s="56">
        <f t="shared" si="0"/>
        <v>5817.0</v>
      </c>
      <c r="C52" s="77">
        <f>SUM(C53:C55)</f>
        <v>179.0</v>
      </c>
      <c r="D52" s="77">
        <f>SUM(D53:D55)</f>
        <v>5638.0</v>
      </c>
    </row>
    <row r="53" spans="8:8" ht="16.05" customHeight="1">
      <c r="A53" s="58" t="s">
        <v>66</v>
      </c>
      <c r="B53" s="59">
        <f t="shared" si="0"/>
        <v>658.0</v>
      </c>
      <c r="C53" s="59">
        <f>SUM('[1]测算表'!S51)</f>
        <v>20.0</v>
      </c>
      <c r="D53" s="78">
        <f>SUM('[1]测算表'!T51)</f>
        <v>638.0</v>
      </c>
    </row>
    <row r="54" spans="8:8" ht="16.05" customHeight="1">
      <c r="A54" s="58" t="s">
        <v>67</v>
      </c>
      <c r="B54" s="59">
        <f t="shared" si="0"/>
        <v>2792.0</v>
      </c>
      <c r="C54" s="59">
        <f>SUM('[1]测算表'!S52)</f>
        <v>86.0</v>
      </c>
      <c r="D54" s="78">
        <f>SUM('[1]测算表'!T52)</f>
        <v>2706.0</v>
      </c>
    </row>
    <row r="55" spans="8:8" ht="16.05" customHeight="1">
      <c r="A55" s="58" t="s">
        <v>68</v>
      </c>
      <c r="B55" s="59">
        <f t="shared" si="0"/>
        <v>2367.0</v>
      </c>
      <c r="C55" s="59">
        <f>SUM('[1]测算表'!S53)</f>
        <v>73.0</v>
      </c>
      <c r="D55" s="78">
        <f>SUM('[1]测算表'!T53)</f>
        <v>2294.0</v>
      </c>
    </row>
    <row r="56" spans="8:8" ht="16.05" customHeight="1">
      <c r="A56" s="57" t="s">
        <v>69</v>
      </c>
      <c r="B56" s="59">
        <f t="shared" si="0"/>
        <v>1532.0</v>
      </c>
      <c r="C56" s="59">
        <f>SUM('[1]测算表'!S54)</f>
        <v>47.0</v>
      </c>
      <c r="D56" s="78">
        <f>SUM('[1]测算表'!T54)</f>
        <v>1485.0</v>
      </c>
    </row>
    <row r="57" spans="8:8" ht="16.05" customHeight="1">
      <c r="A57" s="57" t="s">
        <v>70</v>
      </c>
      <c r="B57" s="59">
        <f t="shared" si="0"/>
        <v>4786.0</v>
      </c>
      <c r="C57" s="59">
        <f>SUM('[1]测算表'!S55)</f>
        <v>147.0</v>
      </c>
      <c r="D57" s="78">
        <f>SUM('[1]测算表'!T55)</f>
        <v>4639.0</v>
      </c>
    </row>
    <row r="58" spans="8:8" s="69" ht="16.05" customFormat="1" customHeight="1">
      <c r="A58" s="57" t="s">
        <v>71</v>
      </c>
      <c r="B58" s="59">
        <f t="shared" si="0"/>
        <v>2462.0</v>
      </c>
      <c r="C58" s="59">
        <f>SUM('[1]测算表'!S56)</f>
        <v>76.0</v>
      </c>
      <c r="D58" s="78">
        <f>SUM('[1]测算表'!T56)</f>
        <v>2386.0</v>
      </c>
    </row>
    <row r="59" spans="8:8" s="69" ht="16.05" customFormat="1" customHeight="1">
      <c r="A59" s="57" t="s">
        <v>72</v>
      </c>
      <c r="B59" s="56">
        <f t="shared" si="0"/>
        <v>4415.0</v>
      </c>
      <c r="C59" s="77">
        <f>SUM(C60:C63)</f>
        <v>135.0</v>
      </c>
      <c r="D59" s="77">
        <f>SUM(D60:D63)</f>
        <v>4280.0</v>
      </c>
    </row>
    <row r="60" spans="8:8" s="69" ht="16.05" customFormat="1" customHeight="1">
      <c r="A60" s="58" t="s">
        <v>73</v>
      </c>
      <c r="B60" s="59">
        <f t="shared" si="0"/>
        <v>494.0</v>
      </c>
      <c r="C60" s="59">
        <f>SUM('[1]测算表'!S58)</f>
        <v>15.0</v>
      </c>
      <c r="D60" s="78">
        <f>SUM('[1]测算表'!T58)</f>
        <v>479.0</v>
      </c>
    </row>
    <row r="61" spans="8:8" s="69" ht="16.05" customFormat="1" customHeight="1">
      <c r="A61" s="58" t="s">
        <v>74</v>
      </c>
      <c r="B61" s="59">
        <f t="shared" si="0"/>
        <v>2161.0</v>
      </c>
      <c r="C61" s="59">
        <f>SUM('[1]测算表'!S59)</f>
        <v>66.0</v>
      </c>
      <c r="D61" s="78">
        <f>SUM('[1]测算表'!T59)</f>
        <v>2095.0</v>
      </c>
    </row>
    <row r="62" spans="8:8" s="69" ht="16.05" customFormat="1" customHeight="1">
      <c r="A62" s="58" t="s">
        <v>75</v>
      </c>
      <c r="B62" s="59">
        <f t="shared" si="0"/>
        <v>1229.0</v>
      </c>
      <c r="C62" s="59">
        <f>SUM('[1]测算表'!S60)</f>
        <v>38.0</v>
      </c>
      <c r="D62" s="78">
        <f>SUM('[1]测算表'!T60)</f>
        <v>1191.0</v>
      </c>
    </row>
    <row r="63" spans="8:8" s="69" ht="16.05" customFormat="1" customHeight="1">
      <c r="A63" s="58" t="s">
        <v>76</v>
      </c>
      <c r="B63" s="59">
        <f t="shared" si="0"/>
        <v>531.0</v>
      </c>
      <c r="C63" s="59">
        <f>SUM('[1]测算表'!S61)</f>
        <v>16.0</v>
      </c>
      <c r="D63" s="78">
        <f>SUM('[1]测算表'!T61)</f>
        <v>515.0</v>
      </c>
    </row>
    <row r="64" spans="8:8" s="69" ht="16.05" customFormat="1" customHeight="1">
      <c r="A64" s="57" t="s">
        <v>77</v>
      </c>
      <c r="B64" s="59">
        <f t="shared" si="0"/>
        <v>6206.0</v>
      </c>
      <c r="C64" s="59">
        <f>SUM('[1]测算表'!S62)</f>
        <v>191.0</v>
      </c>
      <c r="D64" s="78">
        <f>SUM('[1]测算表'!T62)</f>
        <v>6015.0</v>
      </c>
    </row>
    <row r="65" spans="8:8" s="79" ht="16.05" customFormat="1" customHeight="1">
      <c r="A65" s="57" t="s">
        <v>78</v>
      </c>
      <c r="B65" s="59">
        <f t="shared" si="0"/>
        <v>2844.0</v>
      </c>
      <c r="C65" s="59">
        <f>SUM('[1]测算表'!S63)</f>
        <v>87.0</v>
      </c>
      <c r="D65" s="78">
        <f>SUM('[1]测算表'!T63)</f>
        <v>2757.0</v>
      </c>
    </row>
    <row r="66" spans="8:8" s="69" ht="16.05" customFormat="1" customHeight="1">
      <c r="A66" s="57" t="s">
        <v>79</v>
      </c>
      <c r="B66" s="59">
        <f t="shared" si="0"/>
        <v>8547.0</v>
      </c>
      <c r="C66" s="59">
        <f>SUM('[1]测算表'!S64)</f>
        <v>263.0</v>
      </c>
      <c r="D66" s="78">
        <f>SUM('[1]测算表'!T64)</f>
        <v>8284.0</v>
      </c>
    </row>
    <row r="67" spans="8:8" s="69" ht="16.05" customFormat="1" customHeight="1">
      <c r="A67" s="57" t="s">
        <v>80</v>
      </c>
      <c r="B67" s="59">
        <f t="shared" si="0"/>
        <v>3140.0</v>
      </c>
      <c r="C67" s="59">
        <f>SUM('[1]测算表'!S65)</f>
        <v>96.0</v>
      </c>
      <c r="D67" s="78">
        <f>SUM('[1]测算表'!T65)</f>
        <v>3044.0</v>
      </c>
    </row>
    <row r="68" spans="8:8" s="69" ht="16.05" customFormat="1" customHeight="1">
      <c r="A68" s="57" t="s">
        <v>37</v>
      </c>
      <c r="B68" s="56">
        <f t="shared" si="0"/>
        <v>5105.0</v>
      </c>
      <c r="C68" s="77">
        <f>SUM(C69:C71)</f>
        <v>157.0</v>
      </c>
      <c r="D68" s="77">
        <f>SUM(D69:D71)</f>
        <v>4948.0</v>
      </c>
    </row>
    <row r="69" spans="8:8" s="69" ht="16.05" customFormat="1" customHeight="1">
      <c r="A69" s="58" t="s">
        <v>81</v>
      </c>
      <c r="B69" s="59">
        <f t="shared" si="0"/>
        <v>141.0</v>
      </c>
      <c r="C69" s="59">
        <f>SUM('[1]测算表'!S67)</f>
        <v>4.0</v>
      </c>
      <c r="D69" s="78">
        <f>SUM('[1]测算表'!T67)</f>
        <v>137.0</v>
      </c>
    </row>
    <row r="70" spans="8:8" s="69" ht="16.05" customFormat="1" customHeight="1">
      <c r="A70" s="58" t="s">
        <v>82</v>
      </c>
      <c r="B70" s="59">
        <f t="shared" si="0"/>
        <v>3482.0</v>
      </c>
      <c r="C70" s="59">
        <f>SUM('[1]测算表'!S68)</f>
        <v>107.0</v>
      </c>
      <c r="D70" s="78">
        <f>SUM('[1]测算表'!T68)</f>
        <v>3375.0</v>
      </c>
    </row>
    <row r="71" spans="8:8" s="69" ht="16.05" customFormat="1" customHeight="1">
      <c r="A71" s="58" t="s">
        <v>83</v>
      </c>
      <c r="B71" s="59">
        <f t="shared" si="0"/>
        <v>1482.0</v>
      </c>
      <c r="C71" s="59">
        <f>SUM('[1]测算表'!S69)</f>
        <v>46.0</v>
      </c>
      <c r="D71" s="78">
        <f>SUM('[1]测算表'!T69)</f>
        <v>1436.0</v>
      </c>
    </row>
    <row r="72" spans="8:8" s="69" ht="16.05" customFormat="1" customHeight="1">
      <c r="A72" s="57" t="s">
        <v>84</v>
      </c>
      <c r="B72" s="59">
        <f t="shared" si="1" ref="B72:B135">SUM(C72:D72)</f>
        <v>1757.0</v>
      </c>
      <c r="C72" s="59">
        <f>SUM('[1]测算表'!S70)</f>
        <v>54.0</v>
      </c>
      <c r="D72" s="78">
        <f>SUM('[1]测算表'!T70)</f>
        <v>1703.0</v>
      </c>
    </row>
    <row r="73" spans="8:8" s="69" ht="16.05" customFormat="1" customHeight="1">
      <c r="A73" s="57" t="s">
        <v>85</v>
      </c>
      <c r="B73" s="56">
        <f t="shared" si="1"/>
        <v>1797.0</v>
      </c>
      <c r="C73" s="77">
        <f>SUM(C74:C75)</f>
        <v>55.0</v>
      </c>
      <c r="D73" s="77">
        <f>SUM(D74:D75)</f>
        <v>1742.0</v>
      </c>
    </row>
    <row r="74" spans="8:8" s="69" ht="16.05" customFormat="1" customHeight="1">
      <c r="A74" s="58" t="s">
        <v>86</v>
      </c>
      <c r="B74" s="59">
        <f t="shared" si="1"/>
        <v>597.0</v>
      </c>
      <c r="C74" s="59">
        <f>SUM('[1]测算表'!S72)</f>
        <v>18.0</v>
      </c>
      <c r="D74" s="78">
        <f>SUM('[1]测算表'!T72)</f>
        <v>579.0</v>
      </c>
    </row>
    <row r="75" spans="8:8" s="79" ht="16.05" customFormat="1" customHeight="1">
      <c r="A75" s="58" t="s">
        <v>87</v>
      </c>
      <c r="B75" s="59">
        <f t="shared" si="1"/>
        <v>1200.0</v>
      </c>
      <c r="C75" s="59">
        <f>SUM('[1]测算表'!S73)</f>
        <v>37.0</v>
      </c>
      <c r="D75" s="78">
        <f>SUM('[1]测算表'!T73)</f>
        <v>1163.0</v>
      </c>
    </row>
    <row r="76" spans="8:8" s="79" ht="16.05" customFormat="1" customHeight="1">
      <c r="A76" s="57" t="s">
        <v>88</v>
      </c>
      <c r="B76" s="59">
        <f t="shared" si="1"/>
        <v>8862.0</v>
      </c>
      <c r="C76" s="59">
        <f>SUM('[1]测算表'!S74)</f>
        <v>272.0</v>
      </c>
      <c r="D76" s="78">
        <f>SUM('[1]测算表'!T74)</f>
        <v>8590.0</v>
      </c>
    </row>
    <row r="77" spans="8:8" s="69" ht="16.05" customFormat="1" customHeight="1">
      <c r="A77" s="57" t="s">
        <v>89</v>
      </c>
      <c r="B77" s="59">
        <f t="shared" si="1"/>
        <v>2004.0</v>
      </c>
      <c r="C77" s="59">
        <f>SUM('[1]测算表'!S75)</f>
        <v>62.0</v>
      </c>
      <c r="D77" s="78">
        <f>SUM('[1]测算表'!T75)</f>
        <v>1942.0</v>
      </c>
    </row>
    <row r="78" spans="8:8" s="69" ht="16.05" customFormat="1" customHeight="1">
      <c r="A78" s="57" t="s">
        <v>90</v>
      </c>
      <c r="B78" s="59">
        <f t="shared" si="1"/>
        <v>9698.0</v>
      </c>
      <c r="C78" s="59">
        <f>SUM('[1]测算表'!S76)</f>
        <v>298.0</v>
      </c>
      <c r="D78" s="78">
        <f>SUM('[1]测算表'!T76)</f>
        <v>9400.0</v>
      </c>
    </row>
    <row r="79" spans="8:8" s="69" ht="16.05" customFormat="1" customHeight="1">
      <c r="A79" s="57" t="s">
        <v>32</v>
      </c>
      <c r="B79" s="56">
        <f t="shared" si="1"/>
        <v>4963.0</v>
      </c>
      <c r="C79" s="77">
        <f>SUM(C80:C82)</f>
        <v>152.0</v>
      </c>
      <c r="D79" s="77">
        <f>SUM(D80:D82)</f>
        <v>4811.0</v>
      </c>
    </row>
    <row r="80" spans="8:8" s="69" ht="16.05" customFormat="1" customHeight="1">
      <c r="A80" s="58" t="s">
        <v>91</v>
      </c>
      <c r="B80" s="59">
        <f t="shared" si="1"/>
        <v>2530.0</v>
      </c>
      <c r="C80" s="59">
        <f>SUM('[1]测算表'!S78)</f>
        <v>78.0</v>
      </c>
      <c r="D80" s="78">
        <f>SUM('[1]测算表'!T78)</f>
        <v>2452.0</v>
      </c>
    </row>
    <row r="81" spans="8:8" s="69" ht="16.05" customFormat="1" customHeight="1">
      <c r="A81" s="58" t="s">
        <v>92</v>
      </c>
      <c r="B81" s="59">
        <f t="shared" si="1"/>
        <v>1084.0</v>
      </c>
      <c r="C81" s="59">
        <f>SUM('[1]测算表'!S79)</f>
        <v>33.0</v>
      </c>
      <c r="D81" s="78">
        <f>SUM('[1]测算表'!T79)</f>
        <v>1051.0</v>
      </c>
    </row>
    <row r="82" spans="8:8" s="69" ht="16.05" customFormat="1" customHeight="1">
      <c r="A82" s="58" t="s">
        <v>93</v>
      </c>
      <c r="B82" s="59">
        <f t="shared" si="1"/>
        <v>1349.0</v>
      </c>
      <c r="C82" s="59">
        <f>SUM('[1]测算表'!S80)</f>
        <v>41.0</v>
      </c>
      <c r="D82" s="78">
        <f>SUM('[1]测算表'!T80)</f>
        <v>1308.0</v>
      </c>
    </row>
    <row r="83" spans="8:8" s="79" ht="16.05" customFormat="1" customHeight="1">
      <c r="A83" s="57" t="s">
        <v>94</v>
      </c>
      <c r="B83" s="56">
        <f t="shared" si="1"/>
        <v>7366.0</v>
      </c>
      <c r="C83" s="77">
        <f>SUM(C84:C87)</f>
        <v>227.0</v>
      </c>
      <c r="D83" s="77">
        <f>SUM(D84:D87)</f>
        <v>7139.0</v>
      </c>
    </row>
    <row r="84" spans="8:8" s="69" ht="16.05" customFormat="1" customHeight="1">
      <c r="A84" s="58" t="s">
        <v>95</v>
      </c>
      <c r="B84" s="59">
        <f t="shared" si="1"/>
        <v>679.0</v>
      </c>
      <c r="C84" s="59">
        <f>SUM('[1]测算表'!S82)</f>
        <v>21.0</v>
      </c>
      <c r="D84" s="78">
        <f>SUM('[1]测算表'!T82)</f>
        <v>658.0</v>
      </c>
    </row>
    <row r="85" spans="8:8" s="69" ht="16.05" customFormat="1" customHeight="1">
      <c r="A85" s="58" t="s">
        <v>96</v>
      </c>
      <c r="B85" s="59">
        <f t="shared" si="1"/>
        <v>2571.0</v>
      </c>
      <c r="C85" s="59">
        <f>SUM('[1]测算表'!S83)</f>
        <v>79.0</v>
      </c>
      <c r="D85" s="78">
        <f>SUM('[1]测算表'!T83)</f>
        <v>2492.0</v>
      </c>
    </row>
    <row r="86" spans="8:8" s="69" ht="16.05" customFormat="1" customHeight="1">
      <c r="A86" s="58" t="s">
        <v>97</v>
      </c>
      <c r="B86" s="59">
        <f t="shared" si="1"/>
        <v>2010.0</v>
      </c>
      <c r="C86" s="59">
        <f>SUM('[1]测算表'!S84)</f>
        <v>62.0</v>
      </c>
      <c r="D86" s="78">
        <f>SUM('[1]测算表'!T84)</f>
        <v>1948.0</v>
      </c>
    </row>
    <row r="87" spans="8:8" s="69" ht="16.05" customFormat="1" customHeight="1">
      <c r="A87" s="58" t="s">
        <v>98</v>
      </c>
      <c r="B87" s="59">
        <f t="shared" si="1"/>
        <v>2106.0</v>
      </c>
      <c r="C87" s="59">
        <f>SUM('[1]测算表'!S85)</f>
        <v>65.0</v>
      </c>
      <c r="D87" s="78">
        <f>SUM('[1]测算表'!T85)</f>
        <v>2041.0</v>
      </c>
    </row>
    <row r="88" spans="8:8" s="69" ht="16.05" customFormat="1" customHeight="1">
      <c r="A88" s="57" t="s">
        <v>99</v>
      </c>
      <c r="B88" s="59">
        <f t="shared" si="1"/>
        <v>6338.0</v>
      </c>
      <c r="C88" s="59">
        <f>SUM('[1]测算表'!S86)</f>
        <v>195.0</v>
      </c>
      <c r="D88" s="78">
        <f>SUM('[1]测算表'!T86)</f>
        <v>6143.0</v>
      </c>
    </row>
    <row r="89" spans="8:8" s="69" ht="16.05" customFormat="1" customHeight="1">
      <c r="A89" s="57" t="s">
        <v>100</v>
      </c>
      <c r="B89" s="56">
        <f t="shared" si="1"/>
        <v>13207.0</v>
      </c>
      <c r="C89" s="77">
        <f>SUM(C90:C96)</f>
        <v>406.0</v>
      </c>
      <c r="D89" s="77">
        <f>SUM(D90:D96)</f>
        <v>12801.0</v>
      </c>
    </row>
    <row r="90" spans="8:8" s="69" ht="16.05" customFormat="1" customHeight="1">
      <c r="A90" s="58" t="s">
        <v>101</v>
      </c>
      <c r="B90" s="59">
        <f t="shared" si="1"/>
        <v>1628.0</v>
      </c>
      <c r="C90" s="59">
        <f>SUM('[1]测算表'!S88)</f>
        <v>50.0</v>
      </c>
      <c r="D90" s="78">
        <f>SUM('[1]测算表'!T88)</f>
        <v>1578.0</v>
      </c>
    </row>
    <row r="91" spans="8:8" s="69" ht="16.05" customFormat="1" customHeight="1">
      <c r="A91" s="58" t="s">
        <v>102</v>
      </c>
      <c r="B91" s="59">
        <f t="shared" si="1"/>
        <v>4424.0</v>
      </c>
      <c r="C91" s="59">
        <f>SUM('[1]测算表'!S89)</f>
        <v>136.0</v>
      </c>
      <c r="D91" s="78">
        <f>SUM('[1]测算表'!T89)</f>
        <v>4288.0</v>
      </c>
    </row>
    <row r="92" spans="8:8" s="79" ht="16.05" customFormat="1" customHeight="1">
      <c r="A92" s="58" t="s">
        <v>103</v>
      </c>
      <c r="B92" s="59">
        <f t="shared" si="1"/>
        <v>4968.0</v>
      </c>
      <c r="C92" s="59">
        <f>SUM('[1]测算表'!S90)</f>
        <v>153.0</v>
      </c>
      <c r="D92" s="78">
        <f>SUM('[1]测算表'!T90)</f>
        <v>4815.0</v>
      </c>
    </row>
    <row r="93" spans="8:8" s="69" ht="16.05" customFormat="1" customHeight="1">
      <c r="A93" s="58" t="s">
        <v>104</v>
      </c>
      <c r="B93" s="59">
        <f t="shared" si="1"/>
        <v>155.0</v>
      </c>
      <c r="C93" s="59">
        <f>SUM('[1]测算表'!S91)</f>
        <v>5.0</v>
      </c>
      <c r="D93" s="78">
        <f>SUM('[1]测算表'!T91)</f>
        <v>150.0</v>
      </c>
    </row>
    <row r="94" spans="8:8" s="69" ht="16.05" customFormat="1" customHeight="1">
      <c r="A94" s="58" t="s">
        <v>105</v>
      </c>
      <c r="B94" s="59">
        <f t="shared" si="1"/>
        <v>296.0</v>
      </c>
      <c r="C94" s="59">
        <f>SUM('[1]测算表'!S92)</f>
        <v>9.0</v>
      </c>
      <c r="D94" s="78">
        <f>SUM('[1]测算表'!T92)</f>
        <v>287.0</v>
      </c>
    </row>
    <row r="95" spans="8:8" s="69" ht="16.05" customFormat="1" customHeight="1">
      <c r="A95" s="58" t="s">
        <v>106</v>
      </c>
      <c r="B95" s="59">
        <f t="shared" si="1"/>
        <v>844.0</v>
      </c>
      <c r="C95" s="59">
        <f>SUM('[1]测算表'!S93)</f>
        <v>26.0</v>
      </c>
      <c r="D95" s="78">
        <f>SUM('[1]测算表'!T93)</f>
        <v>818.0</v>
      </c>
    </row>
    <row r="96" spans="8:8" s="69" ht="16.05" customFormat="1" customHeight="1">
      <c r="A96" s="58" t="s">
        <v>107</v>
      </c>
      <c r="B96" s="59">
        <f t="shared" si="1"/>
        <v>892.0</v>
      </c>
      <c r="C96" s="59">
        <f>SUM('[1]测算表'!S94)</f>
        <v>27.0</v>
      </c>
      <c r="D96" s="78">
        <f>SUM('[1]测算表'!T94)</f>
        <v>865.0</v>
      </c>
    </row>
    <row r="97" spans="8:8" s="69" ht="16.05" customFormat="1" customHeight="1">
      <c r="A97" s="57" t="s">
        <v>108</v>
      </c>
      <c r="B97" s="59">
        <f t="shared" si="1"/>
        <v>21788.0</v>
      </c>
      <c r="C97" s="59">
        <f>SUM('[1]测算表'!S95)</f>
        <v>669.0</v>
      </c>
      <c r="D97" s="78">
        <f>SUM('[1]测算表'!T95)</f>
        <v>21119.0</v>
      </c>
    </row>
    <row r="98" spans="8:8" s="79" ht="16.05" customFormat="1" customHeight="1">
      <c r="A98" s="57" t="s">
        <v>109</v>
      </c>
      <c r="B98" s="59">
        <f t="shared" si="1"/>
        <v>7804.0</v>
      </c>
      <c r="C98" s="59">
        <f>SUM('[1]测算表'!S96)</f>
        <v>240.0</v>
      </c>
      <c r="D98" s="78">
        <f>SUM('[1]测算表'!T96)</f>
        <v>7564.0</v>
      </c>
    </row>
    <row r="99" spans="8:8" s="69" ht="16.05" customFormat="1" customHeight="1">
      <c r="A99" s="57" t="s">
        <v>110</v>
      </c>
      <c r="B99" s="59">
        <f t="shared" si="1"/>
        <v>11598.0</v>
      </c>
      <c r="C99" s="59">
        <f>SUM('[1]测算表'!S97)</f>
        <v>356.0</v>
      </c>
      <c r="D99" s="78">
        <f>SUM('[1]测算表'!T97)</f>
        <v>11242.0</v>
      </c>
    </row>
    <row r="100" spans="8:8" s="69" ht="16.05" customFormat="1" customHeight="1">
      <c r="A100" s="57" t="s">
        <v>111</v>
      </c>
      <c r="B100" s="56">
        <f t="shared" si="1"/>
        <v>17026.0</v>
      </c>
      <c r="C100" s="77">
        <f>SUM(C101:C104)</f>
        <v>524.0</v>
      </c>
      <c r="D100" s="77">
        <f>SUM(D101:D104)</f>
        <v>16502.0</v>
      </c>
    </row>
    <row r="101" spans="8:8" s="69" ht="16.05" customFormat="1" customHeight="1">
      <c r="A101" s="58" t="s">
        <v>112</v>
      </c>
      <c r="B101" s="59">
        <f t="shared" si="1"/>
        <v>776.0</v>
      </c>
      <c r="C101" s="59">
        <f>SUM('[1]测算表'!S99)</f>
        <v>24.0</v>
      </c>
      <c r="D101" s="78">
        <f>SUM('[1]测算表'!T99)</f>
        <v>752.0</v>
      </c>
    </row>
    <row r="102" spans="8:8" s="69" ht="16.05" customFormat="1" customHeight="1">
      <c r="A102" s="58" t="s">
        <v>113</v>
      </c>
      <c r="B102" s="59">
        <f t="shared" si="1"/>
        <v>4250.0</v>
      </c>
      <c r="C102" s="59">
        <f>SUM('[1]测算表'!S100)</f>
        <v>131.0</v>
      </c>
      <c r="D102" s="78">
        <f>SUM('[1]测算表'!T100)</f>
        <v>4119.0</v>
      </c>
    </row>
    <row r="103" spans="8:8" s="69" ht="16.05" customFormat="1" customHeight="1">
      <c r="A103" s="58" t="s">
        <v>114</v>
      </c>
      <c r="B103" s="59">
        <f t="shared" si="1"/>
        <v>6077.0</v>
      </c>
      <c r="C103" s="59">
        <f>SUM('[1]测算表'!S101)</f>
        <v>187.0</v>
      </c>
      <c r="D103" s="78">
        <f>SUM('[1]测算表'!T101)</f>
        <v>5890.0</v>
      </c>
    </row>
    <row r="104" spans="8:8" s="79" ht="16.05" customFormat="1" customHeight="1">
      <c r="A104" s="58" t="s">
        <v>115</v>
      </c>
      <c r="B104" s="59">
        <f t="shared" si="1"/>
        <v>5923.0</v>
      </c>
      <c r="C104" s="59">
        <f>SUM('[1]测算表'!S102)</f>
        <v>182.0</v>
      </c>
      <c r="D104" s="78">
        <f>SUM('[1]测算表'!T102)</f>
        <v>5741.0</v>
      </c>
    </row>
    <row r="105" spans="8:8" s="69" ht="16.05" customFormat="1" customHeight="1">
      <c r="A105" s="57" t="s">
        <v>116</v>
      </c>
      <c r="B105" s="59">
        <f t="shared" si="1"/>
        <v>6166.0</v>
      </c>
      <c r="C105" s="59">
        <f>SUM('[1]测算表'!S103)</f>
        <v>189.0</v>
      </c>
      <c r="D105" s="78">
        <f>SUM('[1]测算表'!T103)</f>
        <v>5977.0</v>
      </c>
    </row>
    <row r="106" spans="8:8" s="69" ht="16.05" customFormat="1" customHeight="1">
      <c r="A106" s="57" t="s">
        <v>117</v>
      </c>
      <c r="B106" s="59">
        <f t="shared" si="1"/>
        <v>7100.0</v>
      </c>
      <c r="C106" s="59">
        <f>SUM('[1]测算表'!S104)</f>
        <v>218.0</v>
      </c>
      <c r="D106" s="78">
        <f>SUM('[1]测算表'!T104)</f>
        <v>6882.0</v>
      </c>
    </row>
    <row r="107" spans="8:8" s="69" ht="16.05" customFormat="1" customHeight="1">
      <c r="A107" s="57" t="s">
        <v>40</v>
      </c>
      <c r="B107" s="56">
        <f t="shared" si="1"/>
        <v>18.0</v>
      </c>
      <c r="C107" s="77">
        <f>SUM(C108)</f>
        <v>3.0</v>
      </c>
      <c r="D107" s="77">
        <f>SUM(D108)</f>
        <v>15.0</v>
      </c>
    </row>
    <row r="108" spans="8:8" s="69" ht="16.05" customFormat="1" customHeight="1">
      <c r="A108" s="58" t="s">
        <v>118</v>
      </c>
      <c r="B108" s="59">
        <f t="shared" si="1"/>
        <v>18.0</v>
      </c>
      <c r="C108" s="59">
        <f>SUM('[1]测算表'!S106)</f>
        <v>3.0</v>
      </c>
      <c r="D108" s="78">
        <f>SUM('[1]测算表'!T106)</f>
        <v>15.0</v>
      </c>
    </row>
    <row r="109" spans="8:8" s="69" ht="16.05" customFormat="1" customHeight="1">
      <c r="A109" s="57" t="s">
        <v>119</v>
      </c>
      <c r="B109" s="59">
        <f t="shared" si="1"/>
        <v>1093.0</v>
      </c>
      <c r="C109" s="59">
        <f>SUM('[1]测算表'!S107)</f>
        <v>34.0</v>
      </c>
      <c r="D109" s="78">
        <f>SUM('[1]测算表'!T107)</f>
        <v>1059.0</v>
      </c>
    </row>
    <row r="110" spans="8:8" s="69" ht="16.05" customFormat="1" customHeight="1">
      <c r="A110" s="57" t="s">
        <v>120</v>
      </c>
      <c r="B110" s="59">
        <f t="shared" si="1"/>
        <v>897.0</v>
      </c>
      <c r="C110" s="59">
        <f>SUM('[1]测算表'!S108)</f>
        <v>28.0</v>
      </c>
      <c r="D110" s="78">
        <f>SUM('[1]测算表'!T108)</f>
        <v>869.0</v>
      </c>
    </row>
    <row r="111" spans="8:8" s="69" ht="16.05" customFormat="1" customHeight="1">
      <c r="A111" s="57" t="s">
        <v>121</v>
      </c>
      <c r="B111" s="59">
        <f t="shared" si="1"/>
        <v>3204.0</v>
      </c>
      <c r="C111" s="59">
        <f>SUM('[1]测算表'!S109)</f>
        <v>98.0</v>
      </c>
      <c r="D111" s="78">
        <f>SUM('[1]测算表'!T109)</f>
        <v>3106.0</v>
      </c>
    </row>
    <row r="112" spans="8:8" s="69" ht="16.05" customFormat="1" customHeight="1">
      <c r="A112" s="57" t="s">
        <v>122</v>
      </c>
      <c r="B112" s="59">
        <f t="shared" si="1"/>
        <v>945.0</v>
      </c>
      <c r="C112" s="59">
        <f>SUM('[1]测算表'!S110)</f>
        <v>29.0</v>
      </c>
      <c r="D112" s="78">
        <f>SUM('[1]测算表'!T110)</f>
        <v>916.0</v>
      </c>
    </row>
    <row r="113" spans="8:8" s="69" ht="16.05" customFormat="1" customHeight="1">
      <c r="A113" s="57" t="s">
        <v>123</v>
      </c>
      <c r="B113" s="56">
        <f t="shared" si="1"/>
        <v>9324.0</v>
      </c>
      <c r="C113" s="77">
        <f>SUM(C114:C118)</f>
        <v>286.0</v>
      </c>
      <c r="D113" s="77">
        <f>SUM(D114:D118)</f>
        <v>9038.0</v>
      </c>
    </row>
    <row r="114" spans="8:8" s="69" ht="16.05" customFormat="1" customHeight="1">
      <c r="A114" s="58" t="s">
        <v>124</v>
      </c>
      <c r="B114" s="59">
        <f t="shared" si="1"/>
        <v>1220.0</v>
      </c>
      <c r="C114" s="59">
        <f>SUM('[1]测算表'!S112)</f>
        <v>37.0</v>
      </c>
      <c r="D114" s="78">
        <f>SUM('[1]测算表'!T112)</f>
        <v>1183.0</v>
      </c>
    </row>
    <row r="115" spans="8:8" s="79" ht="16.05" customFormat="1" customHeight="1">
      <c r="A115" s="58" t="s">
        <v>125</v>
      </c>
      <c r="B115" s="59">
        <f t="shared" si="1"/>
        <v>2796.0</v>
      </c>
      <c r="C115" s="59">
        <f>SUM('[1]测算表'!S113)</f>
        <v>86.0</v>
      </c>
      <c r="D115" s="78">
        <f>SUM('[1]测算表'!T113)</f>
        <v>2710.0</v>
      </c>
    </row>
    <row r="116" spans="8:8" s="69" ht="16.05" customFormat="1" customHeight="1">
      <c r="A116" s="58" t="s">
        <v>126</v>
      </c>
      <c r="B116" s="59">
        <f t="shared" si="1"/>
        <v>1467.0</v>
      </c>
      <c r="C116" s="59">
        <f>SUM('[1]测算表'!S114)</f>
        <v>45.0</v>
      </c>
      <c r="D116" s="78">
        <f>SUM('[1]测算表'!T114)</f>
        <v>1422.0</v>
      </c>
    </row>
    <row r="117" spans="8:8" s="69" ht="16.05" customFormat="1" customHeight="1">
      <c r="A117" s="58" t="s">
        <v>127</v>
      </c>
      <c r="B117" s="59">
        <f t="shared" si="1"/>
        <v>2324.0</v>
      </c>
      <c r="C117" s="59">
        <f>SUM('[1]测算表'!S115)</f>
        <v>71.0</v>
      </c>
      <c r="D117" s="78">
        <f>SUM('[1]测算表'!T115)</f>
        <v>2253.0</v>
      </c>
    </row>
    <row r="118" spans="8:8" s="69" ht="16.05" customFormat="1" customHeight="1">
      <c r="A118" s="58" t="s">
        <v>128</v>
      </c>
      <c r="B118" s="59">
        <f t="shared" si="1"/>
        <v>1517.0</v>
      </c>
      <c r="C118" s="59">
        <f>SUM('[1]测算表'!S116)</f>
        <v>47.0</v>
      </c>
      <c r="D118" s="78">
        <f>SUM('[1]测算表'!T116)</f>
        <v>1470.0</v>
      </c>
    </row>
    <row r="119" spans="8:8" s="69" ht="16.05" customFormat="1" customHeight="1">
      <c r="A119" s="57" t="s">
        <v>129</v>
      </c>
      <c r="B119" s="59">
        <f t="shared" si="1"/>
        <v>6183.0</v>
      </c>
      <c r="C119" s="59">
        <f>SUM('[1]测算表'!S117)</f>
        <v>190.0</v>
      </c>
      <c r="D119" s="78">
        <f>SUM('[1]测算表'!T117)</f>
        <v>5993.0</v>
      </c>
    </row>
    <row r="120" spans="8:8" s="69" ht="16.05" customFormat="1" customHeight="1">
      <c r="A120" s="57" t="s">
        <v>130</v>
      </c>
      <c r="B120" s="59">
        <f t="shared" si="1"/>
        <v>426.0</v>
      </c>
      <c r="C120" s="59">
        <f>SUM('[1]测算表'!S118)</f>
        <v>13.0</v>
      </c>
      <c r="D120" s="78">
        <f>SUM('[1]测算表'!T118)</f>
        <v>413.0</v>
      </c>
    </row>
    <row r="121" spans="8:8" s="69" ht="16.05" customFormat="1" customHeight="1">
      <c r="A121" s="57" t="s">
        <v>131</v>
      </c>
      <c r="B121" s="59">
        <f t="shared" si="1"/>
        <v>565.0</v>
      </c>
      <c r="C121" s="59">
        <f>SUM('[1]测算表'!S119)</f>
        <v>17.0</v>
      </c>
      <c r="D121" s="78">
        <f>SUM('[1]测算表'!T119)</f>
        <v>548.0</v>
      </c>
    </row>
    <row r="122" spans="8:8" s="79" ht="16.05" customFormat="1" customHeight="1">
      <c r="A122" s="57" t="s">
        <v>132</v>
      </c>
      <c r="B122" s="56">
        <f t="shared" si="1"/>
        <v>3588.0</v>
      </c>
      <c r="C122" s="77">
        <f>SUM(C123:C125)</f>
        <v>109.0</v>
      </c>
      <c r="D122" s="77">
        <f>SUM(D123:D125)</f>
        <v>3479.0</v>
      </c>
    </row>
    <row r="123" spans="8:8" s="69" ht="16.05" customFormat="1" customHeight="1">
      <c r="A123" s="58" t="s">
        <v>133</v>
      </c>
      <c r="B123" s="59">
        <f t="shared" si="1"/>
        <v>207.0</v>
      </c>
      <c r="C123" s="59">
        <f>SUM('[1]测算表'!S121)</f>
        <v>6.0</v>
      </c>
      <c r="D123" s="78">
        <f>SUM('[1]测算表'!T121)</f>
        <v>201.0</v>
      </c>
    </row>
    <row r="124" spans="8:8" s="69" ht="16.05" customFormat="1" customHeight="1">
      <c r="A124" s="58" t="s">
        <v>134</v>
      </c>
      <c r="B124" s="59">
        <f t="shared" si="1"/>
        <v>2944.0</v>
      </c>
      <c r="C124" s="59">
        <f>SUM('[1]测算表'!S122)</f>
        <v>90.0</v>
      </c>
      <c r="D124" s="78">
        <f>SUM('[1]测算表'!T122)</f>
        <v>2854.0</v>
      </c>
    </row>
    <row r="125" spans="8:8" s="69" ht="16.05" customFormat="1" customHeight="1">
      <c r="A125" s="58" t="s">
        <v>135</v>
      </c>
      <c r="B125" s="59">
        <f t="shared" si="1"/>
        <v>437.0</v>
      </c>
      <c r="C125" s="59">
        <f>SUM('[1]测算表'!S123)</f>
        <v>13.0</v>
      </c>
      <c r="D125" s="78">
        <f>SUM('[1]测算表'!T123)</f>
        <v>424.0</v>
      </c>
    </row>
    <row r="126" spans="8:8" s="69" ht="16.05" customFormat="1" customHeight="1">
      <c r="A126" s="57" t="s">
        <v>136</v>
      </c>
      <c r="B126" s="59">
        <f t="shared" si="1"/>
        <v>3664.0</v>
      </c>
      <c r="C126" s="59">
        <f>SUM('[1]测算表'!S124)</f>
        <v>113.0</v>
      </c>
      <c r="D126" s="78">
        <f>SUM('[1]测算表'!T124)</f>
        <v>3551.0</v>
      </c>
    </row>
    <row r="127" spans="8:8" s="69" ht="16.05" customFormat="1" customHeight="1">
      <c r="A127" s="57" t="s">
        <v>137</v>
      </c>
      <c r="B127" s="56">
        <f t="shared" si="1"/>
        <v>6570.0</v>
      </c>
      <c r="C127" s="77">
        <f>SUM(C128:C130)</f>
        <v>202.0</v>
      </c>
      <c r="D127" s="77">
        <f>SUM(D128:D130)</f>
        <v>6368.0</v>
      </c>
    </row>
    <row r="128" spans="8:8" s="69" ht="16.05" customFormat="1" customHeight="1">
      <c r="A128" s="58" t="s">
        <v>138</v>
      </c>
      <c r="B128" s="59">
        <f t="shared" si="1"/>
        <v>3847.0</v>
      </c>
      <c r="C128" s="59">
        <f>SUM('[1]测算表'!S126)</f>
        <v>118.0</v>
      </c>
      <c r="D128" s="78">
        <f>SUM('[1]测算表'!T126)</f>
        <v>3729.0</v>
      </c>
    </row>
    <row r="129" spans="8:8" s="69" ht="16.05" customFormat="1" customHeight="1">
      <c r="A129" s="58" t="s">
        <v>139</v>
      </c>
      <c r="B129" s="59">
        <f t="shared" si="1"/>
        <v>523.0</v>
      </c>
      <c r="C129" s="59">
        <f>SUM('[1]测算表'!S127)</f>
        <v>16.0</v>
      </c>
      <c r="D129" s="78">
        <f>SUM('[1]测算表'!T127)</f>
        <v>507.0</v>
      </c>
    </row>
    <row r="130" spans="8:8" s="69" ht="16.05" customFormat="1" customHeight="1">
      <c r="A130" s="58" t="s">
        <v>140</v>
      </c>
      <c r="B130" s="59">
        <f t="shared" si="1"/>
        <v>2200.0</v>
      </c>
      <c r="C130" s="59">
        <f>SUM('[1]测算表'!S128)</f>
        <v>68.0</v>
      </c>
      <c r="D130" s="78">
        <f>SUM('[1]测算表'!T128)</f>
        <v>2132.0</v>
      </c>
    </row>
    <row r="131" spans="8:8" s="79" ht="16.05" customFormat="1" customHeight="1">
      <c r="A131" s="57" t="s">
        <v>141</v>
      </c>
      <c r="B131" s="59">
        <f t="shared" si="1"/>
        <v>8429.0</v>
      </c>
      <c r="C131" s="59">
        <f>SUM('[1]测算表'!S129)</f>
        <v>259.0</v>
      </c>
      <c r="D131" s="78">
        <f>SUM('[1]测算表'!T129)</f>
        <v>8170.0</v>
      </c>
    </row>
    <row r="132" spans="8:8" s="69" ht="16.05" customFormat="1" customHeight="1">
      <c r="A132" s="57" t="s">
        <v>142</v>
      </c>
      <c r="B132" s="59">
        <f t="shared" si="1"/>
        <v>6095.0</v>
      </c>
      <c r="C132" s="59">
        <f>SUM('[1]测算表'!S130)</f>
        <v>187.0</v>
      </c>
      <c r="D132" s="78">
        <f>SUM('[1]测算表'!T130)</f>
        <v>5908.0</v>
      </c>
    </row>
    <row r="133" spans="8:8" s="69" ht="16.05" customFormat="1" customHeight="1">
      <c r="A133" s="57" t="s">
        <v>143</v>
      </c>
      <c r="B133" s="59">
        <f t="shared" si="1"/>
        <v>3933.0</v>
      </c>
      <c r="C133" s="59">
        <f>SUM('[1]测算表'!S131)</f>
        <v>121.0</v>
      </c>
      <c r="D133" s="78">
        <f>SUM('[1]测算表'!T131)</f>
        <v>3812.0</v>
      </c>
    </row>
    <row r="134" spans="8:8" s="69" ht="16.05" customFormat="1" customHeight="1">
      <c r="A134" s="57" t="s">
        <v>144</v>
      </c>
      <c r="B134" s="56">
        <f t="shared" si="1"/>
        <v>4372.0</v>
      </c>
      <c r="C134" s="77">
        <f>SUM(C135:C137)</f>
        <v>135.0</v>
      </c>
      <c r="D134" s="77">
        <f>SUM(D135:D137)</f>
        <v>4237.0</v>
      </c>
    </row>
    <row r="135" spans="8:8" s="79" ht="16.05" customFormat="1" customHeight="1">
      <c r="A135" s="58" t="s">
        <v>145</v>
      </c>
      <c r="B135" s="59">
        <f t="shared" si="1"/>
        <v>835.0</v>
      </c>
      <c r="C135" s="59">
        <f>SUM('[1]测算表'!S133)</f>
        <v>26.0</v>
      </c>
      <c r="D135" s="78">
        <f>SUM('[1]测算表'!T133)</f>
        <v>809.0</v>
      </c>
    </row>
    <row r="136" spans="8:8" s="69" ht="16.05" customFormat="1" customHeight="1">
      <c r="A136" s="58" t="s">
        <v>146</v>
      </c>
      <c r="B136" s="59">
        <f t="shared" si="2" ref="B136:B139">SUM(C136:D136)</f>
        <v>2038.0</v>
      </c>
      <c r="C136" s="59">
        <f>SUM('[1]测算表'!S134)</f>
        <v>63.0</v>
      </c>
      <c r="D136" s="78">
        <f>SUM('[1]测算表'!T134)</f>
        <v>1975.0</v>
      </c>
    </row>
    <row r="137" spans="8:8" s="69" ht="16.05" customFormat="1" customHeight="1">
      <c r="A137" s="58" t="s">
        <v>147</v>
      </c>
      <c r="B137" s="59">
        <f t="shared" si="2"/>
        <v>1499.0</v>
      </c>
      <c r="C137" s="59">
        <f>SUM('[1]测算表'!S135)</f>
        <v>46.0</v>
      </c>
      <c r="D137" s="78">
        <f>SUM('[1]测算表'!T135)</f>
        <v>1453.0</v>
      </c>
    </row>
    <row r="138" spans="8:8" s="69" ht="16.05" customFormat="1" customHeight="1">
      <c r="A138" s="57" t="s">
        <v>148</v>
      </c>
      <c r="B138" s="59">
        <f t="shared" si="2"/>
        <v>6432.0</v>
      </c>
      <c r="C138" s="59">
        <f>SUM('[1]测算表'!S136)</f>
        <v>198.0</v>
      </c>
      <c r="D138" s="78">
        <f>SUM('[1]测算表'!T136)</f>
        <v>6234.0</v>
      </c>
    </row>
    <row r="139" spans="8:8" s="69" ht="16.05" customFormat="1" customHeight="1">
      <c r="A139" s="57" t="s">
        <v>149</v>
      </c>
      <c r="B139" s="59">
        <f t="shared" si="2"/>
        <v>1804.0</v>
      </c>
      <c r="C139" s="59">
        <f>SUM('[1]测算表'!S137)</f>
        <v>55.0</v>
      </c>
      <c r="D139" s="78">
        <f>SUM('[1]测算表'!T137)</f>
        <v>1749.0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0.275" top="0.979166666666667" bottom="0.979166666666667" header="0.511805555555556" footer="0.511805555555556"/>
  <headerFooter scaleWithDoc="0" alignWithMargins="0"/>
</worksheet>
</file>

<file path=xl/worksheets/sheet5.xml><?xml version="1.0" encoding="utf-8"?>
<worksheet xmlns:r="http://schemas.openxmlformats.org/officeDocument/2006/relationships" xmlns="http://schemas.openxmlformats.org/spreadsheetml/2006/main">
  <dimension ref="A1:E136"/>
  <sheetViews>
    <sheetView workbookViewId="0" topLeftCell="A3">
      <selection activeCell="D14" sqref="D14"/>
    </sheetView>
  </sheetViews>
  <sheetFormatPr defaultRowHeight="14.25" defaultColWidth="9"/>
  <cols>
    <col min="1" max="1" customWidth="1" width="19.0" style="69"/>
    <col min="2" max="2" customWidth="1" width="21.773438" style="69"/>
    <col min="3" max="3" customWidth="1" width="22.554688" style="69"/>
    <col min="4" max="4" customWidth="1" width="22.105469" style="69"/>
    <col min="5" max="5" customWidth="1" width="9.0" style="70"/>
    <col min="6" max="6" customWidth="1" width="9.0" style="70"/>
    <col min="7" max="7" customWidth="1" width="9.0" style="70"/>
    <col min="8" max="8" customWidth="1" width="9.0" style="70"/>
    <col min="9" max="9" customWidth="1" width="9.0" style="70"/>
    <col min="10" max="10" customWidth="1" width="9.0" style="70"/>
    <col min="11" max="11" customWidth="1" width="9.0" style="70"/>
    <col min="12" max="12" customWidth="1" width="9.0" style="70"/>
    <col min="13" max="13" customWidth="1" width="9.0" style="70"/>
    <col min="14" max="14" customWidth="1" width="9.0" style="70"/>
    <col min="15" max="15" customWidth="1" width="9.0" style="70"/>
    <col min="16" max="16" customWidth="1" width="9.0" style="70"/>
    <col min="17" max="17" customWidth="1" width="9.0" style="70"/>
    <col min="18" max="18" customWidth="1" width="9.0" style="70"/>
    <col min="19" max="19" customWidth="1" width="9.0" style="70"/>
    <col min="20" max="20" customWidth="1" width="9.0" style="70"/>
    <col min="21" max="21" customWidth="1" width="9.0" style="70"/>
    <col min="22" max="22" customWidth="1" width="9.0" style="70"/>
    <col min="23" max="23" customWidth="1" width="9.0" style="70"/>
    <col min="24" max="24" customWidth="1" width="9.0" style="70"/>
    <col min="25" max="25" customWidth="1" width="9.0" style="70"/>
    <col min="26" max="26" customWidth="1" width="9.0" style="70"/>
    <col min="27" max="27" customWidth="1" width="9.0" style="70"/>
    <col min="28" max="28" customWidth="1" width="9.0" style="70"/>
    <col min="29" max="29" customWidth="1" width="9.0" style="70"/>
    <col min="30" max="30" customWidth="1" width="9.0" style="70"/>
    <col min="31" max="31" customWidth="1" width="9.0" style="70"/>
    <col min="32" max="32" customWidth="1" width="9.0" style="70"/>
    <col min="33" max="33" customWidth="1" width="9.0" style="70"/>
    <col min="34" max="34" customWidth="1" width="9.0" style="70"/>
    <col min="35" max="35" customWidth="1" width="9.0" style="70"/>
    <col min="36" max="36" customWidth="1" width="9.0" style="70"/>
    <col min="37" max="37" customWidth="1" width="9.0" style="70"/>
    <col min="38" max="38" customWidth="1" width="9.0" style="70"/>
    <col min="39" max="39" customWidth="1" width="9.0" style="70"/>
    <col min="40" max="40" customWidth="1" width="9.0" style="70"/>
    <col min="41" max="41" customWidth="1" width="9.0" style="70"/>
    <col min="42" max="42" customWidth="1" width="9.0" style="70"/>
    <col min="43" max="43" customWidth="1" width="9.0" style="70"/>
    <col min="44" max="44" customWidth="1" width="9.0" style="70"/>
    <col min="45" max="45" customWidth="1" width="9.0" style="70"/>
    <col min="46" max="46" customWidth="1" width="9.0" style="70"/>
    <col min="47" max="47" customWidth="1" width="9.0" style="70"/>
    <col min="48" max="48" customWidth="1" width="9.0" style="70"/>
    <col min="49" max="49" customWidth="1" width="9.0" style="70"/>
    <col min="50" max="50" customWidth="1" width="9.0" style="70"/>
    <col min="51" max="51" customWidth="1" width="9.0" style="70"/>
    <col min="52" max="52" customWidth="1" width="9.0" style="70"/>
    <col min="53" max="53" customWidth="1" width="9.0" style="70"/>
    <col min="54" max="54" customWidth="1" width="9.0" style="70"/>
    <col min="55" max="55" customWidth="1" width="9.0" style="70"/>
    <col min="56" max="56" customWidth="1" width="9.0" style="70"/>
    <col min="57" max="57" customWidth="1" width="9.0" style="70"/>
    <col min="58" max="58" customWidth="1" width="9.0" style="70"/>
    <col min="59" max="59" customWidth="1" width="9.0" style="70"/>
    <col min="60" max="60" customWidth="1" width="9.0" style="70"/>
    <col min="61" max="61" customWidth="1" width="9.0" style="70"/>
    <col min="62" max="62" customWidth="1" width="9.0" style="70"/>
    <col min="63" max="63" customWidth="1" width="9.0" style="70"/>
    <col min="64" max="64" customWidth="1" width="9.0" style="70"/>
    <col min="65" max="65" customWidth="1" width="9.0" style="70"/>
    <col min="66" max="66" customWidth="1" width="9.0" style="70"/>
    <col min="67" max="67" customWidth="1" width="9.0" style="70"/>
    <col min="68" max="68" customWidth="1" width="9.0" style="70"/>
    <col min="69" max="69" customWidth="1" width="9.0" style="70"/>
    <col min="70" max="70" customWidth="1" width="9.0" style="70"/>
    <col min="71" max="71" customWidth="1" width="9.0" style="70"/>
    <col min="72" max="72" customWidth="1" width="9.0" style="70"/>
    <col min="73" max="73" customWidth="1" width="9.0" style="70"/>
    <col min="74" max="74" customWidth="1" width="9.0" style="70"/>
    <col min="75" max="75" customWidth="1" width="9.0" style="70"/>
    <col min="76" max="76" customWidth="1" width="9.0" style="70"/>
    <col min="77" max="77" customWidth="1" width="9.0" style="70"/>
    <col min="78" max="78" customWidth="1" width="9.0" style="70"/>
    <col min="79" max="79" customWidth="1" width="9.0" style="70"/>
    <col min="80" max="80" customWidth="1" width="9.0" style="70"/>
    <col min="81" max="81" customWidth="1" width="9.0" style="70"/>
    <col min="82" max="82" customWidth="1" width="9.0" style="70"/>
    <col min="83" max="83" customWidth="1" width="9.0" style="70"/>
    <col min="84" max="84" customWidth="1" width="9.0" style="70"/>
    <col min="85" max="85" customWidth="1" width="9.0" style="70"/>
    <col min="86" max="86" customWidth="1" width="9.0" style="70"/>
    <col min="87" max="87" customWidth="1" width="9.0" style="70"/>
    <col min="88" max="88" customWidth="1" width="9.0" style="70"/>
    <col min="89" max="89" customWidth="1" width="9.0" style="70"/>
    <col min="90" max="90" customWidth="1" width="9.0" style="70"/>
    <col min="91" max="91" customWidth="1" width="9.0" style="70"/>
    <col min="92" max="92" customWidth="1" width="9.0" style="70"/>
    <col min="93" max="93" customWidth="1" width="9.0" style="70"/>
    <col min="94" max="94" customWidth="1" width="9.0" style="70"/>
    <col min="95" max="95" customWidth="1" width="9.0" style="70"/>
    <col min="96" max="96" customWidth="1" width="9.0" style="70"/>
    <col min="97" max="97" customWidth="1" width="9.0" style="70"/>
    <col min="98" max="98" customWidth="1" width="9.0" style="70"/>
    <col min="99" max="99" customWidth="1" width="9.0" style="70"/>
    <col min="100" max="100" customWidth="1" width="9.0" style="70"/>
    <col min="101" max="101" customWidth="1" width="9.0" style="70"/>
    <col min="102" max="102" customWidth="1" width="9.0" style="70"/>
    <col min="103" max="103" customWidth="1" width="9.0" style="70"/>
    <col min="104" max="104" customWidth="1" width="9.0" style="70"/>
    <col min="105" max="105" customWidth="1" width="9.0" style="70"/>
    <col min="106" max="106" customWidth="1" width="9.0" style="70"/>
    <col min="107" max="107" customWidth="1" width="9.0" style="70"/>
    <col min="108" max="108" customWidth="1" width="9.0" style="70"/>
    <col min="109" max="109" customWidth="1" width="9.0" style="70"/>
    <col min="110" max="110" customWidth="1" width="9.0" style="70"/>
    <col min="111" max="111" customWidth="1" width="9.0" style="70"/>
    <col min="112" max="112" customWidth="1" width="9.0" style="70"/>
    <col min="113" max="113" customWidth="1" width="9.0" style="70"/>
    <col min="114" max="114" customWidth="1" width="9.0" style="70"/>
    <col min="115" max="115" customWidth="1" width="9.0" style="70"/>
    <col min="116" max="116" customWidth="1" width="9.0" style="70"/>
    <col min="117" max="117" customWidth="1" width="9.0" style="70"/>
    <col min="118" max="118" customWidth="1" width="9.0" style="70"/>
    <col min="119" max="119" customWidth="1" width="9.0" style="70"/>
    <col min="120" max="120" customWidth="1" width="9.0" style="70"/>
    <col min="121" max="121" customWidth="1" width="9.0" style="70"/>
    <col min="122" max="122" customWidth="1" width="9.0" style="70"/>
    <col min="123" max="123" customWidth="1" width="9.0" style="70"/>
    <col min="124" max="124" customWidth="1" width="9.0" style="70"/>
    <col min="125" max="125" customWidth="1" width="9.0" style="70"/>
    <col min="126" max="126" customWidth="1" width="9.0" style="70"/>
    <col min="127" max="127" customWidth="1" width="9.0" style="70"/>
    <col min="128" max="128" customWidth="1" width="9.0" style="70"/>
    <col min="129" max="129" customWidth="1" width="9.0" style="70"/>
    <col min="130" max="130" customWidth="1" width="9.0" style="70"/>
    <col min="131" max="131" customWidth="1" width="9.0" style="70"/>
    <col min="132" max="132" customWidth="1" width="9.0" style="70"/>
    <col min="133" max="133" customWidth="1" width="9.0" style="70"/>
    <col min="134" max="134" customWidth="1" width="9.0" style="70"/>
    <col min="135" max="135" customWidth="1" width="9.0" style="70"/>
    <col min="136" max="136" customWidth="1" width="9.0" style="70"/>
    <col min="137" max="137" customWidth="1" width="9.0" style="70"/>
    <col min="138" max="138" customWidth="1" width="9.0" style="70"/>
    <col min="139" max="139" customWidth="1" width="9.0" style="70"/>
    <col min="140" max="140" customWidth="1" width="9.0" style="70"/>
    <col min="141" max="141" customWidth="1" width="9.0" style="70"/>
    <col min="142" max="142" customWidth="1" width="9.0" style="70"/>
    <col min="143" max="143" customWidth="1" width="9.0" style="70"/>
    <col min="144" max="144" customWidth="1" width="9.0" style="70"/>
    <col min="145" max="145" customWidth="1" width="9.0" style="70"/>
    <col min="146" max="146" customWidth="1" width="9.0" style="70"/>
    <col min="147" max="147" customWidth="1" width="9.0" style="70"/>
    <col min="148" max="148" customWidth="1" width="9.0" style="70"/>
    <col min="149" max="149" customWidth="1" width="9.0" style="70"/>
    <col min="150" max="150" customWidth="1" width="9.0" style="70"/>
    <col min="151" max="151" customWidth="1" width="9.0" style="70"/>
    <col min="152" max="152" customWidth="1" width="9.0" style="70"/>
    <col min="153" max="153" customWidth="1" width="9.0" style="70"/>
    <col min="154" max="154" customWidth="1" width="9.0" style="70"/>
    <col min="155" max="155" customWidth="1" width="9.0" style="70"/>
    <col min="156" max="156" customWidth="1" width="9.0" style="70"/>
    <col min="157" max="157" customWidth="1" width="9.0" style="70"/>
    <col min="158" max="158" customWidth="1" width="9.0" style="70"/>
    <col min="159" max="159" customWidth="1" width="9.0" style="70"/>
    <col min="160" max="160" customWidth="1" width="9.0" style="70"/>
    <col min="161" max="161" customWidth="1" width="9.0" style="70"/>
    <col min="162" max="162" customWidth="1" width="9.0" style="70"/>
    <col min="163" max="163" customWidth="1" width="9.0" style="70"/>
    <col min="164" max="164" customWidth="1" width="9.0" style="70"/>
    <col min="165" max="165" customWidth="1" width="9.0" style="70"/>
    <col min="166" max="166" customWidth="1" width="9.0" style="70"/>
    <col min="167" max="167" customWidth="1" width="9.0" style="70"/>
    <col min="168" max="168" customWidth="1" width="9.0" style="70"/>
    <col min="169" max="169" customWidth="1" width="9.0" style="70"/>
    <col min="170" max="170" customWidth="1" width="9.0" style="70"/>
    <col min="171" max="171" customWidth="1" width="9.0" style="70"/>
    <col min="172" max="172" customWidth="1" width="9.0" style="70"/>
    <col min="173" max="173" customWidth="1" width="9.0" style="70"/>
    <col min="174" max="174" customWidth="1" width="9.0" style="70"/>
    <col min="175" max="175" customWidth="1" width="9.0" style="70"/>
    <col min="176" max="176" customWidth="1" width="9.0" style="70"/>
    <col min="177" max="177" customWidth="1" width="9.0" style="70"/>
    <col min="178" max="178" customWidth="1" width="9.0" style="70"/>
    <col min="179" max="179" customWidth="1" width="9.0" style="70"/>
    <col min="180" max="180" customWidth="1" width="9.0" style="70"/>
    <col min="181" max="181" customWidth="1" width="9.0" style="70"/>
    <col min="182" max="182" customWidth="1" width="9.0" style="70"/>
    <col min="183" max="183" customWidth="1" width="9.0" style="70"/>
    <col min="184" max="184" customWidth="1" width="9.0" style="70"/>
    <col min="185" max="185" customWidth="1" width="9.0" style="70"/>
    <col min="186" max="186" customWidth="1" width="9.0" style="70"/>
    <col min="187" max="187" customWidth="1" width="9.0" style="70"/>
    <col min="188" max="188" customWidth="1" width="9.0" style="70"/>
    <col min="189" max="189" customWidth="1" width="9.0" style="70"/>
    <col min="190" max="190" customWidth="1" width="9.0" style="70"/>
    <col min="191" max="191" customWidth="1" width="9.0" style="70"/>
    <col min="192" max="192" customWidth="1" width="9.0" style="70"/>
    <col min="193" max="193" customWidth="1" width="9.0" style="70"/>
    <col min="194" max="194" customWidth="1" width="9.0" style="70"/>
    <col min="195" max="195" customWidth="1" width="9.0" style="70"/>
    <col min="196" max="196" customWidth="1" width="9.0" style="70"/>
    <col min="197" max="197" customWidth="1" width="9.0" style="70"/>
    <col min="198" max="198" customWidth="1" width="9.0" style="70"/>
    <col min="199" max="199" customWidth="1" width="9.0" style="70"/>
    <col min="200" max="200" customWidth="1" width="9.0" style="70"/>
    <col min="201" max="201" customWidth="1" width="9.0" style="70"/>
    <col min="202" max="202" customWidth="1" width="9.0" style="70"/>
    <col min="203" max="203" customWidth="1" width="9.0" style="70"/>
    <col min="204" max="204" customWidth="1" width="9.0" style="70"/>
    <col min="205" max="205" customWidth="1" width="9.0" style="70"/>
    <col min="206" max="206" customWidth="1" width="9.0" style="70"/>
    <col min="207" max="207" customWidth="1" width="9.0" style="70"/>
    <col min="208" max="208" customWidth="1" width="9.0" style="70"/>
    <col min="209" max="209" customWidth="1" width="9.0" style="70"/>
    <col min="210" max="210" customWidth="1" width="9.0" style="70"/>
    <col min="211" max="211" customWidth="1" width="9.0" style="70"/>
    <col min="212" max="212" customWidth="1" width="9.0" style="70"/>
    <col min="213" max="213" customWidth="1" width="9.0" style="70"/>
    <col min="214" max="214" customWidth="1" width="9.0" style="70"/>
    <col min="215" max="215" customWidth="1" width="9.0" style="70"/>
    <col min="216" max="216" customWidth="1" width="9.0" style="70"/>
    <col min="217" max="217" customWidth="1" width="9.0" style="70"/>
    <col min="218" max="218" customWidth="1" width="9.0" style="70"/>
    <col min="219" max="219" customWidth="1" width="9.0" style="70"/>
    <col min="220" max="220" customWidth="1" width="9.0" style="70"/>
    <col min="221" max="221" customWidth="1" width="9.0" style="70"/>
    <col min="222" max="222" customWidth="1" width="9.0" style="70"/>
    <col min="223" max="223" customWidth="1" width="9.0" style="70"/>
    <col min="224" max="224" customWidth="1" width="9.0" style="70"/>
    <col min="225" max="225" customWidth="1" width="9.0" style="70"/>
    <col min="226" max="226" customWidth="1" width="9.0" style="70"/>
    <col min="227" max="227" customWidth="1" width="9.0" style="70"/>
    <col min="228" max="228" customWidth="1" width="9.0" style="70"/>
    <col min="229" max="229" customWidth="1" width="9.0" style="70"/>
    <col min="230" max="230" customWidth="1" width="9.0" style="70"/>
    <col min="231" max="231" customWidth="1" width="9.0" style="70"/>
    <col min="232" max="232" customWidth="1" width="9.0" style="70"/>
    <col min="233" max="233" customWidth="1" width="9.0" style="70"/>
    <col min="234" max="234" customWidth="1" width="9.0" style="70"/>
    <col min="235" max="235" customWidth="1" width="9.0" style="70"/>
    <col min="236" max="236" customWidth="1" width="9.0" style="70"/>
    <col min="237" max="237" customWidth="1" width="9.0" style="70"/>
    <col min="238" max="238" customWidth="1" width="9.0" style="70"/>
    <col min="239" max="239" customWidth="1" width="9.0" style="70"/>
    <col min="240" max="240" customWidth="1" width="9.0" style="70"/>
    <col min="241" max="241" customWidth="1" width="9.0" style="70"/>
    <col min="242" max="242" customWidth="1" width="9.0" style="70"/>
    <col min="243" max="243" customWidth="1" width="9.0" style="70"/>
    <col min="244" max="244" customWidth="1" width="9.0" style="70"/>
    <col min="245" max="245" customWidth="1" width="9.0" style="70"/>
    <col min="246" max="246" customWidth="1" width="9.0" style="70"/>
    <col min="247" max="247" customWidth="1" width="9.0" style="70"/>
    <col min="248" max="248" customWidth="1" width="9.0" style="70"/>
    <col min="249" max="249" customWidth="1" width="9.0" style="70"/>
    <col min="250" max="250" customWidth="1" width="9.0" style="70"/>
    <col min="251" max="251" customWidth="1" width="9.0" style="70"/>
    <col min="252" max="252" customWidth="1" width="9.0" style="70"/>
    <col min="253" max="253" customWidth="1" width="9.0" style="70"/>
    <col min="254" max="254" customWidth="1" width="9.0" style="70"/>
    <col min="255" max="255" customWidth="1" width="9.0" style="70"/>
    <col min="256" max="256" customWidth="1" width="9.0" style="70"/>
    <col min="257" max="16384" width="9" style="0" hidden="0"/>
  </cols>
  <sheetData>
    <row r="1" spans="8:8" ht="22.05" customHeight="1">
      <c r="A1" s="71" t="s">
        <v>154</v>
      </c>
      <c r="B1" s="71"/>
      <c r="C1" s="71"/>
      <c r="D1" s="71"/>
    </row>
    <row r="2" spans="8:8" ht="6.0" customHeight="1">
      <c r="A2" s="71"/>
      <c r="B2" s="71"/>
      <c r="C2" s="71"/>
      <c r="D2" s="71"/>
    </row>
    <row r="3" spans="8:8" ht="57.0" customHeight="1">
      <c r="A3" s="72" t="s">
        <v>159</v>
      </c>
      <c r="B3" s="72"/>
      <c r="C3" s="72"/>
      <c r="D3" s="72"/>
    </row>
    <row r="4" spans="8:8" ht="18.0" customHeight="1">
      <c r="A4" s="72"/>
      <c r="B4" s="72"/>
      <c r="C4" s="72"/>
      <c r="D4" s="72"/>
    </row>
    <row r="5" spans="8:8" s="80" ht="21.0" customFormat="1" customHeight="1">
      <c r="A5" s="81" t="s">
        <v>156</v>
      </c>
      <c r="B5" s="81" t="s">
        <v>9</v>
      </c>
      <c r="C5" s="82" t="s">
        <v>157</v>
      </c>
      <c r="D5" s="82"/>
    </row>
    <row r="6" spans="8:8" s="80" ht="40.05" customFormat="1" customHeight="1">
      <c r="A6" s="81"/>
      <c r="B6" s="81"/>
      <c r="C6" s="81" t="s">
        <v>18</v>
      </c>
      <c r="D6" s="82" t="s">
        <v>19</v>
      </c>
    </row>
    <row r="7" spans="8:8" s="73" ht="18.0" customFormat="1" customHeight="1">
      <c r="A7" s="56"/>
      <c r="B7" s="76" t="s">
        <v>158</v>
      </c>
      <c r="C7" s="76" t="s">
        <v>158</v>
      </c>
      <c r="D7" s="76" t="s">
        <v>158</v>
      </c>
    </row>
    <row r="8" spans="8:8" ht="16.05" customHeight="1">
      <c r="A8" s="56" t="s">
        <v>20</v>
      </c>
      <c r="B8" s="56">
        <f t="shared" si="0" ref="B8:B71">SUM(C8:D8)</f>
        <v>3055.0</v>
      </c>
      <c r="C8" s="77">
        <f>SUM(C29+C9)</f>
        <v>2786.0</v>
      </c>
      <c r="D8" s="77">
        <f>SUM(D29+D9)</f>
        <v>269.0</v>
      </c>
    </row>
    <row r="9" spans="8:8" ht="16.05" customHeight="1">
      <c r="A9" s="57" t="s">
        <v>25</v>
      </c>
      <c r="B9" s="56">
        <f t="shared" si="0"/>
        <v>1833.0</v>
      </c>
      <c r="C9" s="56">
        <f>SUM(C10+C11+C12+C13+C14+C15+C16+C21+C24)</f>
        <v>1564.0</v>
      </c>
      <c r="D9" s="56">
        <f>SUM(D10+D11+D12+D13+D14+D15+D16+D21+D24)</f>
        <v>269.0</v>
      </c>
    </row>
    <row r="10" spans="8:8" ht="16.05" customHeight="1">
      <c r="A10" s="57" t="s">
        <v>26</v>
      </c>
      <c r="B10" s="59">
        <f t="shared" si="0"/>
        <v>1113.0</v>
      </c>
      <c r="C10" s="59">
        <v>844.0</v>
      </c>
      <c r="D10" s="78">
        <v>269.0</v>
      </c>
    </row>
    <row r="11" spans="8:8" ht="16.05" customHeight="1">
      <c r="A11" s="57" t="s">
        <v>27</v>
      </c>
      <c r="B11" s="59">
        <f t="shared" si="0"/>
        <v>59.0</v>
      </c>
      <c r="C11" s="59">
        <f>SUM('[2]测算表'!S12)</f>
        <v>59.0</v>
      </c>
      <c r="D11" s="78">
        <v>0.0</v>
      </c>
    </row>
    <row r="12" spans="8:8" ht="16.05" customHeight="1">
      <c r="A12" s="57" t="s">
        <v>28</v>
      </c>
      <c r="B12" s="59">
        <f t="shared" si="0"/>
        <v>110.0</v>
      </c>
      <c r="C12" s="59">
        <f>SUM('[2]测算表'!S13)</f>
        <v>110.0</v>
      </c>
      <c r="D12" s="78">
        <v>0.0</v>
      </c>
    </row>
    <row r="13" spans="8:8" ht="16.05" customHeight="1">
      <c r="A13" s="57" t="s">
        <v>29</v>
      </c>
      <c r="B13" s="59">
        <f t="shared" si="0"/>
        <v>108.0</v>
      </c>
      <c r="C13" s="59">
        <f>SUM('[2]测算表'!S14)</f>
        <v>108.0</v>
      </c>
      <c r="D13" s="78">
        <v>0.0</v>
      </c>
    </row>
    <row r="14" spans="8:8" ht="16.05" customHeight="1">
      <c r="A14" s="57" t="s">
        <v>30</v>
      </c>
      <c r="B14" s="59">
        <f t="shared" si="0"/>
        <v>70.0</v>
      </c>
      <c r="C14" s="59">
        <f>SUM('[2]测算表'!S15)</f>
        <v>70.0</v>
      </c>
      <c r="D14" s="78">
        <v>0.0</v>
      </c>
    </row>
    <row r="15" spans="8:8" ht="16.05" customHeight="1">
      <c r="A15" s="57" t="s">
        <v>31</v>
      </c>
      <c r="B15" s="59">
        <f t="shared" si="0"/>
        <v>46.0</v>
      </c>
      <c r="C15" s="59">
        <f>SUM('[2]测算表'!S16)</f>
        <v>46.0</v>
      </c>
      <c r="D15" s="78">
        <v>0.0</v>
      </c>
    </row>
    <row r="16" spans="8:8" ht="16.05" customHeight="1">
      <c r="A16" s="57" t="s">
        <v>32</v>
      </c>
      <c r="B16" s="56">
        <f t="shared" si="0"/>
        <v>97.0</v>
      </c>
      <c r="C16" s="56">
        <f>SUM(C17:C20)</f>
        <v>97.0</v>
      </c>
      <c r="D16" s="57">
        <v>0.0</v>
      </c>
    </row>
    <row r="17" spans="8:8" ht="16.05" customHeight="1">
      <c r="A17" s="58" t="s">
        <v>33</v>
      </c>
      <c r="B17" s="59">
        <f t="shared" si="0"/>
        <v>5.0</v>
      </c>
      <c r="C17" s="59">
        <f>SUM('[2]测算表'!S18)</f>
        <v>5.0</v>
      </c>
      <c r="D17" s="78">
        <v>0.0</v>
      </c>
    </row>
    <row r="18" spans="8:8" ht="16.05" customHeight="1">
      <c r="A18" s="58" t="s">
        <v>34</v>
      </c>
      <c r="B18" s="59">
        <f t="shared" si="0"/>
        <v>4.0</v>
      </c>
      <c r="C18" s="59">
        <f>SUM('[2]测算表'!S19)</f>
        <v>4.0</v>
      </c>
      <c r="D18" s="78">
        <v>0.0</v>
      </c>
    </row>
    <row r="19" spans="8:8" ht="16.05" customHeight="1">
      <c r="A19" s="58" t="s">
        <v>35</v>
      </c>
      <c r="B19" s="59">
        <f t="shared" si="0"/>
        <v>59.0</v>
      </c>
      <c r="C19" s="59">
        <f>SUM('[2]测算表'!S20)</f>
        <v>59.0</v>
      </c>
      <c r="D19" s="78">
        <v>0.0</v>
      </c>
    </row>
    <row r="20" spans="8:8" ht="16.05" customHeight="1">
      <c r="A20" s="58" t="s">
        <v>36</v>
      </c>
      <c r="B20" s="59">
        <f t="shared" si="0"/>
        <v>29.0</v>
      </c>
      <c r="C20" s="59">
        <f>SUM('[2]测算表'!S21)</f>
        <v>29.0</v>
      </c>
      <c r="D20" s="78">
        <v>0.0</v>
      </c>
    </row>
    <row r="21" spans="8:8" ht="16.05" customHeight="1">
      <c r="A21" s="57" t="s">
        <v>37</v>
      </c>
      <c r="B21" s="56">
        <f t="shared" si="0"/>
        <v>76.0</v>
      </c>
      <c r="C21" s="56">
        <f>SUM(C22:C23)</f>
        <v>76.0</v>
      </c>
      <c r="D21" s="57">
        <v>0.0</v>
      </c>
    </row>
    <row r="22" spans="8:8" ht="16.05" customHeight="1">
      <c r="A22" s="58" t="s">
        <v>38</v>
      </c>
      <c r="B22" s="59">
        <f t="shared" si="0"/>
        <v>50.0</v>
      </c>
      <c r="C22" s="59">
        <f>SUM('[2]测算表'!S23)</f>
        <v>50.0</v>
      </c>
      <c r="D22" s="78">
        <v>0.0</v>
      </c>
    </row>
    <row r="23" spans="8:8" ht="16.05" customHeight="1">
      <c r="A23" s="58" t="s">
        <v>39</v>
      </c>
      <c r="B23" s="59">
        <f t="shared" si="0"/>
        <v>26.0</v>
      </c>
      <c r="C23" s="59">
        <f>SUM('[2]测算表'!S24)</f>
        <v>26.0</v>
      </c>
      <c r="D23" s="78">
        <v>0.0</v>
      </c>
    </row>
    <row r="24" spans="8:8" ht="16.05" customHeight="1">
      <c r="A24" s="57" t="s">
        <v>40</v>
      </c>
      <c r="B24" s="56">
        <f t="shared" si="0"/>
        <v>154.0</v>
      </c>
      <c r="C24" s="56">
        <f>SUM(C25:C28)</f>
        <v>154.0</v>
      </c>
      <c r="D24" s="56">
        <f>SUM(D25:D28)</f>
        <v>0.0</v>
      </c>
    </row>
    <row r="25" spans="8:8" ht="16.05" customHeight="1">
      <c r="A25" s="58" t="s">
        <v>41</v>
      </c>
      <c r="B25" s="59">
        <f t="shared" si="0"/>
        <v>13.0</v>
      </c>
      <c r="C25" s="59">
        <f>SUM('[2]测算表'!S26)</f>
        <v>13.0</v>
      </c>
      <c r="D25" s="78">
        <v>0.0</v>
      </c>
    </row>
    <row r="26" spans="8:8" ht="16.05" customHeight="1">
      <c r="A26" s="58" t="s">
        <v>42</v>
      </c>
      <c r="B26" s="59">
        <f t="shared" si="0"/>
        <v>6.0</v>
      </c>
      <c r="C26" s="59">
        <f>SUM('[2]测算表'!S27)</f>
        <v>6.0</v>
      </c>
      <c r="D26" s="78">
        <v>0.0</v>
      </c>
    </row>
    <row r="27" spans="8:8" ht="16.05" customHeight="1">
      <c r="A27" s="58" t="s">
        <v>43</v>
      </c>
      <c r="B27" s="59">
        <f t="shared" si="0"/>
        <v>75.0</v>
      </c>
      <c r="C27" s="59">
        <f>SUM('[2]测算表'!S28)</f>
        <v>75.0</v>
      </c>
      <c r="D27" s="78">
        <v>0.0</v>
      </c>
    </row>
    <row r="28" spans="8:8" ht="16.05" customHeight="1">
      <c r="A28" s="58" t="s">
        <v>44</v>
      </c>
      <c r="B28" s="59">
        <f t="shared" si="0"/>
        <v>60.0</v>
      </c>
      <c r="C28" s="59">
        <f>SUM('[2]测算表'!S29)</f>
        <v>60.0</v>
      </c>
      <c r="D28" s="78">
        <v>0.0</v>
      </c>
    </row>
    <row r="29" spans="8:8" ht="16.05" customHeight="1">
      <c r="A29" s="57" t="s">
        <v>45</v>
      </c>
      <c r="B29" s="56">
        <f t="shared" si="0"/>
        <v>1222.0</v>
      </c>
      <c r="C29" s="56">
        <f>SUM(C30+C37+C38+C45+C46+C47+C48+C49+C53+C54+C55+C56+C61+C62+C63+C64+C65+C69+C70+C73+C74+C75+C76+C80+C85+C86+C94+C95+C96+C97+C102+C103+C104+C106+C107+C108+C109+C110+C116+C117+C118+C119+C123+C124+C128+C129+C130+C131+C135+C136)</f>
        <v>1222.0</v>
      </c>
      <c r="D29" s="56">
        <f>SUM(D30+D37+D38+D45+D46+D47+D48+D49+D53+D54+D55+D56+D61+D62+D63+D64+D65+D69+D70+D73+D74+D75+D76+D80+D85+D86+D94+D95+D96+D97+D102+D103+D104+D106+D107+D108+D109+D110+D116+D117+D118+D119+D123+D124+D128+D129+D130+D131+D135+D136)</f>
        <v>0.0</v>
      </c>
    </row>
    <row r="30" spans="8:8" ht="16.05" customHeight="1">
      <c r="A30" s="57" t="s">
        <v>46</v>
      </c>
      <c r="B30" s="56">
        <f t="shared" si="0"/>
        <v>71.0</v>
      </c>
      <c r="C30" s="77">
        <f>SUM(C31:C36)</f>
        <v>71.0</v>
      </c>
      <c r="D30" s="77">
        <f>SUM(D31:D36)</f>
        <v>0.0</v>
      </c>
    </row>
    <row r="31" spans="8:8" ht="16.05" customHeight="1">
      <c r="A31" s="58" t="s">
        <v>47</v>
      </c>
      <c r="B31" s="59">
        <f t="shared" si="0"/>
        <v>8.0</v>
      </c>
      <c r="C31" s="59">
        <f>SUM('[2]测算表'!S32)</f>
        <v>8.0</v>
      </c>
      <c r="D31" s="78">
        <f>SUM('[2]测算表'!T32)</f>
        <v>0.0</v>
      </c>
    </row>
    <row r="32" spans="8:8" ht="16.05" customHeight="1">
      <c r="A32" s="58" t="s">
        <v>48</v>
      </c>
      <c r="B32" s="59">
        <f t="shared" si="0"/>
        <v>3.0</v>
      </c>
      <c r="C32" s="59">
        <f>SUM('[2]测算表'!S33)</f>
        <v>3.0</v>
      </c>
      <c r="D32" s="78">
        <f>SUM('[2]测算表'!T33)</f>
        <v>0.0</v>
      </c>
    </row>
    <row r="33" spans="8:8" ht="16.05" customHeight="1">
      <c r="A33" s="58" t="s">
        <v>49</v>
      </c>
      <c r="B33" s="59">
        <f t="shared" si="0"/>
        <v>3.0</v>
      </c>
      <c r="C33" s="59">
        <f>SUM('[2]测算表'!S34)</f>
        <v>3.0</v>
      </c>
      <c r="D33" s="78">
        <f>SUM('[2]测算表'!T34)</f>
        <v>0.0</v>
      </c>
    </row>
    <row r="34" spans="8:8" ht="16.05" customHeight="1">
      <c r="A34" s="58" t="s">
        <v>50</v>
      </c>
      <c r="B34" s="59">
        <f t="shared" si="0"/>
        <v>8.0</v>
      </c>
      <c r="C34" s="59">
        <f>SUM('[2]测算表'!S35)</f>
        <v>8.0</v>
      </c>
      <c r="D34" s="78">
        <f>SUM('[2]测算表'!T35)</f>
        <v>0.0</v>
      </c>
    </row>
    <row r="35" spans="8:8" ht="16.05" customHeight="1">
      <c r="A35" s="58" t="s">
        <v>51</v>
      </c>
      <c r="B35" s="59">
        <f t="shared" si="0"/>
        <v>24.0</v>
      </c>
      <c r="C35" s="59">
        <f>SUM('[2]测算表'!S36)</f>
        <v>24.0</v>
      </c>
      <c r="D35" s="78">
        <f>SUM('[2]测算表'!T36)</f>
        <v>0.0</v>
      </c>
    </row>
    <row r="36" spans="8:8" ht="16.05" customHeight="1">
      <c r="A36" s="58" t="s">
        <v>52</v>
      </c>
      <c r="B36" s="59">
        <f t="shared" si="0"/>
        <v>25.0</v>
      </c>
      <c r="C36" s="59">
        <f>SUM('[2]测算表'!S37)</f>
        <v>25.0</v>
      </c>
      <c r="D36" s="78">
        <f>SUM('[2]测算表'!T37)</f>
        <v>0.0</v>
      </c>
    </row>
    <row r="37" spans="8:8" ht="16.05" customHeight="1">
      <c r="A37" s="57" t="s">
        <v>53</v>
      </c>
      <c r="B37" s="56">
        <f t="shared" si="0"/>
        <v>1.0</v>
      </c>
      <c r="C37" s="56">
        <f>SUM('[2]测算表'!S38)</f>
        <v>1.0</v>
      </c>
      <c r="D37" s="57">
        <f>SUM('[2]测算表'!T38)</f>
        <v>0.0</v>
      </c>
    </row>
    <row r="38" spans="8:8" ht="16.05" customHeight="1">
      <c r="A38" s="57" t="s">
        <v>54</v>
      </c>
      <c r="B38" s="56">
        <f t="shared" si="0"/>
        <v>16.0</v>
      </c>
      <c r="C38" s="77">
        <f>SUM(C39:C44)</f>
        <v>16.0</v>
      </c>
      <c r="D38" s="77">
        <f>SUM(D39:D44)</f>
        <v>0.0</v>
      </c>
    </row>
    <row r="39" spans="8:8" ht="16.05" customHeight="1">
      <c r="A39" s="58" t="s">
        <v>55</v>
      </c>
      <c r="B39" s="59">
        <f t="shared" si="0"/>
        <v>5.0</v>
      </c>
      <c r="C39" s="59">
        <f>SUM('[2]测算表'!S40)</f>
        <v>5.0</v>
      </c>
      <c r="D39" s="78">
        <f>SUM('[2]测算表'!T40)</f>
        <v>0.0</v>
      </c>
    </row>
    <row r="40" spans="8:8" ht="16.05" customHeight="1">
      <c r="A40" s="58" t="s">
        <v>56</v>
      </c>
      <c r="B40" s="59">
        <f t="shared" si="0"/>
        <v>3.0</v>
      </c>
      <c r="C40" s="59">
        <f>SUM('[2]测算表'!S41)</f>
        <v>3.0</v>
      </c>
      <c r="D40" s="78">
        <f>SUM('[2]测算表'!T41)</f>
        <v>0.0</v>
      </c>
    </row>
    <row r="41" spans="8:8" ht="16.05" customHeight="1">
      <c r="A41" s="58" t="s">
        <v>57</v>
      </c>
      <c r="B41" s="59">
        <f t="shared" si="0"/>
        <v>4.0</v>
      </c>
      <c r="C41" s="59">
        <f>SUM('[2]测算表'!S42)</f>
        <v>4.0</v>
      </c>
      <c r="D41" s="78">
        <f>SUM('[2]测算表'!T42)</f>
        <v>0.0</v>
      </c>
    </row>
    <row r="42" spans="8:8" ht="16.05" customHeight="1">
      <c r="A42" s="58" t="s">
        <v>58</v>
      </c>
      <c r="B42" s="59">
        <f t="shared" si="0"/>
        <v>2.0</v>
      </c>
      <c r="C42" s="59">
        <f>SUM('[2]测算表'!S43)</f>
        <v>2.0</v>
      </c>
      <c r="D42" s="78">
        <f>SUM('[2]测算表'!T43)</f>
        <v>0.0</v>
      </c>
    </row>
    <row r="43" spans="8:8" ht="16.05" customHeight="1">
      <c r="A43" s="58" t="s">
        <v>59</v>
      </c>
      <c r="B43" s="59">
        <f t="shared" si="0"/>
        <v>1.0</v>
      </c>
      <c r="C43" s="59">
        <f>SUM('[2]测算表'!S44)</f>
        <v>1.0</v>
      </c>
      <c r="D43" s="78">
        <f>SUM('[2]测算表'!T44)</f>
        <v>0.0</v>
      </c>
    </row>
    <row r="44" spans="8:8" ht="16.05" customHeight="1">
      <c r="A44" s="58" t="s">
        <v>60</v>
      </c>
      <c r="B44" s="59">
        <f t="shared" si="0"/>
        <v>1.0</v>
      </c>
      <c r="C44" s="59">
        <f>SUM('[2]测算表'!S45)</f>
        <v>1.0</v>
      </c>
      <c r="D44" s="78">
        <f>SUM('[2]测算表'!T45)</f>
        <v>0.0</v>
      </c>
    </row>
    <row r="45" spans="8:8" ht="16.05" customHeight="1">
      <c r="A45" s="57" t="s">
        <v>61</v>
      </c>
      <c r="B45" s="56">
        <f t="shared" si="0"/>
        <v>5.0</v>
      </c>
      <c r="C45" s="56">
        <f>SUM('[2]测算表'!S46)</f>
        <v>5.0</v>
      </c>
      <c r="D45" s="57">
        <f>SUM('[2]测算表'!T46)</f>
        <v>0.0</v>
      </c>
    </row>
    <row r="46" spans="8:8" ht="16.05" customHeight="1">
      <c r="A46" s="57" t="s">
        <v>62</v>
      </c>
      <c r="B46" s="56">
        <f t="shared" si="0"/>
        <v>8.0</v>
      </c>
      <c r="C46" s="56">
        <f>SUM('[2]测算表'!S47)</f>
        <v>8.0</v>
      </c>
      <c r="D46" s="57">
        <f>SUM('[2]测算表'!T47)</f>
        <v>0.0</v>
      </c>
    </row>
    <row r="47" spans="8:8" ht="16.05" customHeight="1">
      <c r="A47" s="57" t="s">
        <v>63</v>
      </c>
      <c r="B47" s="56">
        <f t="shared" si="0"/>
        <v>3.0</v>
      </c>
      <c r="C47" s="56">
        <f>SUM('[2]测算表'!S48)</f>
        <v>3.0</v>
      </c>
      <c r="D47" s="57">
        <f>SUM('[2]测算表'!T48)</f>
        <v>0.0</v>
      </c>
    </row>
    <row r="48" spans="8:8" ht="16.05" customHeight="1">
      <c r="A48" s="57" t="s">
        <v>64</v>
      </c>
      <c r="B48" s="56">
        <f t="shared" si="0"/>
        <v>2.0</v>
      </c>
      <c r="C48" s="56">
        <f>SUM('[2]测算表'!S49)</f>
        <v>2.0</v>
      </c>
      <c r="D48" s="57">
        <f>SUM('[2]测算表'!T49)</f>
        <v>0.0</v>
      </c>
    </row>
    <row r="49" spans="8:8" ht="16.05" customHeight="1">
      <c r="A49" s="57" t="s">
        <v>65</v>
      </c>
      <c r="B49" s="56">
        <f t="shared" si="0"/>
        <v>27.0</v>
      </c>
      <c r="C49" s="77">
        <f>SUM(C50:C52)</f>
        <v>27.0</v>
      </c>
      <c r="D49" s="77">
        <f>SUM(D50:D52)</f>
        <v>0.0</v>
      </c>
    </row>
    <row r="50" spans="8:8" ht="16.05" customHeight="1">
      <c r="A50" s="58" t="s">
        <v>66</v>
      </c>
      <c r="B50" s="59">
        <f t="shared" si="0"/>
        <v>3.0</v>
      </c>
      <c r="C50" s="59">
        <f>SUM('[2]测算表'!S51)</f>
        <v>3.0</v>
      </c>
      <c r="D50" s="78">
        <f>SUM('[2]测算表'!T51)</f>
        <v>0.0</v>
      </c>
    </row>
    <row r="51" spans="8:8" ht="16.05" customHeight="1">
      <c r="A51" s="58" t="s">
        <v>67</v>
      </c>
      <c r="B51" s="59">
        <f t="shared" si="0"/>
        <v>13.0</v>
      </c>
      <c r="C51" s="59">
        <f>SUM('[2]测算表'!S52)</f>
        <v>13.0</v>
      </c>
      <c r="D51" s="78">
        <f>SUM('[2]测算表'!T52)</f>
        <v>0.0</v>
      </c>
    </row>
    <row r="52" spans="8:8" ht="16.05" customHeight="1">
      <c r="A52" s="58" t="s">
        <v>68</v>
      </c>
      <c r="B52" s="59">
        <f t="shared" si="0"/>
        <v>11.0</v>
      </c>
      <c r="C52" s="59">
        <f>SUM('[2]测算表'!S53)</f>
        <v>11.0</v>
      </c>
      <c r="D52" s="78">
        <f>SUM('[2]测算表'!T53)</f>
        <v>0.0</v>
      </c>
    </row>
    <row r="53" spans="8:8" ht="16.05" customHeight="1">
      <c r="A53" s="57" t="s">
        <v>69</v>
      </c>
      <c r="B53" s="56">
        <f t="shared" si="0"/>
        <v>7.0</v>
      </c>
      <c r="C53" s="56">
        <f>SUM('[2]测算表'!S54)</f>
        <v>7.0</v>
      </c>
      <c r="D53" s="57">
        <f>SUM('[2]测算表'!T54)</f>
        <v>0.0</v>
      </c>
    </row>
    <row r="54" spans="8:8" ht="16.05" customHeight="1">
      <c r="A54" s="57" t="s">
        <v>70</v>
      </c>
      <c r="B54" s="56">
        <f t="shared" si="0"/>
        <v>22.0</v>
      </c>
      <c r="C54" s="56">
        <f>SUM('[2]测算表'!S55)</f>
        <v>22.0</v>
      </c>
      <c r="D54" s="57">
        <f>SUM('[2]测算表'!T55)</f>
        <v>0.0</v>
      </c>
    </row>
    <row r="55" spans="8:8" s="69" ht="16.05" customFormat="1" customHeight="1">
      <c r="A55" s="57" t="s">
        <v>71</v>
      </c>
      <c r="B55" s="56">
        <f t="shared" si="0"/>
        <v>11.0</v>
      </c>
      <c r="C55" s="56">
        <f>SUM('[2]测算表'!S56)</f>
        <v>11.0</v>
      </c>
      <c r="D55" s="57">
        <f>SUM('[2]测算表'!T56)</f>
        <v>0.0</v>
      </c>
    </row>
    <row r="56" spans="8:8" s="69" ht="16.05" customFormat="1" customHeight="1">
      <c r="A56" s="57" t="s">
        <v>72</v>
      </c>
      <c r="B56" s="56">
        <f t="shared" si="0"/>
        <v>20.0</v>
      </c>
      <c r="C56" s="77">
        <f>SUM(C57:C60)</f>
        <v>20.0</v>
      </c>
      <c r="D56" s="77">
        <f>SUM(D57:D60)</f>
        <v>0.0</v>
      </c>
    </row>
    <row r="57" spans="8:8" s="69" ht="16.05" customFormat="1" customHeight="1">
      <c r="A57" s="58" t="s">
        <v>73</v>
      </c>
      <c r="B57" s="59">
        <f t="shared" si="0"/>
        <v>2.0</v>
      </c>
      <c r="C57" s="59">
        <f>SUM('[2]测算表'!S58)</f>
        <v>2.0</v>
      </c>
      <c r="D57" s="78">
        <f>SUM('[2]测算表'!T58)</f>
        <v>0.0</v>
      </c>
    </row>
    <row r="58" spans="8:8" s="69" ht="16.05" customFormat="1" customHeight="1">
      <c r="A58" s="58" t="s">
        <v>74</v>
      </c>
      <c r="B58" s="59">
        <f t="shared" si="0"/>
        <v>10.0</v>
      </c>
      <c r="C58" s="59">
        <f>SUM('[2]测算表'!S59)</f>
        <v>10.0</v>
      </c>
      <c r="D58" s="78">
        <f>SUM('[2]测算表'!T59)</f>
        <v>0.0</v>
      </c>
    </row>
    <row r="59" spans="8:8" s="69" ht="16.05" customFormat="1" customHeight="1">
      <c r="A59" s="58" t="s">
        <v>75</v>
      </c>
      <c r="B59" s="59">
        <f t="shared" si="0"/>
        <v>6.0</v>
      </c>
      <c r="C59" s="59">
        <f>SUM('[2]测算表'!S60)</f>
        <v>6.0</v>
      </c>
      <c r="D59" s="78">
        <f>SUM('[2]测算表'!T60)</f>
        <v>0.0</v>
      </c>
    </row>
    <row r="60" spans="8:8" s="69" ht="16.05" customFormat="1" customHeight="1">
      <c r="A60" s="58" t="s">
        <v>76</v>
      </c>
      <c r="B60" s="59">
        <f t="shared" si="0"/>
        <v>2.0</v>
      </c>
      <c r="C60" s="59">
        <f>SUM('[2]测算表'!S61)</f>
        <v>2.0</v>
      </c>
      <c r="D60" s="78">
        <f>SUM('[2]测算表'!T61)</f>
        <v>0.0</v>
      </c>
    </row>
    <row r="61" spans="8:8" s="69" ht="16.05" customFormat="1" customHeight="1">
      <c r="A61" s="57" t="s">
        <v>77</v>
      </c>
      <c r="B61" s="59">
        <f t="shared" si="0"/>
        <v>29.0</v>
      </c>
      <c r="C61" s="59">
        <f>SUM('[2]测算表'!S62)</f>
        <v>29.0</v>
      </c>
      <c r="D61" s="78">
        <f>SUM('[2]测算表'!T62)</f>
        <v>0.0</v>
      </c>
    </row>
    <row r="62" spans="8:8" s="79" ht="16.05" customFormat="1" customHeight="1">
      <c r="A62" s="57" t="s">
        <v>78</v>
      </c>
      <c r="B62" s="59">
        <f t="shared" si="0"/>
        <v>13.0</v>
      </c>
      <c r="C62" s="59">
        <f>SUM('[2]测算表'!S63)</f>
        <v>13.0</v>
      </c>
      <c r="D62" s="78">
        <f>SUM('[2]测算表'!T63)</f>
        <v>0.0</v>
      </c>
    </row>
    <row r="63" spans="8:8" s="69" ht="16.05" customFormat="1" customHeight="1">
      <c r="A63" s="57" t="s">
        <v>79</v>
      </c>
      <c r="B63" s="59">
        <f t="shared" si="0"/>
        <v>40.0</v>
      </c>
      <c r="C63" s="59">
        <f>SUM('[2]测算表'!S64)</f>
        <v>40.0</v>
      </c>
      <c r="D63" s="78">
        <f>SUM('[2]测算表'!T64)</f>
        <v>0.0</v>
      </c>
    </row>
    <row r="64" spans="8:8" s="69" ht="16.05" customFormat="1" customHeight="1">
      <c r="A64" s="57" t="s">
        <v>80</v>
      </c>
      <c r="B64" s="59">
        <f t="shared" si="0"/>
        <v>15.0</v>
      </c>
      <c r="C64" s="59">
        <f>SUM('[2]测算表'!S65)</f>
        <v>15.0</v>
      </c>
      <c r="D64" s="78">
        <f>SUM('[2]测算表'!T65)</f>
        <v>0.0</v>
      </c>
    </row>
    <row r="65" spans="8:8" s="69" ht="16.05" customFormat="1" customHeight="1">
      <c r="A65" s="57" t="s">
        <v>37</v>
      </c>
      <c r="B65" s="56">
        <f t="shared" si="0"/>
        <v>24.0</v>
      </c>
      <c r="C65" s="77">
        <f>SUM(C66:C68)</f>
        <v>24.0</v>
      </c>
      <c r="D65" s="77">
        <f>SUM(D66:D68)</f>
        <v>0.0</v>
      </c>
    </row>
    <row r="66" spans="8:8" s="69" ht="16.05" customFormat="1" customHeight="1">
      <c r="A66" s="58" t="s">
        <v>81</v>
      </c>
      <c r="B66" s="59">
        <f t="shared" si="0"/>
        <v>1.0</v>
      </c>
      <c r="C66" s="59">
        <f>SUM('[2]测算表'!S67)</f>
        <v>1.0</v>
      </c>
      <c r="D66" s="78">
        <f>SUM('[2]测算表'!T67)</f>
        <v>0.0</v>
      </c>
    </row>
    <row r="67" spans="8:8" s="69" ht="16.05" customFormat="1" customHeight="1">
      <c r="A67" s="58" t="s">
        <v>82</v>
      </c>
      <c r="B67" s="59">
        <f t="shared" si="0"/>
        <v>16.0</v>
      </c>
      <c r="C67" s="59">
        <f>SUM('[2]测算表'!S68)</f>
        <v>16.0</v>
      </c>
      <c r="D67" s="78">
        <f>SUM('[2]测算表'!T68)</f>
        <v>0.0</v>
      </c>
    </row>
    <row r="68" spans="8:8" s="69" ht="16.05" customFormat="1" customHeight="1">
      <c r="A68" s="58" t="s">
        <v>83</v>
      </c>
      <c r="B68" s="59">
        <f t="shared" si="0"/>
        <v>7.0</v>
      </c>
      <c r="C68" s="59">
        <f>SUM('[2]测算表'!S69)</f>
        <v>7.0</v>
      </c>
      <c r="D68" s="78">
        <f>SUM('[2]测算表'!T69)</f>
        <v>0.0</v>
      </c>
    </row>
    <row r="69" spans="8:8" s="69" ht="16.05" customFormat="1" customHeight="1">
      <c r="A69" s="57" t="s">
        <v>84</v>
      </c>
      <c r="B69" s="59">
        <f t="shared" si="0"/>
        <v>8.0</v>
      </c>
      <c r="C69" s="59">
        <f>SUM('[2]测算表'!S70)</f>
        <v>8.0</v>
      </c>
      <c r="D69" s="78">
        <f>SUM('[2]测算表'!T70)</f>
        <v>0.0</v>
      </c>
    </row>
    <row r="70" spans="8:8" s="69" ht="16.05" customFormat="1" customHeight="1">
      <c r="A70" s="57" t="s">
        <v>85</v>
      </c>
      <c r="B70" s="56">
        <f t="shared" si="0"/>
        <v>9.0</v>
      </c>
      <c r="C70" s="77">
        <f>SUM(C71:C72)</f>
        <v>9.0</v>
      </c>
      <c r="D70" s="77">
        <f>SUM(D71:D72)</f>
        <v>0.0</v>
      </c>
    </row>
    <row r="71" spans="8:8" s="69" ht="16.05" customFormat="1" customHeight="1">
      <c r="A71" s="58" t="s">
        <v>86</v>
      </c>
      <c r="B71" s="59">
        <f t="shared" si="0"/>
        <v>3.0</v>
      </c>
      <c r="C71" s="59">
        <f>SUM('[2]测算表'!S72)</f>
        <v>3.0</v>
      </c>
      <c r="D71" s="78">
        <f>SUM('[2]测算表'!T72)</f>
        <v>0.0</v>
      </c>
    </row>
    <row r="72" spans="8:8" s="79" ht="16.05" customFormat="1" customHeight="1">
      <c r="A72" s="58" t="s">
        <v>87</v>
      </c>
      <c r="B72" s="59">
        <f t="shared" si="1" ref="B72:B135">SUM(C72:D72)</f>
        <v>6.0</v>
      </c>
      <c r="C72" s="59">
        <f>SUM('[2]测算表'!S73)</f>
        <v>6.0</v>
      </c>
      <c r="D72" s="78">
        <f>SUM('[2]测算表'!T73)</f>
        <v>0.0</v>
      </c>
    </row>
    <row r="73" spans="8:8" s="79" ht="16.05" customFormat="1" customHeight="1">
      <c r="A73" s="57" t="s">
        <v>88</v>
      </c>
      <c r="B73" s="59">
        <f t="shared" si="1"/>
        <v>41.0</v>
      </c>
      <c r="C73" s="59">
        <f>SUM('[2]测算表'!S74)</f>
        <v>41.0</v>
      </c>
      <c r="D73" s="78">
        <f>SUM('[2]测算表'!T74)</f>
        <v>0.0</v>
      </c>
    </row>
    <row r="74" spans="8:8" s="69" ht="16.05" customFormat="1" customHeight="1">
      <c r="A74" s="57" t="s">
        <v>89</v>
      </c>
      <c r="B74" s="59">
        <f t="shared" si="1"/>
        <v>9.0</v>
      </c>
      <c r="C74" s="59">
        <f>SUM('[2]测算表'!S75)</f>
        <v>9.0</v>
      </c>
      <c r="D74" s="78">
        <f>SUM('[2]测算表'!T75)</f>
        <v>0.0</v>
      </c>
    </row>
    <row r="75" spans="8:8" s="69" ht="16.05" customFormat="1" customHeight="1">
      <c r="A75" s="57" t="s">
        <v>90</v>
      </c>
      <c r="B75" s="59">
        <f t="shared" si="1"/>
        <v>45.0</v>
      </c>
      <c r="C75" s="59">
        <f>SUM('[2]测算表'!S76)</f>
        <v>45.0</v>
      </c>
      <c r="D75" s="78">
        <f>SUM('[2]测算表'!T76)</f>
        <v>0.0</v>
      </c>
    </row>
    <row r="76" spans="8:8" s="69" ht="16.05" customFormat="1" customHeight="1">
      <c r="A76" s="57" t="s">
        <v>32</v>
      </c>
      <c r="B76" s="56">
        <f t="shared" si="1"/>
        <v>23.0</v>
      </c>
      <c r="C76" s="77">
        <f>SUM(C77:C79)</f>
        <v>23.0</v>
      </c>
      <c r="D76" s="77">
        <f>SUM(D77:D79)</f>
        <v>0.0</v>
      </c>
    </row>
    <row r="77" spans="8:8" s="69" ht="16.05" customFormat="1" customHeight="1">
      <c r="A77" s="58" t="s">
        <v>91</v>
      </c>
      <c r="B77" s="59">
        <f t="shared" si="1"/>
        <v>12.0</v>
      </c>
      <c r="C77" s="59">
        <f>SUM('[2]测算表'!S78)</f>
        <v>12.0</v>
      </c>
      <c r="D77" s="78">
        <f>SUM('[2]测算表'!T78)</f>
        <v>0.0</v>
      </c>
    </row>
    <row r="78" spans="8:8" s="69" ht="16.05" customFormat="1" customHeight="1">
      <c r="A78" s="58" t="s">
        <v>92</v>
      </c>
      <c r="B78" s="59">
        <f t="shared" si="1"/>
        <v>5.0</v>
      </c>
      <c r="C78" s="59">
        <f>SUM('[2]测算表'!S79)</f>
        <v>5.0</v>
      </c>
      <c r="D78" s="78">
        <f>SUM('[2]测算表'!T79)</f>
        <v>0.0</v>
      </c>
    </row>
    <row r="79" spans="8:8" s="69" ht="16.05" customFormat="1" customHeight="1">
      <c r="A79" s="58" t="s">
        <v>93</v>
      </c>
      <c r="B79" s="59">
        <f t="shared" si="1"/>
        <v>6.0</v>
      </c>
      <c r="C79" s="59">
        <f>SUM('[2]测算表'!S80)</f>
        <v>6.0</v>
      </c>
      <c r="D79" s="78">
        <f>SUM('[2]测算表'!T80)</f>
        <v>0.0</v>
      </c>
    </row>
    <row r="80" spans="8:8" s="79" ht="16.05" customFormat="1" customHeight="1">
      <c r="A80" s="57" t="s">
        <v>94</v>
      </c>
      <c r="B80" s="56">
        <f t="shared" si="1"/>
        <v>34.0</v>
      </c>
      <c r="C80" s="77">
        <f>SUM(C81:C84)</f>
        <v>34.0</v>
      </c>
      <c r="D80" s="77">
        <f>SUM(D81:D84)</f>
        <v>0.0</v>
      </c>
    </row>
    <row r="81" spans="8:8" s="69" ht="16.05" customFormat="1" customHeight="1">
      <c r="A81" s="58" t="s">
        <v>95</v>
      </c>
      <c r="B81" s="59">
        <f t="shared" si="1"/>
        <v>3.0</v>
      </c>
      <c r="C81" s="59">
        <f>SUM('[2]测算表'!S82)</f>
        <v>3.0</v>
      </c>
      <c r="D81" s="78">
        <f>SUM('[2]测算表'!T82)</f>
        <v>0.0</v>
      </c>
    </row>
    <row r="82" spans="8:8" s="69" ht="16.05" customFormat="1" customHeight="1">
      <c r="A82" s="58" t="s">
        <v>96</v>
      </c>
      <c r="B82" s="59">
        <f t="shared" si="1"/>
        <v>12.0</v>
      </c>
      <c r="C82" s="59">
        <f>SUM('[2]测算表'!S83)</f>
        <v>12.0</v>
      </c>
      <c r="D82" s="78">
        <f>SUM('[2]测算表'!T83)</f>
        <v>0.0</v>
      </c>
    </row>
    <row r="83" spans="8:8" s="69" ht="16.05" customFormat="1" customHeight="1">
      <c r="A83" s="58" t="s">
        <v>97</v>
      </c>
      <c r="B83" s="59">
        <f t="shared" si="1"/>
        <v>9.0</v>
      </c>
      <c r="C83" s="59">
        <f>SUM('[2]测算表'!S84)</f>
        <v>9.0</v>
      </c>
      <c r="D83" s="78">
        <f>SUM('[2]测算表'!T84)</f>
        <v>0.0</v>
      </c>
    </row>
    <row r="84" spans="8:8" s="69" ht="16.05" customFormat="1" customHeight="1">
      <c r="A84" s="58" t="s">
        <v>98</v>
      </c>
      <c r="B84" s="59">
        <f t="shared" si="1"/>
        <v>10.0</v>
      </c>
      <c r="C84" s="59">
        <f>SUM('[2]测算表'!S85)</f>
        <v>10.0</v>
      </c>
      <c r="D84" s="78">
        <f>SUM('[2]测算表'!T85)</f>
        <v>0.0</v>
      </c>
    </row>
    <row r="85" spans="8:8" s="69" ht="16.05" customFormat="1" customHeight="1">
      <c r="A85" s="57" t="s">
        <v>99</v>
      </c>
      <c r="B85" s="59">
        <f t="shared" si="1"/>
        <v>30.0</v>
      </c>
      <c r="C85" s="59">
        <f>SUM('[2]测算表'!S86)</f>
        <v>30.0</v>
      </c>
      <c r="D85" s="78">
        <f>SUM('[2]测算表'!T86)</f>
        <v>0.0</v>
      </c>
    </row>
    <row r="86" spans="8:8" s="69" ht="16.05" customFormat="1" customHeight="1">
      <c r="A86" s="57" t="s">
        <v>100</v>
      </c>
      <c r="B86" s="56">
        <f t="shared" si="1"/>
        <v>62.0</v>
      </c>
      <c r="C86" s="77">
        <f>SUM(C87:C93)</f>
        <v>62.0</v>
      </c>
      <c r="D86" s="77">
        <f>SUM(D87:D93)</f>
        <v>0.0</v>
      </c>
    </row>
    <row r="87" spans="8:8" s="69" ht="16.05" customFormat="1" customHeight="1">
      <c r="A87" s="58" t="s">
        <v>101</v>
      </c>
      <c r="B87" s="59">
        <f t="shared" si="1"/>
        <v>8.0</v>
      </c>
      <c r="C87" s="59">
        <f>SUM('[2]测算表'!S88)</f>
        <v>8.0</v>
      </c>
      <c r="D87" s="78">
        <f>SUM('[2]测算表'!T88)</f>
        <v>0.0</v>
      </c>
    </row>
    <row r="88" spans="8:8" s="69" ht="16.05" customFormat="1" customHeight="1">
      <c r="A88" s="58" t="s">
        <v>102</v>
      </c>
      <c r="B88" s="59">
        <f t="shared" si="1"/>
        <v>21.0</v>
      </c>
      <c r="C88" s="59">
        <f>SUM('[2]测算表'!S89)</f>
        <v>21.0</v>
      </c>
      <c r="D88" s="78">
        <f>SUM('[2]测算表'!T89)</f>
        <v>0.0</v>
      </c>
    </row>
    <row r="89" spans="8:8" s="79" ht="16.05" customFormat="1" customHeight="1">
      <c r="A89" s="58" t="s">
        <v>103</v>
      </c>
      <c r="B89" s="59">
        <f t="shared" si="1"/>
        <v>23.0</v>
      </c>
      <c r="C89" s="59">
        <f>SUM('[2]测算表'!S90)</f>
        <v>23.0</v>
      </c>
      <c r="D89" s="78">
        <f>SUM('[2]测算表'!T90)</f>
        <v>0.0</v>
      </c>
    </row>
    <row r="90" spans="8:8" s="69" ht="16.05" customFormat="1" customHeight="1">
      <c r="A90" s="58" t="s">
        <v>104</v>
      </c>
      <c r="B90" s="59">
        <f t="shared" si="1"/>
        <v>1.0</v>
      </c>
      <c r="C90" s="59">
        <f>SUM('[2]测算表'!S91)</f>
        <v>1.0</v>
      </c>
      <c r="D90" s="78">
        <f>SUM('[2]测算表'!T91)</f>
        <v>0.0</v>
      </c>
    </row>
    <row r="91" spans="8:8" s="69" ht="16.05" customFormat="1" customHeight="1">
      <c r="A91" s="58" t="s">
        <v>105</v>
      </c>
      <c r="B91" s="59">
        <f t="shared" si="1"/>
        <v>1.0</v>
      </c>
      <c r="C91" s="59">
        <f>SUM('[2]测算表'!S92)</f>
        <v>1.0</v>
      </c>
      <c r="D91" s="78">
        <f>SUM('[2]测算表'!T92)</f>
        <v>0.0</v>
      </c>
    </row>
    <row r="92" spans="8:8" s="69" ht="16.05" customFormat="1" customHeight="1">
      <c r="A92" s="58" t="s">
        <v>106</v>
      </c>
      <c r="B92" s="59">
        <f t="shared" si="1"/>
        <v>4.0</v>
      </c>
      <c r="C92" s="59">
        <f>SUM('[2]测算表'!S93)</f>
        <v>4.0</v>
      </c>
      <c r="D92" s="78">
        <f>SUM('[2]测算表'!T93)</f>
        <v>0.0</v>
      </c>
    </row>
    <row r="93" spans="8:8" s="69" ht="16.05" customFormat="1" customHeight="1">
      <c r="A93" s="58" t="s">
        <v>107</v>
      </c>
      <c r="B93" s="59">
        <f t="shared" si="1"/>
        <v>4.0</v>
      </c>
      <c r="C93" s="59">
        <f>SUM('[2]测算表'!S94)</f>
        <v>4.0</v>
      </c>
      <c r="D93" s="78">
        <f>SUM('[2]测算表'!T94)</f>
        <v>0.0</v>
      </c>
    </row>
    <row r="94" spans="8:8" s="69" ht="16.05" customFormat="1" customHeight="1">
      <c r="A94" s="57" t="s">
        <v>108</v>
      </c>
      <c r="B94" s="59">
        <f t="shared" si="1"/>
        <v>101.0</v>
      </c>
      <c r="C94" s="59">
        <f>SUM('[2]测算表'!S95)</f>
        <v>101.0</v>
      </c>
      <c r="D94" s="78">
        <f>SUM('[2]测算表'!T95)</f>
        <v>0.0</v>
      </c>
    </row>
    <row r="95" spans="8:8" s="79" ht="16.05" customFormat="1" customHeight="1">
      <c r="A95" s="57" t="s">
        <v>109</v>
      </c>
      <c r="B95" s="59">
        <f t="shared" si="1"/>
        <v>36.0</v>
      </c>
      <c r="C95" s="59">
        <f>SUM('[2]测算表'!S96)</f>
        <v>36.0</v>
      </c>
      <c r="D95" s="78">
        <f>SUM('[2]测算表'!T96)</f>
        <v>0.0</v>
      </c>
    </row>
    <row r="96" spans="8:8" s="69" ht="16.05" customFormat="1" customHeight="1">
      <c r="A96" s="57" t="s">
        <v>110</v>
      </c>
      <c r="B96" s="59">
        <f t="shared" si="1"/>
        <v>54.0</v>
      </c>
      <c r="C96" s="59">
        <f>SUM('[2]测算表'!S97)</f>
        <v>54.0</v>
      </c>
      <c r="D96" s="78">
        <f>SUM('[2]测算表'!T97)</f>
        <v>0.0</v>
      </c>
    </row>
    <row r="97" spans="8:8" s="69" ht="16.05" customFormat="1" customHeight="1">
      <c r="A97" s="57" t="s">
        <v>111</v>
      </c>
      <c r="B97" s="56">
        <f t="shared" si="1"/>
        <v>80.0</v>
      </c>
      <c r="C97" s="77">
        <f>SUM(C98:C101)</f>
        <v>80.0</v>
      </c>
      <c r="D97" s="77">
        <f>SUM(D98:D101)</f>
        <v>0.0</v>
      </c>
    </row>
    <row r="98" spans="8:8" s="69" ht="16.05" customFormat="1" customHeight="1">
      <c r="A98" s="58" t="s">
        <v>112</v>
      </c>
      <c r="B98" s="59">
        <f t="shared" si="1"/>
        <v>4.0</v>
      </c>
      <c r="C98" s="59">
        <f>SUM('[2]测算表'!S99)</f>
        <v>4.0</v>
      </c>
      <c r="D98" s="78">
        <f>SUM('[2]测算表'!T99)</f>
        <v>0.0</v>
      </c>
    </row>
    <row r="99" spans="8:8" s="69" ht="16.05" customFormat="1" customHeight="1">
      <c r="A99" s="58" t="s">
        <v>113</v>
      </c>
      <c r="B99" s="59">
        <f t="shared" si="1"/>
        <v>20.0</v>
      </c>
      <c r="C99" s="59">
        <f>SUM('[2]测算表'!S100)</f>
        <v>20.0</v>
      </c>
      <c r="D99" s="78">
        <f>SUM('[2]测算表'!T100)</f>
        <v>0.0</v>
      </c>
    </row>
    <row r="100" spans="8:8" s="69" ht="16.05" customFormat="1" customHeight="1">
      <c r="A100" s="58" t="s">
        <v>114</v>
      </c>
      <c r="B100" s="59">
        <f t="shared" si="1"/>
        <v>28.0</v>
      </c>
      <c r="C100" s="59">
        <f>SUM('[2]测算表'!S101)</f>
        <v>28.0</v>
      </c>
      <c r="D100" s="78">
        <f>SUM('[2]测算表'!T101)</f>
        <v>0.0</v>
      </c>
    </row>
    <row r="101" spans="8:8" s="79" ht="16.05" customFormat="1" customHeight="1">
      <c r="A101" s="58" t="s">
        <v>115</v>
      </c>
      <c r="B101" s="59">
        <f t="shared" si="1"/>
        <v>28.0</v>
      </c>
      <c r="C101" s="59">
        <f>SUM('[2]测算表'!S102)</f>
        <v>28.0</v>
      </c>
      <c r="D101" s="78">
        <f>SUM('[2]测算表'!T102)</f>
        <v>0.0</v>
      </c>
    </row>
    <row r="102" spans="8:8" s="69" ht="16.05" customFormat="1" customHeight="1">
      <c r="A102" s="57" t="s">
        <v>116</v>
      </c>
      <c r="B102" s="59">
        <f t="shared" si="1"/>
        <v>29.0</v>
      </c>
      <c r="C102" s="59">
        <f>SUM('[2]测算表'!S103)</f>
        <v>29.0</v>
      </c>
      <c r="D102" s="78">
        <f>SUM('[2]测算表'!T103)</f>
        <v>0.0</v>
      </c>
    </row>
    <row r="103" spans="8:8" s="69" ht="16.05" customFormat="1" customHeight="1">
      <c r="A103" s="57" t="s">
        <v>117</v>
      </c>
      <c r="B103" s="59">
        <f t="shared" si="1"/>
        <v>33.0</v>
      </c>
      <c r="C103" s="59">
        <f>SUM('[2]测算表'!S104)</f>
        <v>33.0</v>
      </c>
      <c r="D103" s="78">
        <f>SUM('[2]测算表'!T104)</f>
        <v>0.0</v>
      </c>
    </row>
    <row r="104" spans="8:8" s="69" ht="16.05" customFormat="1" customHeight="1">
      <c r="A104" s="57" t="s">
        <v>40</v>
      </c>
      <c r="B104" s="56">
        <f t="shared" si="1"/>
        <v>0.0</v>
      </c>
      <c r="C104" s="77">
        <f>SUM(C105)</f>
        <v>0.0</v>
      </c>
      <c r="D104" s="77">
        <f>SUM(D105)</f>
        <v>0.0</v>
      </c>
    </row>
    <row r="105" spans="8:8" s="69" ht="16.05" customFormat="1" customHeight="1">
      <c r="A105" s="58" t="s">
        <v>118</v>
      </c>
      <c r="B105" s="59">
        <f t="shared" si="1"/>
        <v>0.0</v>
      </c>
      <c r="C105" s="59">
        <f>SUM('[2]测算表'!S106)</f>
        <v>0.0</v>
      </c>
      <c r="D105" s="78">
        <f>SUM('[2]测算表'!T106)</f>
        <v>0.0</v>
      </c>
    </row>
    <row r="106" spans="8:8" s="69" ht="16.05" customFormat="1" customHeight="1">
      <c r="A106" s="57" t="s">
        <v>119</v>
      </c>
      <c r="B106" s="59">
        <f t="shared" si="1"/>
        <v>5.0</v>
      </c>
      <c r="C106" s="59">
        <f>SUM('[2]测算表'!S107)</f>
        <v>5.0</v>
      </c>
      <c r="D106" s="78">
        <f>SUM('[2]测算表'!T107)</f>
        <v>0.0</v>
      </c>
    </row>
    <row r="107" spans="8:8" s="69" ht="16.05" customFormat="1" customHeight="1">
      <c r="A107" s="57" t="s">
        <v>120</v>
      </c>
      <c r="B107" s="59">
        <f t="shared" si="1"/>
        <v>4.0</v>
      </c>
      <c r="C107" s="59">
        <f>SUM('[2]测算表'!S108)</f>
        <v>4.0</v>
      </c>
      <c r="D107" s="78">
        <f>SUM('[2]测算表'!T108)</f>
        <v>0.0</v>
      </c>
    </row>
    <row r="108" spans="8:8" s="69" ht="16.05" customFormat="1" customHeight="1">
      <c r="A108" s="57" t="s">
        <v>121</v>
      </c>
      <c r="B108" s="59">
        <f t="shared" si="1"/>
        <v>15.0</v>
      </c>
      <c r="C108" s="59">
        <f>SUM('[2]测算表'!S109)</f>
        <v>15.0</v>
      </c>
      <c r="D108" s="78">
        <f>SUM('[2]测算表'!T109)</f>
        <v>0.0</v>
      </c>
    </row>
    <row r="109" spans="8:8" s="69" ht="16.05" customFormat="1" customHeight="1">
      <c r="A109" s="57" t="s">
        <v>122</v>
      </c>
      <c r="B109" s="59">
        <f t="shared" si="1"/>
        <v>4.0</v>
      </c>
      <c r="C109" s="59">
        <f>SUM('[2]测算表'!S110)</f>
        <v>4.0</v>
      </c>
      <c r="D109" s="78">
        <f>SUM('[2]测算表'!T110)</f>
        <v>0.0</v>
      </c>
    </row>
    <row r="110" spans="8:8" s="69" ht="16.05" customFormat="1" customHeight="1">
      <c r="A110" s="57" t="s">
        <v>123</v>
      </c>
      <c r="B110" s="56">
        <f t="shared" si="1"/>
        <v>44.0</v>
      </c>
      <c r="C110" s="77">
        <f>SUM(C111:C115)</f>
        <v>44.0</v>
      </c>
      <c r="D110" s="77">
        <f>SUM(D111:D115)</f>
        <v>0.0</v>
      </c>
    </row>
    <row r="111" spans="8:8" s="69" ht="16.05" customFormat="1" customHeight="1">
      <c r="A111" s="58" t="s">
        <v>124</v>
      </c>
      <c r="B111" s="59">
        <f t="shared" si="1"/>
        <v>6.0</v>
      </c>
      <c r="C111" s="59">
        <f>SUM('[2]测算表'!S112)</f>
        <v>6.0</v>
      </c>
      <c r="D111" s="78">
        <f>SUM('[2]测算表'!T112)</f>
        <v>0.0</v>
      </c>
    </row>
    <row r="112" spans="8:8" s="79" ht="16.05" customFormat="1" customHeight="1">
      <c r="A112" s="58" t="s">
        <v>125</v>
      </c>
      <c r="B112" s="59">
        <f t="shared" si="1"/>
        <v>13.0</v>
      </c>
      <c r="C112" s="59">
        <f>SUM('[2]测算表'!S113)</f>
        <v>13.0</v>
      </c>
      <c r="D112" s="78">
        <f>SUM('[2]测算表'!T113)</f>
        <v>0.0</v>
      </c>
    </row>
    <row r="113" spans="8:8" s="69" ht="16.05" customFormat="1" customHeight="1">
      <c r="A113" s="58" t="s">
        <v>126</v>
      </c>
      <c r="B113" s="59">
        <f t="shared" si="1"/>
        <v>7.0</v>
      </c>
      <c r="C113" s="59">
        <f>SUM('[2]测算表'!S114)</f>
        <v>7.0</v>
      </c>
      <c r="D113" s="78">
        <f>SUM('[2]测算表'!T114)</f>
        <v>0.0</v>
      </c>
    </row>
    <row r="114" spans="8:8" s="69" ht="16.05" customFormat="1" customHeight="1">
      <c r="A114" s="58" t="s">
        <v>127</v>
      </c>
      <c r="B114" s="59">
        <f t="shared" si="1"/>
        <v>11.0</v>
      </c>
      <c r="C114" s="59">
        <f>SUM('[2]测算表'!S115)</f>
        <v>11.0</v>
      </c>
      <c r="D114" s="78">
        <f>SUM('[2]测算表'!T115)</f>
        <v>0.0</v>
      </c>
    </row>
    <row r="115" spans="8:8" s="69" ht="16.05" customFormat="1" customHeight="1">
      <c r="A115" s="58" t="s">
        <v>128</v>
      </c>
      <c r="B115" s="59">
        <f t="shared" si="1"/>
        <v>7.0</v>
      </c>
      <c r="C115" s="59">
        <f>SUM('[2]测算表'!S116)</f>
        <v>7.0</v>
      </c>
      <c r="D115" s="78">
        <f>SUM('[2]测算表'!T116)</f>
        <v>0.0</v>
      </c>
    </row>
    <row r="116" spans="8:8" s="69" ht="16.05" customFormat="1" customHeight="1">
      <c r="A116" s="57" t="s">
        <v>129</v>
      </c>
      <c r="B116" s="59">
        <f t="shared" si="1"/>
        <v>29.0</v>
      </c>
      <c r="C116" s="59">
        <f>SUM('[2]测算表'!S117)</f>
        <v>29.0</v>
      </c>
      <c r="D116" s="78">
        <f>SUM('[2]测算表'!T117)</f>
        <v>0.0</v>
      </c>
    </row>
    <row r="117" spans="8:8" s="69" ht="16.05" customFormat="1" customHeight="1">
      <c r="A117" s="57" t="s">
        <v>130</v>
      </c>
      <c r="B117" s="59">
        <f t="shared" si="1"/>
        <v>2.0</v>
      </c>
      <c r="C117" s="59">
        <f>SUM('[2]测算表'!S118)</f>
        <v>2.0</v>
      </c>
      <c r="D117" s="78">
        <f>SUM('[2]测算表'!T118)</f>
        <v>0.0</v>
      </c>
    </row>
    <row r="118" spans="8:8" s="69" ht="16.05" customFormat="1" customHeight="1">
      <c r="A118" s="57" t="s">
        <v>131</v>
      </c>
      <c r="B118" s="59">
        <f t="shared" si="1"/>
        <v>3.0</v>
      </c>
      <c r="C118" s="59">
        <f>SUM('[2]测算表'!S119)</f>
        <v>3.0</v>
      </c>
      <c r="D118" s="78">
        <f>SUM('[2]测算表'!T119)</f>
        <v>0.0</v>
      </c>
    </row>
    <row r="119" spans="8:8" s="79" ht="16.05" customFormat="1" customHeight="1">
      <c r="A119" s="57" t="s">
        <v>132</v>
      </c>
      <c r="B119" s="56">
        <f t="shared" si="1"/>
        <v>17.0</v>
      </c>
      <c r="C119" s="77">
        <f>SUM(C120:C122)</f>
        <v>17.0</v>
      </c>
      <c r="D119" s="77">
        <f>SUM(D120:D122)</f>
        <v>0.0</v>
      </c>
    </row>
    <row r="120" spans="8:8" s="69" ht="16.05" customFormat="1" customHeight="1">
      <c r="A120" s="58" t="s">
        <v>133</v>
      </c>
      <c r="B120" s="59">
        <f t="shared" si="1"/>
        <v>1.0</v>
      </c>
      <c r="C120" s="59">
        <f>SUM('[2]测算表'!S121)</f>
        <v>1.0</v>
      </c>
      <c r="D120" s="78">
        <f>SUM('[2]测算表'!T121)</f>
        <v>0.0</v>
      </c>
    </row>
    <row r="121" spans="8:8" s="69" ht="16.05" customFormat="1" customHeight="1">
      <c r="A121" s="58" t="s">
        <v>134</v>
      </c>
      <c r="B121" s="59">
        <f t="shared" si="1"/>
        <v>14.0</v>
      </c>
      <c r="C121" s="59">
        <f>SUM('[2]测算表'!S122)</f>
        <v>14.0</v>
      </c>
      <c r="D121" s="78">
        <f>SUM('[2]测算表'!T122)</f>
        <v>0.0</v>
      </c>
    </row>
    <row r="122" spans="8:8" s="69" ht="16.05" customFormat="1" customHeight="1">
      <c r="A122" s="58" t="s">
        <v>135</v>
      </c>
      <c r="B122" s="59">
        <f t="shared" si="1"/>
        <v>2.0</v>
      </c>
      <c r="C122" s="59">
        <f>SUM('[2]测算表'!S123)</f>
        <v>2.0</v>
      </c>
      <c r="D122" s="78">
        <f>SUM('[2]测算表'!T123)</f>
        <v>0.0</v>
      </c>
    </row>
    <row r="123" spans="8:8" s="69" ht="16.05" customFormat="1" customHeight="1">
      <c r="A123" s="57" t="s">
        <v>136</v>
      </c>
      <c r="B123" s="59">
        <f t="shared" si="1"/>
        <v>17.0</v>
      </c>
      <c r="C123" s="59">
        <f>SUM('[2]测算表'!S124)</f>
        <v>17.0</v>
      </c>
      <c r="D123" s="78">
        <f>SUM('[2]测算表'!T124)</f>
        <v>0.0</v>
      </c>
    </row>
    <row r="124" spans="8:8" s="69" ht="16.05" customFormat="1" customHeight="1">
      <c r="A124" s="57" t="s">
        <v>137</v>
      </c>
      <c r="B124" s="56">
        <f t="shared" si="1"/>
        <v>30.0</v>
      </c>
      <c r="C124" s="77">
        <f>SUM(C125:C127)</f>
        <v>30.0</v>
      </c>
      <c r="D124" s="77">
        <f>SUM(D125:D127)</f>
        <v>0.0</v>
      </c>
    </row>
    <row r="125" spans="8:8" s="69" ht="16.05" customFormat="1" customHeight="1">
      <c r="A125" s="58" t="s">
        <v>138</v>
      </c>
      <c r="B125" s="59">
        <f t="shared" si="1"/>
        <v>18.0</v>
      </c>
      <c r="C125" s="59">
        <f>SUM('[2]测算表'!S126)</f>
        <v>18.0</v>
      </c>
      <c r="D125" s="78">
        <f>SUM('[2]测算表'!T126)</f>
        <v>0.0</v>
      </c>
    </row>
    <row r="126" spans="8:8" s="69" ht="16.05" customFormat="1" customHeight="1">
      <c r="A126" s="58" t="s">
        <v>139</v>
      </c>
      <c r="B126" s="59">
        <f t="shared" si="1"/>
        <v>2.0</v>
      </c>
      <c r="C126" s="59">
        <f>SUM('[2]测算表'!S127)</f>
        <v>2.0</v>
      </c>
      <c r="D126" s="78">
        <f>SUM('[2]测算表'!T127)</f>
        <v>0.0</v>
      </c>
    </row>
    <row r="127" spans="8:8" s="69" ht="16.05" customFormat="1" customHeight="1">
      <c r="A127" s="58" t="s">
        <v>140</v>
      </c>
      <c r="B127" s="59">
        <f t="shared" si="1"/>
        <v>10.0</v>
      </c>
      <c r="C127" s="59">
        <f>SUM('[2]测算表'!S128)</f>
        <v>10.0</v>
      </c>
      <c r="D127" s="78">
        <f>SUM('[2]测算表'!T128)</f>
        <v>0.0</v>
      </c>
    </row>
    <row r="128" spans="8:8" s="79" ht="16.05" customFormat="1" customHeight="1">
      <c r="A128" s="57" t="s">
        <v>141</v>
      </c>
      <c r="B128" s="59">
        <f t="shared" si="1"/>
        <v>39.0</v>
      </c>
      <c r="C128" s="59">
        <f>SUM('[2]测算表'!S129)</f>
        <v>39.0</v>
      </c>
      <c r="D128" s="78">
        <f>SUM('[2]测算表'!T129)</f>
        <v>0.0</v>
      </c>
    </row>
    <row r="129" spans="8:8" s="69" ht="16.05" customFormat="1" customHeight="1">
      <c r="A129" s="57" t="s">
        <v>142</v>
      </c>
      <c r="B129" s="59">
        <f t="shared" si="1"/>
        <v>28.0</v>
      </c>
      <c r="C129" s="59">
        <f>SUM('[2]测算表'!S130)</f>
        <v>28.0</v>
      </c>
      <c r="D129" s="78">
        <f>SUM('[2]测算表'!T130)</f>
        <v>0.0</v>
      </c>
    </row>
    <row r="130" spans="8:8" s="69" ht="16.05" customFormat="1" customHeight="1">
      <c r="A130" s="57" t="s">
        <v>143</v>
      </c>
      <c r="B130" s="59">
        <f t="shared" si="1"/>
        <v>18.0</v>
      </c>
      <c r="C130" s="59">
        <f>SUM('[2]测算表'!S131)</f>
        <v>18.0</v>
      </c>
      <c r="D130" s="78">
        <f>SUM('[2]测算表'!T131)</f>
        <v>0.0</v>
      </c>
    </row>
    <row r="131" spans="8:8" s="69" ht="16.05" customFormat="1" customHeight="1">
      <c r="A131" s="57" t="s">
        <v>144</v>
      </c>
      <c r="B131" s="56">
        <f t="shared" si="1"/>
        <v>21.0</v>
      </c>
      <c r="C131" s="77">
        <f>SUM(C132:C134)</f>
        <v>21.0</v>
      </c>
      <c r="D131" s="77">
        <f>SUM(D132:D134)</f>
        <v>0.0</v>
      </c>
    </row>
    <row r="132" spans="8:8" s="79" ht="16.05" customFormat="1" customHeight="1">
      <c r="A132" s="58" t="s">
        <v>145</v>
      </c>
      <c r="B132" s="59">
        <f t="shared" si="1"/>
        <v>4.0</v>
      </c>
      <c r="C132" s="59">
        <f>SUM('[2]测算表'!S133)</f>
        <v>4.0</v>
      </c>
      <c r="D132" s="78">
        <f>SUM('[2]测算表'!T133)</f>
        <v>0.0</v>
      </c>
    </row>
    <row r="133" spans="8:8" s="69" ht="16.05" customFormat="1" customHeight="1">
      <c r="A133" s="58" t="s">
        <v>146</v>
      </c>
      <c r="B133" s="59">
        <f t="shared" si="1"/>
        <v>10.0</v>
      </c>
      <c r="C133" s="59">
        <f>SUM('[2]测算表'!S134)</f>
        <v>10.0</v>
      </c>
      <c r="D133" s="78">
        <f>SUM('[2]测算表'!T134)</f>
        <v>0.0</v>
      </c>
    </row>
    <row r="134" spans="8:8" s="69" ht="16.05" customFormat="1" customHeight="1">
      <c r="A134" s="58" t="s">
        <v>147</v>
      </c>
      <c r="B134" s="59">
        <f t="shared" si="1"/>
        <v>7.0</v>
      </c>
      <c r="C134" s="59">
        <f>SUM('[2]测算表'!S135)</f>
        <v>7.0</v>
      </c>
      <c r="D134" s="78">
        <f>SUM('[2]测算表'!T135)</f>
        <v>0.0</v>
      </c>
    </row>
    <row r="135" spans="8:8" s="69" ht="16.05" customFormat="1" customHeight="1">
      <c r="A135" s="57" t="s">
        <v>148</v>
      </c>
      <c r="B135" s="59">
        <f t="shared" si="1"/>
        <v>30.0</v>
      </c>
      <c r="C135" s="59">
        <f>SUM('[2]测算表'!S136)</f>
        <v>30.0</v>
      </c>
      <c r="D135" s="78">
        <f>SUM('[2]测算表'!T136)</f>
        <v>0.0</v>
      </c>
    </row>
    <row r="136" spans="8:8" s="69" ht="16.05" customFormat="1" customHeight="1">
      <c r="A136" s="57" t="s">
        <v>149</v>
      </c>
      <c r="B136" s="59">
        <f>SUM(C136:D136)</f>
        <v>8.0</v>
      </c>
      <c r="C136" s="59">
        <f>SUM('[2]测算表'!S137)</f>
        <v>8.0</v>
      </c>
      <c r="D136" s="78">
        <f>SUM('[2]测算表'!T137)</f>
        <v>0.0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0.275" top="0.979166666666667" bottom="0.979166666666667" header="0.511805555555556" footer="0.511805555555556"/>
  <headerFooter scaleWithDoc="0" alignWithMargins="0"/>
</worksheet>
</file>

<file path=xl/worksheets/sheet6.xml><?xml version="1.0" encoding="utf-8"?>
<worksheet xmlns:r="http://schemas.openxmlformats.org/officeDocument/2006/relationships" xmlns="http://schemas.openxmlformats.org/spreadsheetml/2006/main">
  <dimension ref="A1:E140"/>
  <sheetViews>
    <sheetView workbookViewId="0" topLeftCell="A83">
      <selection activeCell="D14" sqref="D14"/>
    </sheetView>
  </sheetViews>
  <sheetFormatPr defaultRowHeight="14.25" defaultColWidth="9"/>
  <cols>
    <col min="1" max="1" customWidth="1" width="21.105469" style="69"/>
    <col min="2" max="2" customWidth="1" width="18.773438" style="69"/>
    <col min="3" max="3" customWidth="1" width="21.890625" style="69"/>
    <col min="4" max="4" customWidth="1" width="25.554688" style="69"/>
    <col min="5" max="5" customWidth="1" width="9.0" style="70"/>
    <col min="6" max="6" customWidth="1" width="9.0" style="70"/>
    <col min="7" max="7" customWidth="1" width="9.0" style="70"/>
    <col min="8" max="8" customWidth="1" width="9.0" style="70"/>
    <col min="9" max="9" customWidth="1" width="9.0" style="70"/>
    <col min="10" max="10" customWidth="1" width="9.0" style="70"/>
    <col min="11" max="11" customWidth="1" width="9.0" style="70"/>
    <col min="12" max="12" customWidth="1" width="9.0" style="70"/>
    <col min="13" max="13" customWidth="1" width="9.0" style="70"/>
    <col min="14" max="14" customWidth="1" width="9.0" style="70"/>
    <col min="15" max="15" customWidth="1" width="9.0" style="70"/>
    <col min="16" max="16" customWidth="1" width="9.0" style="70"/>
    <col min="17" max="17" customWidth="1" width="9.0" style="70"/>
    <col min="18" max="18" customWidth="1" width="9.0" style="70"/>
    <col min="19" max="19" customWidth="1" width="9.0" style="70"/>
    <col min="20" max="20" customWidth="1" width="9.0" style="70"/>
    <col min="21" max="21" customWidth="1" width="9.0" style="70"/>
    <col min="22" max="22" customWidth="1" width="9.0" style="70"/>
    <col min="23" max="23" customWidth="1" width="9.0" style="70"/>
    <col min="24" max="24" customWidth="1" width="9.0" style="70"/>
    <col min="25" max="25" customWidth="1" width="9.0" style="70"/>
    <col min="26" max="26" customWidth="1" width="9.0" style="70"/>
    <col min="27" max="27" customWidth="1" width="9.0" style="70"/>
    <col min="28" max="28" customWidth="1" width="9.0" style="70"/>
    <col min="29" max="29" customWidth="1" width="9.0" style="70"/>
    <col min="30" max="30" customWidth="1" width="9.0" style="70"/>
    <col min="31" max="31" customWidth="1" width="9.0" style="70"/>
    <col min="32" max="32" customWidth="1" width="9.0" style="70"/>
    <col min="33" max="33" customWidth="1" width="9.0" style="70"/>
    <col min="34" max="34" customWidth="1" width="9.0" style="70"/>
    <col min="35" max="35" customWidth="1" width="9.0" style="70"/>
    <col min="36" max="36" customWidth="1" width="9.0" style="70"/>
    <col min="37" max="37" customWidth="1" width="9.0" style="70"/>
    <col min="38" max="38" customWidth="1" width="9.0" style="70"/>
    <col min="39" max="39" customWidth="1" width="9.0" style="70"/>
    <col min="40" max="40" customWidth="1" width="9.0" style="70"/>
    <col min="41" max="41" customWidth="1" width="9.0" style="70"/>
    <col min="42" max="42" customWidth="1" width="9.0" style="70"/>
    <col min="43" max="43" customWidth="1" width="9.0" style="70"/>
    <col min="44" max="44" customWidth="1" width="9.0" style="70"/>
    <col min="45" max="45" customWidth="1" width="9.0" style="70"/>
    <col min="46" max="46" customWidth="1" width="9.0" style="70"/>
    <col min="47" max="47" customWidth="1" width="9.0" style="70"/>
    <col min="48" max="48" customWidth="1" width="9.0" style="70"/>
    <col min="49" max="49" customWidth="1" width="9.0" style="70"/>
    <col min="50" max="50" customWidth="1" width="9.0" style="70"/>
    <col min="51" max="51" customWidth="1" width="9.0" style="70"/>
    <col min="52" max="52" customWidth="1" width="9.0" style="70"/>
    <col min="53" max="53" customWidth="1" width="9.0" style="70"/>
    <col min="54" max="54" customWidth="1" width="9.0" style="70"/>
    <col min="55" max="55" customWidth="1" width="9.0" style="70"/>
    <col min="56" max="56" customWidth="1" width="9.0" style="70"/>
    <col min="57" max="57" customWidth="1" width="9.0" style="70"/>
    <col min="58" max="58" customWidth="1" width="9.0" style="70"/>
    <col min="59" max="59" customWidth="1" width="9.0" style="70"/>
    <col min="60" max="60" customWidth="1" width="9.0" style="70"/>
    <col min="61" max="61" customWidth="1" width="9.0" style="70"/>
    <col min="62" max="62" customWidth="1" width="9.0" style="70"/>
    <col min="63" max="63" customWidth="1" width="9.0" style="70"/>
    <col min="64" max="64" customWidth="1" width="9.0" style="70"/>
    <col min="65" max="65" customWidth="1" width="9.0" style="70"/>
    <col min="66" max="66" customWidth="1" width="9.0" style="70"/>
    <col min="67" max="67" customWidth="1" width="9.0" style="70"/>
    <col min="68" max="68" customWidth="1" width="9.0" style="70"/>
    <col min="69" max="69" customWidth="1" width="9.0" style="70"/>
    <col min="70" max="70" customWidth="1" width="9.0" style="70"/>
    <col min="71" max="71" customWidth="1" width="9.0" style="70"/>
    <col min="72" max="72" customWidth="1" width="9.0" style="70"/>
    <col min="73" max="73" customWidth="1" width="9.0" style="70"/>
    <col min="74" max="74" customWidth="1" width="9.0" style="70"/>
    <col min="75" max="75" customWidth="1" width="9.0" style="70"/>
    <col min="76" max="76" customWidth="1" width="9.0" style="70"/>
    <col min="77" max="77" customWidth="1" width="9.0" style="70"/>
    <col min="78" max="78" customWidth="1" width="9.0" style="70"/>
    <col min="79" max="79" customWidth="1" width="9.0" style="70"/>
    <col min="80" max="80" customWidth="1" width="9.0" style="70"/>
    <col min="81" max="81" customWidth="1" width="9.0" style="70"/>
    <col min="82" max="82" customWidth="1" width="9.0" style="70"/>
    <col min="83" max="83" customWidth="1" width="9.0" style="70"/>
    <col min="84" max="84" customWidth="1" width="9.0" style="70"/>
    <col min="85" max="85" customWidth="1" width="9.0" style="70"/>
    <col min="86" max="86" customWidth="1" width="9.0" style="70"/>
    <col min="87" max="87" customWidth="1" width="9.0" style="70"/>
    <col min="88" max="88" customWidth="1" width="9.0" style="70"/>
    <col min="89" max="89" customWidth="1" width="9.0" style="70"/>
    <col min="90" max="90" customWidth="1" width="9.0" style="70"/>
    <col min="91" max="91" customWidth="1" width="9.0" style="70"/>
    <col min="92" max="92" customWidth="1" width="9.0" style="70"/>
    <col min="93" max="93" customWidth="1" width="9.0" style="70"/>
    <col min="94" max="94" customWidth="1" width="9.0" style="70"/>
    <col min="95" max="95" customWidth="1" width="9.0" style="70"/>
    <col min="96" max="96" customWidth="1" width="9.0" style="70"/>
    <col min="97" max="97" customWidth="1" width="9.0" style="70"/>
    <col min="98" max="98" customWidth="1" width="9.0" style="70"/>
    <col min="99" max="99" customWidth="1" width="9.0" style="70"/>
    <col min="100" max="100" customWidth="1" width="9.0" style="70"/>
    <col min="101" max="101" customWidth="1" width="9.0" style="70"/>
    <col min="102" max="102" customWidth="1" width="9.0" style="70"/>
    <col min="103" max="103" customWidth="1" width="9.0" style="70"/>
    <col min="104" max="104" customWidth="1" width="9.0" style="70"/>
    <col min="105" max="105" customWidth="1" width="9.0" style="70"/>
    <col min="106" max="106" customWidth="1" width="9.0" style="70"/>
    <col min="107" max="107" customWidth="1" width="9.0" style="70"/>
    <col min="108" max="108" customWidth="1" width="9.0" style="70"/>
    <col min="109" max="109" customWidth="1" width="9.0" style="70"/>
    <col min="110" max="110" customWidth="1" width="9.0" style="70"/>
    <col min="111" max="111" customWidth="1" width="9.0" style="70"/>
    <col min="112" max="112" customWidth="1" width="9.0" style="70"/>
    <col min="113" max="113" customWidth="1" width="9.0" style="70"/>
    <col min="114" max="114" customWidth="1" width="9.0" style="70"/>
    <col min="115" max="115" customWidth="1" width="9.0" style="70"/>
    <col min="116" max="116" customWidth="1" width="9.0" style="70"/>
    <col min="117" max="117" customWidth="1" width="9.0" style="70"/>
    <col min="118" max="118" customWidth="1" width="9.0" style="70"/>
    <col min="119" max="119" customWidth="1" width="9.0" style="70"/>
    <col min="120" max="120" customWidth="1" width="9.0" style="70"/>
    <col min="121" max="121" customWidth="1" width="9.0" style="70"/>
    <col min="122" max="122" customWidth="1" width="9.0" style="70"/>
    <col min="123" max="123" customWidth="1" width="9.0" style="70"/>
    <col min="124" max="124" customWidth="1" width="9.0" style="70"/>
    <col min="125" max="125" customWidth="1" width="9.0" style="70"/>
    <col min="126" max="126" customWidth="1" width="9.0" style="70"/>
    <col min="127" max="127" customWidth="1" width="9.0" style="70"/>
    <col min="128" max="128" customWidth="1" width="9.0" style="70"/>
    <col min="129" max="129" customWidth="1" width="9.0" style="70"/>
    <col min="130" max="130" customWidth="1" width="9.0" style="70"/>
    <col min="131" max="131" customWidth="1" width="9.0" style="70"/>
    <col min="132" max="132" customWidth="1" width="9.0" style="70"/>
    <col min="133" max="133" customWidth="1" width="9.0" style="70"/>
    <col min="134" max="134" customWidth="1" width="9.0" style="70"/>
    <col min="135" max="135" customWidth="1" width="9.0" style="70"/>
    <col min="136" max="136" customWidth="1" width="9.0" style="70"/>
    <col min="137" max="137" customWidth="1" width="9.0" style="70"/>
    <col min="138" max="138" customWidth="1" width="9.0" style="70"/>
    <col min="139" max="139" customWidth="1" width="9.0" style="70"/>
    <col min="140" max="140" customWidth="1" width="9.0" style="70"/>
    <col min="141" max="141" customWidth="1" width="9.0" style="70"/>
    <col min="142" max="142" customWidth="1" width="9.0" style="70"/>
    <col min="143" max="143" customWidth="1" width="9.0" style="70"/>
    <col min="144" max="144" customWidth="1" width="9.0" style="70"/>
    <col min="145" max="145" customWidth="1" width="9.0" style="70"/>
    <col min="146" max="146" customWidth="1" width="9.0" style="70"/>
    <col min="147" max="147" customWidth="1" width="9.0" style="70"/>
    <col min="148" max="148" customWidth="1" width="9.0" style="70"/>
    <col min="149" max="149" customWidth="1" width="9.0" style="70"/>
    <col min="150" max="150" customWidth="1" width="9.0" style="70"/>
    <col min="151" max="151" customWidth="1" width="9.0" style="70"/>
    <col min="152" max="152" customWidth="1" width="9.0" style="70"/>
    <col min="153" max="153" customWidth="1" width="9.0" style="70"/>
    <col min="154" max="154" customWidth="1" width="9.0" style="70"/>
    <col min="155" max="155" customWidth="1" width="9.0" style="70"/>
    <col min="156" max="156" customWidth="1" width="9.0" style="70"/>
    <col min="157" max="157" customWidth="1" width="9.0" style="70"/>
    <col min="158" max="158" customWidth="1" width="9.0" style="70"/>
    <col min="159" max="159" customWidth="1" width="9.0" style="70"/>
    <col min="160" max="160" customWidth="1" width="9.0" style="70"/>
    <col min="161" max="161" customWidth="1" width="9.0" style="70"/>
    <col min="162" max="162" customWidth="1" width="9.0" style="70"/>
    <col min="163" max="163" customWidth="1" width="9.0" style="70"/>
    <col min="164" max="164" customWidth="1" width="9.0" style="70"/>
    <col min="165" max="165" customWidth="1" width="9.0" style="70"/>
    <col min="166" max="166" customWidth="1" width="9.0" style="70"/>
    <col min="167" max="167" customWidth="1" width="9.0" style="70"/>
    <col min="168" max="168" customWidth="1" width="9.0" style="70"/>
    <col min="169" max="169" customWidth="1" width="9.0" style="70"/>
    <col min="170" max="170" customWidth="1" width="9.0" style="70"/>
    <col min="171" max="171" customWidth="1" width="9.0" style="70"/>
    <col min="172" max="172" customWidth="1" width="9.0" style="70"/>
    <col min="173" max="173" customWidth="1" width="9.0" style="70"/>
    <col min="174" max="174" customWidth="1" width="9.0" style="70"/>
    <col min="175" max="175" customWidth="1" width="9.0" style="70"/>
    <col min="176" max="176" customWidth="1" width="9.0" style="70"/>
    <col min="177" max="177" customWidth="1" width="9.0" style="70"/>
    <col min="178" max="178" customWidth="1" width="9.0" style="70"/>
    <col min="179" max="179" customWidth="1" width="9.0" style="70"/>
    <col min="180" max="180" customWidth="1" width="9.0" style="70"/>
    <col min="181" max="181" customWidth="1" width="9.0" style="70"/>
    <col min="182" max="182" customWidth="1" width="9.0" style="70"/>
    <col min="183" max="183" customWidth="1" width="9.0" style="70"/>
    <col min="184" max="184" customWidth="1" width="9.0" style="70"/>
    <col min="185" max="185" customWidth="1" width="9.0" style="70"/>
    <col min="186" max="186" customWidth="1" width="9.0" style="70"/>
    <col min="187" max="187" customWidth="1" width="9.0" style="70"/>
    <col min="188" max="188" customWidth="1" width="9.0" style="70"/>
    <col min="189" max="189" customWidth="1" width="9.0" style="70"/>
    <col min="190" max="190" customWidth="1" width="9.0" style="70"/>
    <col min="191" max="191" customWidth="1" width="9.0" style="70"/>
    <col min="192" max="192" customWidth="1" width="9.0" style="70"/>
    <col min="193" max="193" customWidth="1" width="9.0" style="70"/>
    <col min="194" max="194" customWidth="1" width="9.0" style="70"/>
    <col min="195" max="195" customWidth="1" width="9.0" style="70"/>
    <col min="196" max="196" customWidth="1" width="9.0" style="70"/>
    <col min="197" max="197" customWidth="1" width="9.0" style="70"/>
    <col min="198" max="198" customWidth="1" width="9.0" style="70"/>
    <col min="199" max="199" customWidth="1" width="9.0" style="70"/>
    <col min="200" max="200" customWidth="1" width="9.0" style="70"/>
    <col min="201" max="201" customWidth="1" width="9.0" style="70"/>
    <col min="202" max="202" customWidth="1" width="9.0" style="70"/>
    <col min="203" max="203" customWidth="1" width="9.0" style="70"/>
    <col min="204" max="204" customWidth="1" width="9.0" style="70"/>
    <col min="205" max="205" customWidth="1" width="9.0" style="70"/>
    <col min="206" max="206" customWidth="1" width="9.0" style="70"/>
    <col min="207" max="207" customWidth="1" width="9.0" style="70"/>
    <col min="208" max="208" customWidth="1" width="9.0" style="70"/>
    <col min="209" max="209" customWidth="1" width="9.0" style="70"/>
    <col min="210" max="210" customWidth="1" width="9.0" style="70"/>
    <col min="211" max="211" customWidth="1" width="9.0" style="70"/>
    <col min="212" max="212" customWidth="1" width="9.0" style="70"/>
    <col min="213" max="213" customWidth="1" width="9.0" style="70"/>
    <col min="214" max="214" customWidth="1" width="9.0" style="70"/>
    <col min="215" max="215" customWidth="1" width="9.0" style="70"/>
    <col min="216" max="216" customWidth="1" width="9.0" style="70"/>
    <col min="217" max="217" customWidth="1" width="9.0" style="70"/>
    <col min="218" max="218" customWidth="1" width="9.0" style="70"/>
    <col min="219" max="219" customWidth="1" width="9.0" style="70"/>
    <col min="220" max="220" customWidth="1" width="9.0" style="70"/>
    <col min="221" max="221" customWidth="1" width="9.0" style="70"/>
    <col min="222" max="222" customWidth="1" width="9.0" style="70"/>
    <col min="223" max="223" customWidth="1" width="9.0" style="70"/>
    <col min="224" max="224" customWidth="1" width="9.0" style="70"/>
    <col min="225" max="225" customWidth="1" width="9.0" style="70"/>
    <col min="226" max="226" customWidth="1" width="9.0" style="70"/>
    <col min="227" max="227" customWidth="1" width="9.0" style="70"/>
    <col min="228" max="228" customWidth="1" width="9.0" style="70"/>
    <col min="229" max="229" customWidth="1" width="9.0" style="70"/>
    <col min="230" max="230" customWidth="1" width="9.0" style="70"/>
    <col min="231" max="231" customWidth="1" width="9.0" style="70"/>
    <col min="232" max="232" customWidth="1" width="9.0" style="70"/>
    <col min="233" max="233" customWidth="1" width="9.0" style="70"/>
    <col min="234" max="234" customWidth="1" width="9.0" style="70"/>
    <col min="235" max="235" customWidth="1" width="9.0" style="70"/>
    <col min="236" max="236" customWidth="1" width="9.0" style="70"/>
    <col min="237" max="237" customWidth="1" width="9.0" style="70"/>
    <col min="238" max="238" customWidth="1" width="9.0" style="70"/>
    <col min="239" max="239" customWidth="1" width="9.0" style="70"/>
    <col min="240" max="240" customWidth="1" width="9.0" style="70"/>
    <col min="241" max="241" customWidth="1" width="9.0" style="70"/>
    <col min="242" max="242" customWidth="1" width="9.0" style="70"/>
    <col min="243" max="243" customWidth="1" width="9.0" style="70"/>
    <col min="244" max="244" customWidth="1" width="9.0" style="70"/>
    <col min="245" max="245" customWidth="1" width="9.0" style="70"/>
    <col min="246" max="246" customWidth="1" width="9.0" style="70"/>
    <col min="247" max="247" customWidth="1" width="9.0" style="70"/>
    <col min="248" max="248" customWidth="1" width="9.0" style="70"/>
    <col min="249" max="249" customWidth="1" width="9.0" style="70"/>
    <col min="250" max="250" customWidth="1" width="9.0" style="70"/>
    <col min="251" max="251" customWidth="1" width="9.0" style="70"/>
    <col min="252" max="252" customWidth="1" width="9.0" style="70"/>
    <col min="253" max="253" customWidth="1" width="9.0" style="70"/>
    <col min="254" max="254" customWidth="1" width="9.0" style="70"/>
    <col min="255" max="255" customWidth="1" width="9.0" style="70"/>
    <col min="256" max="256" customWidth="1" width="9.0" style="70"/>
    <col min="257" max="16384" width="9" style="0" hidden="0"/>
  </cols>
  <sheetData>
    <row r="1" spans="8:8" ht="22.05" customHeight="1">
      <c r="A1" s="71" t="s">
        <v>154</v>
      </c>
      <c r="B1" s="71"/>
      <c r="C1" s="71"/>
      <c r="D1" s="71"/>
    </row>
    <row r="2" spans="8:8" ht="6.0" customHeight="1">
      <c r="A2" s="71"/>
      <c r="B2" s="71"/>
      <c r="C2" s="71"/>
      <c r="D2" s="71"/>
    </row>
    <row r="3" spans="8:8" ht="57.0" customHeight="1">
      <c r="A3" s="83" t="s">
        <v>160</v>
      </c>
      <c r="B3" s="83"/>
      <c r="C3" s="83"/>
      <c r="D3" s="83"/>
    </row>
    <row r="4" spans="8:8" ht="18.0" customHeight="1">
      <c r="A4" s="72"/>
      <c r="B4" s="72"/>
      <c r="C4" s="72"/>
      <c r="D4" s="72"/>
    </row>
    <row r="5" spans="8:8" s="73" ht="21.0" customFormat="1" customHeight="1">
      <c r="A5" s="84" t="s">
        <v>156</v>
      </c>
      <c r="B5" s="84" t="s">
        <v>9</v>
      </c>
      <c r="C5" s="85" t="s">
        <v>157</v>
      </c>
      <c r="D5" s="85"/>
    </row>
    <row r="6" spans="8:8" s="73" ht="21.0" customFormat="1" customHeight="1">
      <c r="A6" s="84"/>
      <c r="B6" s="84"/>
      <c r="C6" s="84" t="s">
        <v>10</v>
      </c>
      <c r="D6" s="85" t="s">
        <v>11</v>
      </c>
    </row>
    <row r="7" spans="8:8" s="73" ht="18.0" customFormat="1" customHeight="1">
      <c r="A7" s="56"/>
      <c r="B7" s="76" t="s">
        <v>158</v>
      </c>
      <c r="C7" s="76" t="s">
        <v>158</v>
      </c>
      <c r="D7" s="76" t="s">
        <v>158</v>
      </c>
    </row>
    <row r="8" spans="8:8" ht="16.05" customHeight="1">
      <c r="A8" s="56" t="s">
        <v>20</v>
      </c>
      <c r="B8" s="56">
        <f t="shared" si="0" ref="B8:B74">SUM(C8:D8)</f>
        <v>304415.99999999994</v>
      </c>
      <c r="C8" s="77">
        <f>SUM(C9+C33+C13)</f>
        <v>20916.0</v>
      </c>
      <c r="D8" s="77">
        <f>SUM(D9+D33+D13)</f>
        <v>283499.99999999994</v>
      </c>
    </row>
    <row r="9" spans="8:8" ht="16.05" customHeight="1">
      <c r="A9" s="56" t="s">
        <v>21</v>
      </c>
      <c r="B9" s="56">
        <f t="shared" si="0"/>
        <v>302.0</v>
      </c>
      <c r="C9" s="57">
        <f>SUM(C10:C11)</f>
        <v>0.0</v>
      </c>
      <c r="D9" s="57">
        <f>SUM(D10:D12)</f>
        <v>302.0</v>
      </c>
    </row>
    <row r="10" spans="8:8" ht="16.05" customHeight="1">
      <c r="A10" s="58" t="s">
        <v>22</v>
      </c>
      <c r="B10" s="59">
        <v>72.0</v>
      </c>
      <c r="C10" s="59">
        <v>0.0</v>
      </c>
      <c r="D10" s="78">
        <v>72.0</v>
      </c>
    </row>
    <row r="11" spans="8:8" ht="16.05" customHeight="1">
      <c r="A11" s="58" t="s">
        <v>23</v>
      </c>
      <c r="B11" s="59">
        <v>100.0</v>
      </c>
      <c r="C11" s="59">
        <v>0.0</v>
      </c>
      <c r="D11" s="78">
        <v>100.0</v>
      </c>
    </row>
    <row r="12" spans="8:8" ht="16.05" customHeight="1">
      <c r="A12" s="58" t="s">
        <v>24</v>
      </c>
      <c r="B12" s="59">
        <v>130.0</v>
      </c>
      <c r="C12" s="59">
        <v>0.0</v>
      </c>
      <c r="D12" s="78">
        <v>130.0</v>
      </c>
    </row>
    <row r="13" spans="8:8" ht="16.05" customHeight="1">
      <c r="A13" s="57" t="s">
        <v>25</v>
      </c>
      <c r="B13" s="56">
        <f t="shared" si="0"/>
        <v>12550.000000000004</v>
      </c>
      <c r="C13" s="56">
        <f>SUM(C14+C15+C16+C17+C18+C19+C20+C25+C28)</f>
        <v>12550.000000000004</v>
      </c>
      <c r="D13" s="56">
        <f>SUM(D14+D15+D16+D17+D18+D19+D20+D25+D28)</f>
        <v>0.0</v>
      </c>
    </row>
    <row r="14" spans="8:8" ht="16.05" customHeight="1">
      <c r="A14" s="57" t="s">
        <v>26</v>
      </c>
      <c r="B14" s="86">
        <f t="shared" si="0"/>
        <v>8441.14681179087</v>
      </c>
      <c r="C14" s="86">
        <f>SUM('[3]测算表'!S11)</f>
        <v>8441.14681179087</v>
      </c>
      <c r="D14" s="78">
        <v>0.0</v>
      </c>
    </row>
    <row r="15" spans="8:8" ht="16.05" customHeight="1">
      <c r="A15" s="57" t="s">
        <v>27</v>
      </c>
      <c r="B15" s="86">
        <f t="shared" si="0"/>
        <v>609.273652826632</v>
      </c>
      <c r="C15" s="86">
        <f>SUM('[3]测算表'!S12)</f>
        <v>609.273652826632</v>
      </c>
      <c r="D15" s="78">
        <v>0.0</v>
      </c>
    </row>
    <row r="16" spans="8:8" ht="16.05" customHeight="1">
      <c r="A16" s="57" t="s">
        <v>28</v>
      </c>
      <c r="B16" s="86">
        <f t="shared" si="0"/>
        <v>402.554835107851</v>
      </c>
      <c r="C16" s="86">
        <f>SUM('[3]测算表'!S13)</f>
        <v>402.554835107851</v>
      </c>
      <c r="D16" s="78">
        <v>0.0</v>
      </c>
    </row>
    <row r="17" spans="8:8" ht="16.05" customHeight="1">
      <c r="A17" s="57" t="s">
        <v>29</v>
      </c>
      <c r="B17" s="86">
        <f t="shared" si="0"/>
        <v>602.762561952282</v>
      </c>
      <c r="C17" s="86">
        <f>SUM('[3]测算表'!S14)</f>
        <v>602.762561952282</v>
      </c>
      <c r="D17" s="78">
        <v>0.0</v>
      </c>
    </row>
    <row r="18" spans="8:8" ht="16.05" customHeight="1">
      <c r="A18" s="57" t="s">
        <v>30</v>
      </c>
      <c r="B18" s="86">
        <f t="shared" si="0"/>
        <v>267.745053874698</v>
      </c>
      <c r="C18" s="86">
        <f>SUM('[3]测算表'!S15)</f>
        <v>267.745053874698</v>
      </c>
      <c r="D18" s="78">
        <v>0.0</v>
      </c>
    </row>
    <row r="19" spans="8:8" ht="16.05" customHeight="1">
      <c r="A19" s="57" t="s">
        <v>31</v>
      </c>
      <c r="B19" s="86">
        <f t="shared" si="0"/>
        <v>272.464071913265</v>
      </c>
      <c r="C19" s="86">
        <f>SUM('[3]测算表'!S16)</f>
        <v>272.464071913265</v>
      </c>
      <c r="D19" s="78">
        <v>0.0</v>
      </c>
    </row>
    <row r="20" spans="8:8" ht="16.05" customHeight="1">
      <c r="A20" s="57" t="s">
        <v>32</v>
      </c>
      <c r="B20" s="77">
        <f t="shared" si="0"/>
        <v>514.9431758879573</v>
      </c>
      <c r="C20" s="77">
        <f>SUM(C21:C24)</f>
        <v>514.9431758879573</v>
      </c>
      <c r="D20" s="57">
        <v>0.0</v>
      </c>
    </row>
    <row r="21" spans="8:8" ht="16.05" customHeight="1">
      <c r="A21" s="58" t="s">
        <v>33</v>
      </c>
      <c r="B21" s="86">
        <f t="shared" si="0"/>
        <v>32.9500284699752</v>
      </c>
      <c r="C21" s="86">
        <f>SUM('[3]测算表'!S18)</f>
        <v>32.9500284699752</v>
      </c>
      <c r="D21" s="78">
        <v>0.0</v>
      </c>
    </row>
    <row r="22" spans="8:8" ht="16.05" customHeight="1">
      <c r="A22" s="58" t="s">
        <v>34</v>
      </c>
      <c r="B22" s="86">
        <f t="shared" si="0"/>
        <v>21.0836763876421</v>
      </c>
      <c r="C22" s="86">
        <f>SUM('[3]测算表'!S19)</f>
        <v>21.0836763876421</v>
      </c>
      <c r="D22" s="78">
        <v>0.0</v>
      </c>
    </row>
    <row r="23" spans="8:8" ht="16.05" customHeight="1">
      <c r="A23" s="58" t="s">
        <v>35</v>
      </c>
      <c r="B23" s="86">
        <f t="shared" si="0"/>
        <v>293.998074513238</v>
      </c>
      <c r="C23" s="86">
        <f>SUM('[3]测算表'!S20)</f>
        <v>293.998074513238</v>
      </c>
      <c r="D23" s="78">
        <v>0.0</v>
      </c>
    </row>
    <row r="24" spans="8:8" ht="16.05" customHeight="1">
      <c r="A24" s="58" t="s">
        <v>36</v>
      </c>
      <c r="B24" s="86">
        <f t="shared" si="0"/>
        <v>166.911396517102</v>
      </c>
      <c r="C24" s="86">
        <f>SUM('[3]测算表'!S21)</f>
        <v>166.911396517102</v>
      </c>
      <c r="D24" s="78">
        <v>0.0</v>
      </c>
    </row>
    <row r="25" spans="8:8" ht="16.05" customHeight="1">
      <c r="A25" s="57" t="s">
        <v>37</v>
      </c>
      <c r="B25" s="77">
        <f t="shared" si="0"/>
        <v>406.044186840732</v>
      </c>
      <c r="C25" s="77">
        <f>SUM(C26:C27)</f>
        <v>406.044186840732</v>
      </c>
      <c r="D25" s="57">
        <v>0.0</v>
      </c>
    </row>
    <row r="26" spans="8:8" ht="16.05" customHeight="1">
      <c r="A26" s="58" t="s">
        <v>38</v>
      </c>
      <c r="B26" s="86">
        <f t="shared" si="0"/>
        <v>266.01877543978</v>
      </c>
      <c r="C26" s="86">
        <f>SUM('[3]测算表'!S23)</f>
        <v>266.01877543978</v>
      </c>
      <c r="D26" s="78">
        <v>0.0</v>
      </c>
    </row>
    <row r="27" spans="8:8" ht="16.05" customHeight="1">
      <c r="A27" s="58" t="s">
        <v>39</v>
      </c>
      <c r="B27" s="86">
        <f t="shared" si="0"/>
        <v>140.025411400952</v>
      </c>
      <c r="C27" s="86">
        <f>SUM('[3]测算表'!S24)</f>
        <v>140.025411400952</v>
      </c>
      <c r="D27" s="78">
        <v>0.0</v>
      </c>
    </row>
    <row r="28" spans="8:8" ht="16.05" customHeight="1">
      <c r="A28" s="57" t="s">
        <v>40</v>
      </c>
      <c r="B28" s="77">
        <f t="shared" si="0"/>
        <v>1033.0656498057135</v>
      </c>
      <c r="C28" s="77">
        <f>SUM(C29:C32)</f>
        <v>1033.0656498057135</v>
      </c>
      <c r="D28" s="56">
        <f>SUM(D29:D32)</f>
        <v>0.0</v>
      </c>
    </row>
    <row r="29" spans="8:8" ht="16.05" customHeight="1">
      <c r="A29" s="58" t="s">
        <v>41</v>
      </c>
      <c r="B29" s="86">
        <f t="shared" si="0"/>
        <v>60.3680123013684</v>
      </c>
      <c r="C29" s="86">
        <f>SUM('[3]测算表'!S26)</f>
        <v>60.3680123013684</v>
      </c>
      <c r="D29" s="78">
        <v>0.0</v>
      </c>
    </row>
    <row r="30" spans="8:8" ht="16.05" customHeight="1">
      <c r="A30" s="58" t="s">
        <v>42</v>
      </c>
      <c r="B30" s="86">
        <f t="shared" si="0"/>
        <v>53.6518565039631</v>
      </c>
      <c r="C30" s="86">
        <f>SUM('[3]测算表'!S27)</f>
        <v>53.6518565039631</v>
      </c>
      <c r="D30" s="78">
        <v>0.0</v>
      </c>
    </row>
    <row r="31" spans="8:8" ht="16.05" customHeight="1">
      <c r="A31" s="58" t="s">
        <v>43</v>
      </c>
      <c r="B31" s="86">
        <f t="shared" si="0"/>
        <v>488.854424465294</v>
      </c>
      <c r="C31" s="86">
        <f>SUM('[3]测算表'!S28)</f>
        <v>488.854424465294</v>
      </c>
      <c r="D31" s="78">
        <v>0.0</v>
      </c>
    </row>
    <row r="32" spans="8:8" ht="16.05" customHeight="1">
      <c r="A32" s="58" t="s">
        <v>44</v>
      </c>
      <c r="B32" s="86">
        <f t="shared" si="0"/>
        <v>430.191356535088</v>
      </c>
      <c r="C32" s="86">
        <f>SUM('[3]测算表'!S29)</f>
        <v>430.191356535088</v>
      </c>
      <c r="D32" s="78">
        <v>0.0</v>
      </c>
    </row>
    <row r="33" spans="8:8" ht="16.05" customHeight="1">
      <c r="A33" s="57" t="s">
        <v>45</v>
      </c>
      <c r="B33" s="56">
        <f t="shared" si="0"/>
        <v>291563.99999999994</v>
      </c>
      <c r="C33" s="56">
        <f>SUM(C34+C41+C42+C49+C50+C51+C52+C53+C57+C58+C59+C60+C65+C66+C67+C68+C69+C73+C74+C77+C78+C79+C80+C84+C89+C90+C98+C99+C100+C101+C106+C107+C108+C110+C111+C112+C113+C114+C120+C121+C122+C123+C127+C128+C132+C133+C134+C135+C139+C140)</f>
        <v>8365.999999999995</v>
      </c>
      <c r="D33" s="56">
        <f>SUM(D34+D41+D42+D49+D50+D51+D52+D53+D57+D58+D59+D60+D65+D66+D67+D68+D69+D73+D74+D77+D78+D79+D80+D84+D89+D90+D98+D99+D100+D101+D106+D107+D108+D110+D111+D112+D113+D114+D120+D121+D122+D123+D127+D128+D132+D133+D134+D135+D139+D140)</f>
        <v>283197.99999999994</v>
      </c>
    </row>
    <row r="34" spans="8:8" ht="16.05" customHeight="1">
      <c r="A34" s="57" t="s">
        <v>46</v>
      </c>
      <c r="B34" s="77">
        <f t="shared" si="0"/>
        <v>13417.373064130503</v>
      </c>
      <c r="C34" s="77">
        <f>SUM(C35:C40)</f>
        <v>384.991779007408</v>
      </c>
      <c r="D34" s="77">
        <f>SUM(D35:D40)</f>
        <v>13032.381285123094</v>
      </c>
    </row>
    <row r="35" spans="8:8" ht="16.05" customHeight="1">
      <c r="A35" s="58" t="s">
        <v>47</v>
      </c>
      <c r="B35" s="86">
        <f t="shared" si="0"/>
        <v>1401.0669429235825</v>
      </c>
      <c r="C35" s="86">
        <f>SUM('[3]测算表'!S32)</f>
        <v>40.2015545283324</v>
      </c>
      <c r="D35" s="87">
        <f>SUM('[3]测算表'!T32)</f>
        <v>1360.86538839525</v>
      </c>
    </row>
    <row r="36" spans="8:8" ht="16.05" customHeight="1">
      <c r="A36" s="58" t="s">
        <v>48</v>
      </c>
      <c r="B36" s="86">
        <f t="shared" si="0"/>
        <v>515.3469970845453</v>
      </c>
      <c r="C36" s="86">
        <f>SUM('[3]测算表'!S33)</f>
        <v>14.7871238479693</v>
      </c>
      <c r="D36" s="87">
        <f>SUM('[3]测算表'!T33)</f>
        <v>500.559873236576</v>
      </c>
    </row>
    <row r="37" spans="8:8" ht="16.05" customHeight="1">
      <c r="A37" s="58" t="s">
        <v>49</v>
      </c>
      <c r="B37" s="86">
        <f t="shared" si="0"/>
        <v>651.6676322137986</v>
      </c>
      <c r="C37" s="86">
        <f>SUM('[3]测算表'!S34)</f>
        <v>18.6986439035705</v>
      </c>
      <c r="D37" s="87">
        <f>SUM('[3]测算表'!T34)</f>
        <v>632.968988310228</v>
      </c>
    </row>
    <row r="38" spans="8:8" ht="16.05" customHeight="1">
      <c r="A38" s="58" t="s">
        <v>50</v>
      </c>
      <c r="B38" s="86">
        <f t="shared" si="0"/>
        <v>1639.2562446876</v>
      </c>
      <c r="C38" s="86">
        <f>SUM('[3]测算表'!S35)</f>
        <v>47.0360460929898</v>
      </c>
      <c r="D38" s="87">
        <f>SUM('[3]测算表'!T35)</f>
        <v>1592.22019859461</v>
      </c>
    </row>
    <row r="39" spans="8:8" ht="16.05" customHeight="1">
      <c r="A39" s="58" t="s">
        <v>51</v>
      </c>
      <c r="B39" s="86">
        <f t="shared" si="0"/>
        <v>5337.953718139432</v>
      </c>
      <c r="C39" s="86">
        <f>SUM('[3]测算表'!S36)</f>
        <v>153.164728176162</v>
      </c>
      <c r="D39" s="87">
        <f>SUM('[3]测算表'!T36)</f>
        <v>5184.78898996327</v>
      </c>
    </row>
    <row r="40" spans="8:8" ht="16.05" customHeight="1">
      <c r="A40" s="58" t="s">
        <v>52</v>
      </c>
      <c r="B40" s="86">
        <f t="shared" si="0"/>
        <v>3872.081529081544</v>
      </c>
      <c r="C40" s="86">
        <f>SUM('[3]测算表'!S37)</f>
        <v>111.103682458384</v>
      </c>
      <c r="D40" s="87">
        <f>SUM('[3]测算表'!T37)</f>
        <v>3760.97784662316</v>
      </c>
    </row>
    <row r="41" spans="8:8" ht="16.05" customHeight="1">
      <c r="A41" s="57" t="s">
        <v>53</v>
      </c>
      <c r="B41" s="86">
        <f t="shared" si="0"/>
        <v>268.07327959320395</v>
      </c>
      <c r="C41" s="86">
        <f>SUM('[3]测算表'!S38)</f>
        <v>7.69196833997595</v>
      </c>
      <c r="D41" s="87">
        <f>SUM('[3]测算表'!T38)</f>
        <v>260.381311253228</v>
      </c>
    </row>
    <row r="42" spans="8:8" ht="16.05" customHeight="1">
      <c r="A42" s="57" t="s">
        <v>54</v>
      </c>
      <c r="B42" s="77">
        <f t="shared" si="0"/>
        <v>3807.0622345545557</v>
      </c>
      <c r="C42" s="77">
        <f>SUM(C43:C48)</f>
        <v>109.23804946524055</v>
      </c>
      <c r="D42" s="77">
        <f>SUM(D43:D48)</f>
        <v>3697.824185089315</v>
      </c>
    </row>
    <row r="43" spans="8:8" ht="16.05" customHeight="1">
      <c r="A43" s="58" t="s">
        <v>55</v>
      </c>
      <c r="B43" s="86">
        <f t="shared" si="0"/>
        <v>1330.4913503543853</v>
      </c>
      <c r="C43" s="86">
        <f>SUM('[3]测算表'!S40)</f>
        <v>38.1764917378852</v>
      </c>
      <c r="D43" s="87">
        <f>SUM('[3]测算表'!T40)</f>
        <v>1292.3148586165</v>
      </c>
    </row>
    <row r="44" spans="8:8" ht="16.05" customHeight="1">
      <c r="A44" s="58" t="s">
        <v>56</v>
      </c>
      <c r="B44" s="86">
        <f t="shared" si="0"/>
        <v>565.5436627796101</v>
      </c>
      <c r="C44" s="86">
        <f>SUM('[3]测算表'!S41)</f>
        <v>16.2274433154101</v>
      </c>
      <c r="D44" s="87">
        <f>SUM('[3]测算表'!T41)</f>
        <v>549.3162194642</v>
      </c>
    </row>
    <row r="45" spans="8:8" ht="16.05" customHeight="1">
      <c r="A45" s="58" t="s">
        <v>57</v>
      </c>
      <c r="B45" s="86">
        <f t="shared" si="0"/>
        <v>944.7172812249279</v>
      </c>
      <c r="C45" s="86">
        <f>SUM('[3]测算表'!S42)</f>
        <v>27.1072724160999</v>
      </c>
      <c r="D45" s="87">
        <f>SUM('[3]测算表'!T42)</f>
        <v>917.610008808828</v>
      </c>
    </row>
    <row r="46" spans="8:8" ht="16.05" customHeight="1">
      <c r="A46" s="58" t="s">
        <v>58</v>
      </c>
      <c r="B46" s="86">
        <f t="shared" si="0"/>
        <v>535.850853622185</v>
      </c>
      <c r="C46" s="86">
        <f>SUM('[3]测算表'!S43)</f>
        <v>15.37545184386</v>
      </c>
      <c r="D46" s="87">
        <f>SUM('[3]测算表'!T43)</f>
        <v>520.475401778325</v>
      </c>
    </row>
    <row r="47" spans="8:8" ht="16.05" customHeight="1">
      <c r="A47" s="58" t="s">
        <v>59</v>
      </c>
      <c r="B47" s="86">
        <f t="shared" si="0"/>
        <v>212.94231368091883</v>
      </c>
      <c r="C47" s="86">
        <f>SUM('[3]测算表'!S44)</f>
        <v>6.11006638766982</v>
      </c>
      <c r="D47" s="87">
        <f>SUM('[3]测算表'!T44)</f>
        <v>206.832247293249</v>
      </c>
    </row>
    <row r="48" spans="8:8" ht="16.05" customHeight="1">
      <c r="A48" s="58" t="s">
        <v>60</v>
      </c>
      <c r="B48" s="86">
        <f t="shared" si="0"/>
        <v>217.51677289252854</v>
      </c>
      <c r="C48" s="86">
        <f>SUM('[3]测算表'!S45)</f>
        <v>6.24132376431552</v>
      </c>
      <c r="D48" s="87">
        <f>SUM('[3]测算表'!T45)</f>
        <v>211.275449128213</v>
      </c>
    </row>
    <row r="49" spans="8:8" ht="16.05" customHeight="1">
      <c r="A49" s="57" t="s">
        <v>61</v>
      </c>
      <c r="B49" s="86">
        <f t="shared" si="0"/>
        <v>1162.9944756320228</v>
      </c>
      <c r="C49" s="86">
        <f>SUM('[3]测算表'!S46)</f>
        <v>33.3704153569628</v>
      </c>
      <c r="D49" s="87">
        <f>SUM('[3]测算表'!T46)</f>
        <v>1129.62406027506</v>
      </c>
    </row>
    <row r="50" spans="8:8" ht="16.05" customHeight="1">
      <c r="A50" s="57" t="s">
        <v>62</v>
      </c>
      <c r="B50" s="86">
        <f t="shared" si="0"/>
        <v>1769.3208658251838</v>
      </c>
      <c r="C50" s="86">
        <f>SUM('[3]测算表'!S47)</f>
        <v>50.7680590316139</v>
      </c>
      <c r="D50" s="87">
        <f>SUM('[3]测算表'!T47)</f>
        <v>1718.55280679357</v>
      </c>
    </row>
    <row r="51" spans="8:8" ht="16.05" customHeight="1">
      <c r="A51" s="57" t="s">
        <v>63</v>
      </c>
      <c r="B51" s="86">
        <f t="shared" si="0"/>
        <v>584.7522396508396</v>
      </c>
      <c r="C51" s="86">
        <f>SUM('[3]测算表'!S48)</f>
        <v>16.7786051670265</v>
      </c>
      <c r="D51" s="87">
        <f>SUM('[3]测算表'!T48)</f>
        <v>567.973634483813</v>
      </c>
    </row>
    <row r="52" spans="8:8" ht="16.05" customHeight="1">
      <c r="A52" s="57" t="s">
        <v>64</v>
      </c>
      <c r="B52" s="86">
        <f t="shared" si="0"/>
        <v>564.9743343351253</v>
      </c>
      <c r="C52" s="86">
        <f>SUM('[3]测算表'!S49)</f>
        <v>16.2111072733522</v>
      </c>
      <c r="D52" s="87">
        <f>SUM('[3]测算表'!T49)</f>
        <v>548.763227061773</v>
      </c>
    </row>
    <row r="53" spans="8:8" ht="16.05" customHeight="1">
      <c r="A53" s="57" t="s">
        <v>65</v>
      </c>
      <c r="B53" s="77">
        <f t="shared" si="0"/>
        <v>5905.968779798206</v>
      </c>
      <c r="C53" s="77">
        <f>SUM(C54:C56)</f>
        <v>169.4630846462243</v>
      </c>
      <c r="D53" s="77">
        <f>SUM(D54:D56)</f>
        <v>5736.505695151982</v>
      </c>
    </row>
    <row r="54" spans="8:8" ht="16.05" customHeight="1">
      <c r="A54" s="58" t="s">
        <v>66</v>
      </c>
      <c r="B54" s="86">
        <f t="shared" si="0"/>
        <v>722.5619669419328</v>
      </c>
      <c r="C54" s="86">
        <f>SUM('[3]测算表'!S51)</f>
        <v>20.7328525313009</v>
      </c>
      <c r="D54" s="87">
        <f>SUM('[3]测算表'!T51)</f>
        <v>701.829114410632</v>
      </c>
    </row>
    <row r="55" spans="8:8" ht="16.05" customHeight="1">
      <c r="A55" s="58" t="s">
        <v>67</v>
      </c>
      <c r="B55" s="86">
        <f t="shared" si="0"/>
        <v>2804.8250111404864</v>
      </c>
      <c r="C55" s="86">
        <f>SUM('[3]测算表'!S52)</f>
        <v>80.4803269374864</v>
      </c>
      <c r="D55" s="87">
        <f>SUM('[3]测算表'!T52)</f>
        <v>2724.344684203</v>
      </c>
    </row>
    <row r="56" spans="8:8" ht="16.05" customHeight="1">
      <c r="A56" s="58" t="s">
        <v>68</v>
      </c>
      <c r="B56" s="86">
        <f t="shared" si="0"/>
        <v>2378.581801715787</v>
      </c>
      <c r="C56" s="86">
        <f>SUM('[3]测算表'!S53)</f>
        <v>68.249905177437</v>
      </c>
      <c r="D56" s="87">
        <f>SUM('[3]测算表'!T53)</f>
        <v>2310.33189653835</v>
      </c>
    </row>
    <row r="57" spans="8:8" ht="16.05" customHeight="1">
      <c r="A57" s="57" t="s">
        <v>69</v>
      </c>
      <c r="B57" s="86">
        <f t="shared" si="0"/>
        <v>1963.3731143862547</v>
      </c>
      <c r="C57" s="86">
        <f>SUM('[3]测算表'!S54)</f>
        <v>56.3361027937447</v>
      </c>
      <c r="D57" s="87">
        <f>SUM('[3]测算表'!T54)</f>
        <v>1907.03701159251</v>
      </c>
    </row>
    <row r="58" spans="8:8" ht="16.05" customHeight="1">
      <c r="A58" s="57" t="s">
        <v>70</v>
      </c>
      <c r="B58" s="86">
        <f t="shared" si="0"/>
        <v>4028.8106488400767</v>
      </c>
      <c r="C58" s="86">
        <f>SUM('[3]测算表'!S55)</f>
        <v>115.600793953287</v>
      </c>
      <c r="D58" s="87">
        <f>SUM('[3]测算表'!T55)</f>
        <v>3913.20985488679</v>
      </c>
    </row>
    <row r="59" spans="8:8" s="69" ht="16.05" customFormat="1" customHeight="1">
      <c r="A59" s="57" t="s">
        <v>71</v>
      </c>
      <c r="B59" s="86">
        <f t="shared" si="0"/>
        <v>2297.979677780048</v>
      </c>
      <c r="C59" s="86">
        <f>SUM('[3]测算表'!S56)</f>
        <v>65.9371458215277</v>
      </c>
      <c r="D59" s="87">
        <f>SUM('[3]测算表'!T56)</f>
        <v>2232.04253195852</v>
      </c>
    </row>
    <row r="60" spans="8:8" s="69" ht="16.05" customFormat="1" customHeight="1">
      <c r="A60" s="57" t="s">
        <v>72</v>
      </c>
      <c r="B60" s="77">
        <f t="shared" si="0"/>
        <v>4490.157371555557</v>
      </c>
      <c r="C60" s="77">
        <f>SUM(C61:C64)</f>
        <v>128.8384593791887</v>
      </c>
      <c r="D60" s="77">
        <f>SUM(D61:D64)</f>
        <v>4361.318912176368</v>
      </c>
    </row>
    <row r="61" spans="8:8" s="69" ht="16.05" customFormat="1" customHeight="1">
      <c r="A61" s="58" t="s">
        <v>73</v>
      </c>
      <c r="B61" s="86">
        <f t="shared" si="0"/>
        <v>483.0421840014668</v>
      </c>
      <c r="C61" s="86">
        <f>SUM('[3]测算表'!S58)</f>
        <v>13.8601847668308</v>
      </c>
      <c r="D61" s="87">
        <f>SUM('[3]测算表'!T58)</f>
        <v>469.181999234636</v>
      </c>
    </row>
    <row r="62" spans="8:8" s="69" ht="16.05" customFormat="1" customHeight="1">
      <c r="A62" s="58" t="s">
        <v>74</v>
      </c>
      <c r="B62" s="86">
        <f t="shared" si="0"/>
        <v>2269.1052642435698</v>
      </c>
      <c r="C62" s="86">
        <f>SUM('[3]测算表'!S59)</f>
        <v>65.10863700821</v>
      </c>
      <c r="D62" s="87">
        <f>SUM('[3]测算表'!T59)</f>
        <v>2203.99662723536</v>
      </c>
    </row>
    <row r="63" spans="8:8" s="69" ht="16.05" customFormat="1" customHeight="1">
      <c r="A63" s="58" t="s">
        <v>75</v>
      </c>
      <c r="B63" s="86">
        <f t="shared" si="0"/>
        <v>1066.1067294348838</v>
      </c>
      <c r="C63" s="86">
        <f>SUM('[3]测算表'!S60)</f>
        <v>30.5903640314038</v>
      </c>
      <c r="D63" s="87">
        <f>SUM('[3]测算表'!T60)</f>
        <v>1035.51636540348</v>
      </c>
    </row>
    <row r="64" spans="8:8" s="69" ht="16.05" customFormat="1" customHeight="1">
      <c r="A64" s="58" t="s">
        <v>76</v>
      </c>
      <c r="B64" s="86">
        <f t="shared" si="0"/>
        <v>671.903193875636</v>
      </c>
      <c r="C64" s="86">
        <f>SUM('[3]测算表'!S61)</f>
        <v>19.2792735727441</v>
      </c>
      <c r="D64" s="87">
        <f>SUM('[3]测算表'!T61)</f>
        <v>652.623920302892</v>
      </c>
    </row>
    <row r="65" spans="8:8" s="69" ht="16.05" customFormat="1" customHeight="1">
      <c r="A65" s="57" t="s">
        <v>77</v>
      </c>
      <c r="B65" s="86">
        <f t="shared" si="0"/>
        <v>6770.655654420384</v>
      </c>
      <c r="C65" s="86">
        <f>SUM('[3]测算表'!S62)</f>
        <v>194.274002294114</v>
      </c>
      <c r="D65" s="87">
        <f>SUM('[3]测算表'!T62)</f>
        <v>6576.38165212627</v>
      </c>
    </row>
    <row r="66" spans="8:8" s="79" ht="16.05" customFormat="1" customHeight="1">
      <c r="A66" s="57" t="s">
        <v>78</v>
      </c>
      <c r="B66" s="86">
        <f t="shared" si="0"/>
        <v>3150.7055071443247</v>
      </c>
      <c r="C66" s="86">
        <f>SUM('[3]测算表'!S63)</f>
        <v>90.4048588741046</v>
      </c>
      <c r="D66" s="87">
        <f>SUM('[3]测算表'!T63)</f>
        <v>3060.30064827022</v>
      </c>
    </row>
    <row r="67" spans="8:8" s="69" ht="16.05" customFormat="1" customHeight="1">
      <c r="A67" s="57" t="s">
        <v>79</v>
      </c>
      <c r="B67" s="86">
        <f t="shared" si="0"/>
        <v>7134.460663637247</v>
      </c>
      <c r="C67" s="86">
        <f>SUM('[3]测算表'!S64)</f>
        <v>204.712851764927</v>
      </c>
      <c r="D67" s="87">
        <f>SUM('[3]测算表'!T64)</f>
        <v>6929.74781187232</v>
      </c>
    </row>
    <row r="68" spans="8:8" s="69" ht="16.05" customFormat="1" customHeight="1">
      <c r="A68" s="57" t="s">
        <v>80</v>
      </c>
      <c r="B68" s="86">
        <f t="shared" si="0"/>
        <v>2048.225247704664</v>
      </c>
      <c r="C68" s="86">
        <f>SUM('[3]测算表'!S65)</f>
        <v>58.7708099158238</v>
      </c>
      <c r="D68" s="87">
        <f>SUM('[3]测算表'!T65)</f>
        <v>1989.45443778884</v>
      </c>
    </row>
    <row r="69" spans="8:8" s="69" ht="16.05" customFormat="1" customHeight="1">
      <c r="A69" s="57" t="s">
        <v>37</v>
      </c>
      <c r="B69" s="77">
        <f t="shared" si="0"/>
        <v>5324.315720511619</v>
      </c>
      <c r="C69" s="77">
        <f>SUM(C70:C72)</f>
        <v>152.77340589990575</v>
      </c>
      <c r="D69" s="77">
        <f>SUM(D70:D72)</f>
        <v>5171.542314611713</v>
      </c>
    </row>
    <row r="70" spans="8:8" s="69" ht="16.05" customFormat="1" customHeight="1">
      <c r="A70" s="58" t="s">
        <v>81</v>
      </c>
      <c r="B70" s="86">
        <f t="shared" si="0"/>
        <v>121.34800059829246</v>
      </c>
      <c r="C70" s="86">
        <f>SUM('[3]测算表'!S67)</f>
        <v>3.48190233706945</v>
      </c>
      <c r="D70" s="87">
        <f>SUM('[3]测算表'!T67)</f>
        <v>117.866098261223</v>
      </c>
    </row>
    <row r="71" spans="8:8" s="69" ht="16.05" customFormat="1" customHeight="1">
      <c r="A71" s="58" t="s">
        <v>82</v>
      </c>
      <c r="B71" s="86">
        <f t="shared" si="0"/>
        <v>3733.253017476597</v>
      </c>
      <c r="C71" s="86">
        <f>SUM('[3]测算表'!S68)</f>
        <v>107.120202577167</v>
      </c>
      <c r="D71" s="87">
        <f>SUM('[3]测算表'!T68)</f>
        <v>3626.13281489943</v>
      </c>
    </row>
    <row r="72" spans="8:8" s="69" ht="16.05" customFormat="1" customHeight="1">
      <c r="A72" s="58" t="s">
        <v>83</v>
      </c>
      <c r="B72" s="86">
        <f t="shared" si="0"/>
        <v>1469.7147024367293</v>
      </c>
      <c r="C72" s="86">
        <f>SUM('[3]测算表'!S69)</f>
        <v>42.1713009856693</v>
      </c>
      <c r="D72" s="87">
        <f>SUM('[3]测算表'!T69)</f>
        <v>1427.54340145106</v>
      </c>
    </row>
    <row r="73" spans="8:8" s="69" ht="16.05" customFormat="1" customHeight="1">
      <c r="A73" s="57" t="s">
        <v>84</v>
      </c>
      <c r="B73" s="86">
        <f t="shared" si="0"/>
        <v>1861.5244622918365</v>
      </c>
      <c r="C73" s="86">
        <f>SUM('[3]测算表'!S70)</f>
        <v>53.4137055724764</v>
      </c>
      <c r="D73" s="87">
        <f>SUM('[3]测算表'!T70)</f>
        <v>1808.11075671936</v>
      </c>
    </row>
    <row r="74" spans="8:8" s="69" ht="16.05" customFormat="1" customHeight="1">
      <c r="A74" s="57" t="s">
        <v>85</v>
      </c>
      <c r="B74" s="77">
        <f t="shared" si="0"/>
        <v>1746.2669022658013</v>
      </c>
      <c r="C74" s="77">
        <f>SUM(C75:C76)</f>
        <v>50.1065594667231</v>
      </c>
      <c r="D74" s="77">
        <f>SUM(D75:D76)</f>
        <v>1696.160342799078</v>
      </c>
    </row>
    <row r="75" spans="8:8" s="69" ht="16.05" customFormat="1" customHeight="1">
      <c r="A75" s="58" t="s">
        <v>86</v>
      </c>
      <c r="B75" s="86">
        <f t="shared" si="1" ref="B75:B138">SUM(C75:D75)</f>
        <v>628.6409160488313</v>
      </c>
      <c r="C75" s="86">
        <f>SUM('[3]测算表'!S72)</f>
        <v>18.0379261625733</v>
      </c>
      <c r="D75" s="87">
        <f>SUM('[3]测算表'!T72)</f>
        <v>610.602989886258</v>
      </c>
    </row>
    <row r="76" spans="8:8" s="79" ht="16.05" customFormat="1" customHeight="1">
      <c r="A76" s="58" t="s">
        <v>87</v>
      </c>
      <c r="B76" s="86">
        <f t="shared" si="1"/>
        <v>1117.62598621697</v>
      </c>
      <c r="C76" s="86">
        <f>SUM('[3]测算表'!S73)</f>
        <v>32.0686333041498</v>
      </c>
      <c r="D76" s="87">
        <f>SUM('[3]测算表'!T73)</f>
        <v>1085.55735291282</v>
      </c>
    </row>
    <row r="77" spans="8:8" s="79" ht="16.05" customFormat="1" customHeight="1">
      <c r="A77" s="57" t="s">
        <v>88</v>
      </c>
      <c r="B77" s="86">
        <f t="shared" si="1"/>
        <v>9022.91020512508</v>
      </c>
      <c r="C77" s="86">
        <f>SUM('[3]测算表'!S74)</f>
        <v>258.899132869889</v>
      </c>
      <c r="D77" s="87">
        <f>SUM('[3]测算表'!T74)</f>
        <v>8764.01107225519</v>
      </c>
    </row>
    <row r="78" spans="8:8" s="69" ht="16.05" customFormat="1" customHeight="1">
      <c r="A78" s="57" t="s">
        <v>89</v>
      </c>
      <c r="B78" s="86">
        <f t="shared" si="1"/>
        <v>1798.1797270911927</v>
      </c>
      <c r="C78" s="86">
        <f>SUM('[3]测算表'!S75)</f>
        <v>51.5961215954128</v>
      </c>
      <c r="D78" s="87">
        <f>SUM('[3]测算表'!T75)</f>
        <v>1746.58360549578</v>
      </c>
    </row>
    <row r="79" spans="8:8" s="69" ht="16.05" customFormat="1" customHeight="1">
      <c r="A79" s="57" t="s">
        <v>90</v>
      </c>
      <c r="B79" s="86">
        <f t="shared" si="1"/>
        <v>13592.158021357702</v>
      </c>
      <c r="C79" s="86">
        <f>SUM('[3]测算表'!S76)</f>
        <v>390.006976192803</v>
      </c>
      <c r="D79" s="87">
        <f>SUM('[3]测算表'!T76)</f>
        <v>13202.1510451649</v>
      </c>
    </row>
    <row r="80" spans="8:8" s="69" ht="16.05" customFormat="1" customHeight="1">
      <c r="A80" s="57" t="s">
        <v>32</v>
      </c>
      <c r="B80" s="77">
        <f t="shared" si="1"/>
        <v>4750.280535995601</v>
      </c>
      <c r="C80" s="77">
        <f>SUM(C81:C83)</f>
        <v>136.30231086190082</v>
      </c>
      <c r="D80" s="77">
        <f>SUM(D81:D83)</f>
        <v>4613.9782251337</v>
      </c>
    </row>
    <row r="81" spans="8:8" s="69" ht="16.05" customFormat="1" customHeight="1">
      <c r="A81" s="58" t="s">
        <v>91</v>
      </c>
      <c r="B81" s="86">
        <f t="shared" si="1"/>
        <v>2123.3456447128065</v>
      </c>
      <c r="C81" s="86">
        <f>SUM('[3]测算表'!S78)</f>
        <v>60.9262791828462</v>
      </c>
      <c r="D81" s="87">
        <f>SUM('[3]测算表'!T78)</f>
        <v>2062.41936552996</v>
      </c>
    </row>
    <row r="82" spans="8:8" s="69" ht="16.05" customFormat="1" customHeight="1">
      <c r="A82" s="58" t="s">
        <v>92</v>
      </c>
      <c r="B82" s="86">
        <f t="shared" si="1"/>
        <v>1158.8707263992162</v>
      </c>
      <c r="C82" s="86">
        <f>SUM('[3]测算表'!S79)</f>
        <v>33.2520904400263</v>
      </c>
      <c r="D82" s="87">
        <f>SUM('[3]测算表'!T79)</f>
        <v>1125.61863595919</v>
      </c>
    </row>
    <row r="83" spans="8:8" s="69" ht="16.05" customFormat="1" customHeight="1">
      <c r="A83" s="58" t="s">
        <v>93</v>
      </c>
      <c r="B83" s="86">
        <f t="shared" si="1"/>
        <v>1468.0641648835783</v>
      </c>
      <c r="C83" s="86">
        <f>SUM('[3]测算表'!S80)</f>
        <v>42.1239412390283</v>
      </c>
      <c r="D83" s="87">
        <f>SUM('[3]测算表'!T80)</f>
        <v>1425.94022364455</v>
      </c>
    </row>
    <row r="84" spans="8:8" s="79" ht="16.05" customFormat="1" customHeight="1">
      <c r="A84" s="57" t="s">
        <v>94</v>
      </c>
      <c r="B84" s="77">
        <f t="shared" si="1"/>
        <v>7078.252386349159</v>
      </c>
      <c r="C84" s="77">
        <f>SUM(C85:C88)</f>
        <v>203.1000379477477</v>
      </c>
      <c r="D84" s="77">
        <f>SUM(D85:D88)</f>
        <v>6875.1523484014115</v>
      </c>
    </row>
    <row r="85" spans="8:8" s="69" ht="16.05" customFormat="1" customHeight="1">
      <c r="A85" s="58" t="s">
        <v>95</v>
      </c>
      <c r="B85" s="86">
        <f t="shared" si="1"/>
        <v>726.5474190125776</v>
      </c>
      <c r="C85" s="86">
        <f>SUM('[3]测算表'!S82)</f>
        <v>20.8472092146466</v>
      </c>
      <c r="D85" s="87">
        <f>SUM('[3]测算表'!T82)</f>
        <v>705.700209797931</v>
      </c>
    </row>
    <row r="86" spans="8:8" s="69" ht="16.05" customFormat="1" customHeight="1">
      <c r="A86" s="58" t="s">
        <v>96</v>
      </c>
      <c r="B86" s="86">
        <f t="shared" si="1"/>
        <v>2492.574166475586</v>
      </c>
      <c r="C86" s="86">
        <f>SUM('[3]测算表'!S83)</f>
        <v>71.5207483665157</v>
      </c>
      <c r="D86" s="87">
        <f>SUM('[3]测算表'!T83)</f>
        <v>2421.05341810907</v>
      </c>
    </row>
    <row r="87" spans="8:8" s="69" ht="16.05" customFormat="1" customHeight="1">
      <c r="A87" s="58" t="s">
        <v>97</v>
      </c>
      <c r="B87" s="86">
        <f t="shared" si="1"/>
        <v>1947.0207067889842</v>
      </c>
      <c r="C87" s="86">
        <f>SUM('[3]测算表'!S84)</f>
        <v>55.8668945171442</v>
      </c>
      <c r="D87" s="87">
        <f>SUM('[3]测算表'!T84)</f>
        <v>1891.15381227184</v>
      </c>
    </row>
    <row r="88" spans="8:8" s="69" ht="16.05" customFormat="1" customHeight="1">
      <c r="A88" s="58" t="s">
        <v>98</v>
      </c>
      <c r="B88" s="86">
        <f t="shared" si="1"/>
        <v>1912.1100940720112</v>
      </c>
      <c r="C88" s="86">
        <f>SUM('[3]测算表'!S85)</f>
        <v>54.8651858494412</v>
      </c>
      <c r="D88" s="87">
        <f>SUM('[3]测算表'!T85)</f>
        <v>1857.24490822257</v>
      </c>
    </row>
    <row r="89" spans="8:8" s="69" ht="16.05" customFormat="1" customHeight="1">
      <c r="A89" s="57" t="s">
        <v>99</v>
      </c>
      <c r="B89" s="86">
        <f t="shared" si="1"/>
        <v>5304.714596861022</v>
      </c>
      <c r="C89" s="86">
        <f>SUM('[3]测算表'!S86)</f>
        <v>152.210980496012</v>
      </c>
      <c r="D89" s="87">
        <f>SUM('[3]测算表'!T86)</f>
        <v>5152.50361636501</v>
      </c>
    </row>
    <row r="90" spans="8:8" s="69" ht="16.05" customFormat="1" customHeight="1">
      <c r="A90" s="57" t="s">
        <v>100</v>
      </c>
      <c r="B90" s="77">
        <f t="shared" si="1"/>
        <v>16426.713480389753</v>
      </c>
      <c r="C90" s="77">
        <f>SUM(C91:C97)</f>
        <v>471.34037458993737</v>
      </c>
      <c r="D90" s="77">
        <f>SUM(D91:D97)</f>
        <v>15955.373105799816</v>
      </c>
    </row>
    <row r="91" spans="8:8" s="69" ht="16.05" customFormat="1" customHeight="1">
      <c r="A91" s="58" t="s">
        <v>101</v>
      </c>
      <c r="B91" s="86">
        <f t="shared" si="1"/>
        <v>1043.2988031176606</v>
      </c>
      <c r="C91" s="86">
        <f>SUM('[3]测算表'!S88)</f>
        <v>29.9359241431806</v>
      </c>
      <c r="D91" s="87">
        <f>SUM('[3]测算表'!T88)</f>
        <v>1013.36287897448</v>
      </c>
    </row>
    <row r="92" spans="8:8" s="69" ht="16.05" customFormat="1" customHeight="1">
      <c r="A92" s="58" t="s">
        <v>102</v>
      </c>
      <c r="B92" s="86">
        <f t="shared" si="1"/>
        <v>4700.139680115517</v>
      </c>
      <c r="C92" s="86">
        <f>SUM('[3]测算表'!S89)</f>
        <v>134.863592774987</v>
      </c>
      <c r="D92" s="87">
        <f>SUM('[3]测算表'!T89)</f>
        <v>4565.27608734053</v>
      </c>
    </row>
    <row r="93" spans="8:8" s="79" ht="16.05" customFormat="1" customHeight="1">
      <c r="A93" s="58" t="s">
        <v>103</v>
      </c>
      <c r="B93" s="86">
        <f t="shared" si="1"/>
        <v>7227.963442751836</v>
      </c>
      <c r="C93" s="86">
        <f>SUM('[3]测算表'!S90)</f>
        <v>207.395776440376</v>
      </c>
      <c r="D93" s="87">
        <f>SUM('[3]测算表'!T90)</f>
        <v>7020.56766631146</v>
      </c>
    </row>
    <row r="94" spans="8:8" s="69" ht="16.05" customFormat="1" customHeight="1">
      <c r="A94" s="58" t="s">
        <v>104</v>
      </c>
      <c r="B94" s="86">
        <f t="shared" si="1"/>
        <v>180.54822357678822</v>
      </c>
      <c r="C94" s="86">
        <f>SUM('[3]测算表'!S91)</f>
        <v>5.18056563376622</v>
      </c>
      <c r="D94" s="87">
        <f>SUM('[3]测算表'!T91)</f>
        <v>175.367657943022</v>
      </c>
    </row>
    <row r="95" spans="8:8" s="69" ht="16.05" customFormat="1" customHeight="1">
      <c r="A95" s="58" t="s">
        <v>105</v>
      </c>
      <c r="B95" s="86">
        <f t="shared" si="1"/>
        <v>498.6582296125674</v>
      </c>
      <c r="C95" s="86">
        <f>SUM('[3]测算表'!S92)</f>
        <v>14.3082642196524</v>
      </c>
      <c r="D95" s="87">
        <f>SUM('[3]测算表'!T92)</f>
        <v>484.349965392915</v>
      </c>
    </row>
    <row r="96" spans="8:8" s="69" ht="16.05" customFormat="1" customHeight="1">
      <c r="A96" s="58" t="s">
        <v>106</v>
      </c>
      <c r="B96" s="86">
        <f t="shared" si="1"/>
        <v>1551.236837755702</v>
      </c>
      <c r="C96" s="86">
        <f>SUM('[3]测算表'!S93)</f>
        <v>44.510458714602</v>
      </c>
      <c r="D96" s="87">
        <f>SUM('[3]测算表'!T93)</f>
        <v>1506.7263790411</v>
      </c>
    </row>
    <row r="97" spans="8:8" s="69" ht="16.05" customFormat="1" customHeight="1">
      <c r="A97" s="58" t="s">
        <v>107</v>
      </c>
      <c r="B97" s="86">
        <f t="shared" si="1"/>
        <v>1224.8682634596832</v>
      </c>
      <c r="C97" s="86">
        <f>SUM('[3]测算表'!S94)</f>
        <v>35.1457926633731</v>
      </c>
      <c r="D97" s="87">
        <f>SUM('[3]测算表'!T94)</f>
        <v>1189.72247079631</v>
      </c>
    </row>
    <row r="98" spans="8:8" s="69" ht="16.05" customFormat="1" customHeight="1">
      <c r="A98" s="57" t="s">
        <v>108</v>
      </c>
      <c r="B98" s="86">
        <f t="shared" si="1"/>
        <v>28252.778014541953</v>
      </c>
      <c r="C98" s="86">
        <f>SUM('[3]测算表'!S95)</f>
        <v>810.671896632155</v>
      </c>
      <c r="D98" s="87">
        <f>SUM('[3]测算表'!T95)</f>
        <v>27442.1061179098</v>
      </c>
    </row>
    <row r="99" spans="8:8" s="79" ht="16.05" customFormat="1" customHeight="1">
      <c r="A99" s="57" t="s">
        <v>109</v>
      </c>
      <c r="B99" s="86">
        <f t="shared" si="1"/>
        <v>11733.88908456845</v>
      </c>
      <c r="C99" s="86">
        <f>SUM('[3]测算表'!S96)</f>
        <v>336.686683134749</v>
      </c>
      <c r="D99" s="87">
        <f>SUM('[3]测算表'!T96)</f>
        <v>11397.2024014337</v>
      </c>
    </row>
    <row r="100" spans="8:8" s="69" ht="16.05" customFormat="1" customHeight="1">
      <c r="A100" s="57" t="s">
        <v>110</v>
      </c>
      <c r="B100" s="86">
        <f t="shared" si="1"/>
        <v>14429.669930261609</v>
      </c>
      <c r="C100" s="86">
        <f>SUM('[3]测算表'!S97)</f>
        <v>414.03814818211</v>
      </c>
      <c r="D100" s="87">
        <f>SUM('[3]测算表'!T97)</f>
        <v>14015.6317820795</v>
      </c>
    </row>
    <row r="101" spans="8:8" s="69" ht="16.05" customFormat="1" customHeight="1">
      <c r="A101" s="57" t="s">
        <v>111</v>
      </c>
      <c r="B101" s="77">
        <f t="shared" si="1"/>
        <v>16580.842254037503</v>
      </c>
      <c r="C101" s="77">
        <f>SUM(C102:C105)</f>
        <v>475.7628729790987</v>
      </c>
      <c r="D101" s="77">
        <f>SUM(D102:D105)</f>
        <v>16105.079381058404</v>
      </c>
    </row>
    <row r="102" spans="8:8" s="69" ht="16.05" customFormat="1" customHeight="1">
      <c r="A102" s="58" t="s">
        <v>112</v>
      </c>
      <c r="B102" s="86">
        <f t="shared" si="1"/>
        <v>935.8804320162627</v>
      </c>
      <c r="C102" s="86">
        <f>SUM('[3]测算表'!S99)</f>
        <v>26.8537120297707</v>
      </c>
      <c r="D102" s="87">
        <f>SUM('[3]测算表'!T99)</f>
        <v>909.026719986492</v>
      </c>
    </row>
    <row r="103" spans="8:8" s="69" ht="16.05" customFormat="1" customHeight="1">
      <c r="A103" s="58" t="s">
        <v>113</v>
      </c>
      <c r="B103" s="86">
        <f t="shared" si="1"/>
        <v>4374.932752331678</v>
      </c>
      <c r="C103" s="86">
        <f>SUM('[3]测算表'!S100)</f>
        <v>125.532258461288</v>
      </c>
      <c r="D103" s="87">
        <f>SUM('[3]测算表'!T100)</f>
        <v>4249.40049387039</v>
      </c>
    </row>
    <row r="104" spans="8:8" s="69" ht="16.05" customFormat="1" customHeight="1">
      <c r="A104" s="58" t="s">
        <v>114</v>
      </c>
      <c r="B104" s="86">
        <f t="shared" si="1"/>
        <v>6125.050017345276</v>
      </c>
      <c r="C104" s="86">
        <f>SUM('[3]测算表'!S101)</f>
        <v>175.749298421995</v>
      </c>
      <c r="D104" s="87">
        <f>SUM('[3]测算表'!T101)</f>
        <v>5949.30071892328</v>
      </c>
    </row>
    <row r="105" spans="8:8" s="79" ht="16.05" customFormat="1" customHeight="1">
      <c r="A105" s="58" t="s">
        <v>115</v>
      </c>
      <c r="B105" s="86">
        <f t="shared" si="1"/>
        <v>5144.979052344285</v>
      </c>
      <c r="C105" s="86">
        <f>SUM('[3]测算表'!S102)</f>
        <v>147.627604066045</v>
      </c>
      <c r="D105" s="87">
        <f>SUM('[3]测算表'!T102)</f>
        <v>4997.35144827824</v>
      </c>
    </row>
    <row r="106" spans="8:8" s="69" ht="16.05" customFormat="1" customHeight="1">
      <c r="A106" s="57" t="s">
        <v>116</v>
      </c>
      <c r="B106" s="86">
        <f t="shared" si="1"/>
        <v>4914.268824410867</v>
      </c>
      <c r="C106" s="86">
        <f>SUM('[3]测算表'!S103)</f>
        <v>141.007713520947</v>
      </c>
      <c r="D106" s="87">
        <f>SUM('[3]测算表'!T103)</f>
        <v>4773.26111088992</v>
      </c>
    </row>
    <row r="107" spans="8:8" s="69" ht="16.05" customFormat="1" customHeight="1">
      <c r="A107" s="57" t="s">
        <v>117</v>
      </c>
      <c r="B107" s="86">
        <f t="shared" si="1"/>
        <v>6053.54570471615</v>
      </c>
      <c r="C107" s="86">
        <f>SUM('[3]测算表'!S104)</f>
        <v>173.69758737586</v>
      </c>
      <c r="D107" s="87">
        <f>SUM('[3]测算表'!T104)</f>
        <v>5879.84811734029</v>
      </c>
    </row>
    <row r="108" spans="8:8" s="69" ht="16.05" customFormat="1" customHeight="1">
      <c r="A108" s="57" t="s">
        <v>40</v>
      </c>
      <c r="B108" s="77">
        <f t="shared" si="1"/>
        <v>17.78148781372876</v>
      </c>
      <c r="C108" s="77">
        <f>SUM(C109)</f>
        <v>0.510213630796857</v>
      </c>
      <c r="D108" s="77">
        <f>SUM(D109)</f>
        <v>17.2712741829319</v>
      </c>
    </row>
    <row r="109" spans="8:8" s="69" ht="16.05" customFormat="1" customHeight="1">
      <c r="A109" s="58" t="s">
        <v>118</v>
      </c>
      <c r="B109" s="86">
        <f t="shared" si="1"/>
        <v>17.78148781372876</v>
      </c>
      <c r="C109" s="86">
        <f>SUM('[3]测算表'!S106)</f>
        <v>0.510213630796857</v>
      </c>
      <c r="D109" s="87">
        <f>SUM('[3]测算表'!T106)</f>
        <v>17.2712741829319</v>
      </c>
    </row>
    <row r="110" spans="8:8" s="69" ht="16.05" customFormat="1" customHeight="1">
      <c r="A110" s="57" t="s">
        <v>119</v>
      </c>
      <c r="B110" s="86">
        <f t="shared" si="1"/>
        <v>2663.748781847895</v>
      </c>
      <c r="C110" s="86">
        <f>SUM('[3]测算表'!S107)</f>
        <v>76.4323521043046</v>
      </c>
      <c r="D110" s="87">
        <f>SUM('[3]测算表'!T107)</f>
        <v>2587.31642974359</v>
      </c>
    </row>
    <row r="111" spans="8:8" s="69" ht="16.05" customFormat="1" customHeight="1">
      <c r="A111" s="57" t="s">
        <v>120</v>
      </c>
      <c r="B111" s="86">
        <f t="shared" si="1"/>
        <v>1471.360562744465</v>
      </c>
      <c r="C111" s="86">
        <f>SUM('[3]测算表'!S108)</f>
        <v>42.2185265256349</v>
      </c>
      <c r="D111" s="87">
        <f>SUM('[3]测算表'!T108)</f>
        <v>1429.14203621883</v>
      </c>
    </row>
    <row r="112" spans="8:8" s="69" ht="16.05" customFormat="1" customHeight="1">
      <c r="A112" s="57" t="s">
        <v>121</v>
      </c>
      <c r="B112" s="86">
        <f t="shared" si="1"/>
        <v>6074.450507330065</v>
      </c>
      <c r="C112" s="86">
        <f>SUM('[3]测算表'!S109)</f>
        <v>174.297419929495</v>
      </c>
      <c r="D112" s="87">
        <f>SUM('[3]测算表'!T109)</f>
        <v>5900.15308740057</v>
      </c>
    </row>
    <row r="113" spans="8:8" s="69" ht="16.05" customFormat="1" customHeight="1">
      <c r="A113" s="57" t="s">
        <v>122</v>
      </c>
      <c r="B113" s="86">
        <f t="shared" si="1"/>
        <v>1260.5201364856312</v>
      </c>
      <c r="C113" s="86">
        <f>SUM('[3]测算表'!S110)</f>
        <v>36.1687707050213</v>
      </c>
      <c r="D113" s="87">
        <f>SUM('[3]测算表'!T110)</f>
        <v>1224.35136578061</v>
      </c>
    </row>
    <row r="114" spans="8:8" s="69" ht="16.05" customFormat="1" customHeight="1">
      <c r="A114" s="57" t="s">
        <v>123</v>
      </c>
      <c r="B114" s="77">
        <f t="shared" si="1"/>
        <v>9893.959118498651</v>
      </c>
      <c r="C114" s="77">
        <f>SUM(C115:C119)</f>
        <v>283.8925998592412</v>
      </c>
      <c r="D114" s="77">
        <f>SUM(D115:D119)</f>
        <v>9610.06651863941</v>
      </c>
    </row>
    <row r="115" spans="8:8" s="69" ht="16.05" customFormat="1" customHeight="1">
      <c r="A115" s="58" t="s">
        <v>124</v>
      </c>
      <c r="B115" s="86">
        <f t="shared" si="1"/>
        <v>1092.7707075149583</v>
      </c>
      <c r="C115" s="86">
        <f>SUM('[3]测算表'!S112)</f>
        <v>31.3554476515282</v>
      </c>
      <c r="D115" s="87">
        <f>SUM('[3]测算表'!T112)</f>
        <v>1061.41525986343</v>
      </c>
    </row>
    <row r="116" spans="8:8" s="79" ht="16.05" customFormat="1" customHeight="1">
      <c r="A116" s="58" t="s">
        <v>125</v>
      </c>
      <c r="B116" s="86">
        <f t="shared" si="1"/>
        <v>3006.300496274955</v>
      </c>
      <c r="C116" s="86">
        <f>SUM('[3]测算表'!S113)</f>
        <v>86.2613695512351</v>
      </c>
      <c r="D116" s="87">
        <f>SUM('[3]测算表'!T113)</f>
        <v>2920.03912672372</v>
      </c>
    </row>
    <row r="117" spans="8:8" s="69" ht="16.05" customFormat="1" customHeight="1">
      <c r="A117" s="58" t="s">
        <v>126</v>
      </c>
      <c r="B117" s="86">
        <f t="shared" si="1"/>
        <v>1998.9083581120422</v>
      </c>
      <c r="C117" s="86">
        <f>SUM('[3]测算表'!S114)</f>
        <v>57.3557343292221</v>
      </c>
      <c r="D117" s="87">
        <f>SUM('[3]测算表'!T114)</f>
        <v>1941.55262378282</v>
      </c>
    </row>
    <row r="118" spans="8:8" s="69" ht="16.05" customFormat="1" customHeight="1">
      <c r="A118" s="58" t="s">
        <v>127</v>
      </c>
      <c r="B118" s="86">
        <f t="shared" si="1"/>
        <v>2176.744746887875</v>
      </c>
      <c r="C118" s="86">
        <f>SUM('[3]测算表'!S115)</f>
        <v>62.4584878533152</v>
      </c>
      <c r="D118" s="87">
        <f>SUM('[3]测算表'!T115)</f>
        <v>2114.28625903456</v>
      </c>
    </row>
    <row r="119" spans="8:8" s="69" ht="16.05" customFormat="1" customHeight="1">
      <c r="A119" s="58" t="s">
        <v>128</v>
      </c>
      <c r="B119" s="86">
        <f t="shared" si="1"/>
        <v>1619.2348097088206</v>
      </c>
      <c r="C119" s="86">
        <f>SUM('[3]测算表'!S116)</f>
        <v>46.4615604739406</v>
      </c>
      <c r="D119" s="87">
        <f>SUM('[3]测算表'!T116)</f>
        <v>1572.77324923488</v>
      </c>
    </row>
    <row r="120" spans="8:8" s="69" ht="16.05" customFormat="1" customHeight="1">
      <c r="A120" s="57" t="s">
        <v>129</v>
      </c>
      <c r="B120" s="86">
        <f t="shared" si="1"/>
        <v>11182.416995502967</v>
      </c>
      <c r="C120" s="86">
        <f>SUM('[3]测算表'!S117)</f>
        <v>320.863002923467</v>
      </c>
      <c r="D120" s="87">
        <f>SUM('[3]测算表'!T117)</f>
        <v>10861.5539925795</v>
      </c>
    </row>
    <row r="121" spans="8:8" s="69" ht="16.05" customFormat="1" customHeight="1">
      <c r="A121" s="57" t="s">
        <v>130</v>
      </c>
      <c r="B121" s="86">
        <f t="shared" si="1"/>
        <v>428.9965712183574</v>
      </c>
      <c r="C121" s="86">
        <f>SUM('[3]测算表'!S118)</f>
        <v>12.3094254256794</v>
      </c>
      <c r="D121" s="87">
        <f>SUM('[3]测算表'!T118)</f>
        <v>416.687145792678</v>
      </c>
    </row>
    <row r="122" spans="8:8" s="69" ht="16.05" customFormat="1" customHeight="1">
      <c r="A122" s="57" t="s">
        <v>131</v>
      </c>
      <c r="B122" s="86">
        <f t="shared" si="1"/>
        <v>589.975804888083</v>
      </c>
      <c r="C122" s="86">
        <f>SUM('[3]测算表'!S119)</f>
        <v>16.9284876860439</v>
      </c>
      <c r="D122" s="87">
        <f>SUM('[3]测算表'!T119)</f>
        <v>573.047317202039</v>
      </c>
    </row>
    <row r="123" spans="8:8" s="79" ht="16.05" customFormat="1" customHeight="1">
      <c r="A123" s="57" t="s">
        <v>132</v>
      </c>
      <c r="B123" s="77">
        <f t="shared" si="1"/>
        <v>7480.530272220658</v>
      </c>
      <c r="C123" s="77">
        <f>SUM(C124:C126)</f>
        <v>214.6428100087734</v>
      </c>
      <c r="D123" s="77">
        <f>SUM(D124:D126)</f>
        <v>7265.887462211885</v>
      </c>
    </row>
    <row r="124" spans="8:8" s="69" ht="16.05" customFormat="1" customHeight="1">
      <c r="A124" s="58" t="s">
        <v>133</v>
      </c>
      <c r="B124" s="86">
        <f t="shared" si="1"/>
        <v>581.7699901561102</v>
      </c>
      <c r="C124" s="86">
        <f>SUM('[3]测算表'!S121)</f>
        <v>16.6930339055782</v>
      </c>
      <c r="D124" s="87">
        <f>SUM('[3]测算表'!T121)</f>
        <v>565.076956250532</v>
      </c>
    </row>
    <row r="125" spans="8:8" s="69" ht="16.05" customFormat="1" customHeight="1">
      <c r="A125" s="58" t="s">
        <v>134</v>
      </c>
      <c r="B125" s="86">
        <f t="shared" si="1"/>
        <v>6462.199211963215</v>
      </c>
      <c r="C125" s="86">
        <f>SUM('[3]测算表'!S122)</f>
        <v>185.423298511765</v>
      </c>
      <c r="D125" s="87">
        <f>SUM('[3]测算表'!T122)</f>
        <v>6276.77591345145</v>
      </c>
    </row>
    <row r="126" spans="8:8" s="69" ht="16.05" customFormat="1" customHeight="1">
      <c r="A126" s="58" t="s">
        <v>135</v>
      </c>
      <c r="B126" s="86">
        <f t="shared" si="1"/>
        <v>436.5610701013332</v>
      </c>
      <c r="C126" s="86">
        <f>SUM('[3]测算表'!S123)</f>
        <v>12.5264775914302</v>
      </c>
      <c r="D126" s="87">
        <f>SUM('[3]测算表'!T123)</f>
        <v>424.034592509903</v>
      </c>
    </row>
    <row r="127" spans="8:8" s="69" ht="16.05" customFormat="1" customHeight="1">
      <c r="A127" s="57" t="s">
        <v>136</v>
      </c>
      <c r="B127" s="86">
        <f t="shared" si="1"/>
        <v>5991.624656085761</v>
      </c>
      <c r="C127" s="86">
        <f>SUM('[3]测算表'!S124)</f>
        <v>171.920853990251</v>
      </c>
      <c r="D127" s="87">
        <f>SUM('[3]测算表'!T124)</f>
        <v>5819.70380209551</v>
      </c>
    </row>
    <row r="128" spans="8:8" s="69" ht="16.05" customFormat="1" customHeight="1">
      <c r="A128" s="57" t="s">
        <v>137</v>
      </c>
      <c r="B128" s="77">
        <f t="shared" si="1"/>
        <v>6040.608396046114</v>
      </c>
      <c r="C128" s="77">
        <f>SUM(C129:C131)</f>
        <v>173.3263703383193</v>
      </c>
      <c r="D128" s="77">
        <f>SUM(D129:D131)</f>
        <v>5867.282025707795</v>
      </c>
    </row>
    <row r="129" spans="8:8" s="69" ht="16.05" customFormat="1" customHeight="1">
      <c r="A129" s="58" t="s">
        <v>138</v>
      </c>
      <c r="B129" s="86">
        <f t="shared" si="1"/>
        <v>3602.3077744637158</v>
      </c>
      <c r="C129" s="86">
        <f>SUM('[3]测算表'!S126)</f>
        <v>103.362921489496</v>
      </c>
      <c r="D129" s="87">
        <f>SUM('[3]测算表'!T126)</f>
        <v>3498.94485297422</v>
      </c>
    </row>
    <row r="130" spans="8:8" s="69" ht="16.05" customFormat="1" customHeight="1">
      <c r="A130" s="58" t="s">
        <v>139</v>
      </c>
      <c r="B130" s="86">
        <f t="shared" si="1"/>
        <v>564.8510644765316</v>
      </c>
      <c r="C130" s="86">
        <f>SUM('[3]测算表'!S127)</f>
        <v>16.2075702261276</v>
      </c>
      <c r="D130" s="87">
        <f>SUM('[3]测算表'!T127)</f>
        <v>548.643494250404</v>
      </c>
    </row>
    <row r="131" spans="8:8" s="69" ht="16.05" customFormat="1" customHeight="1">
      <c r="A131" s="58" t="s">
        <v>140</v>
      </c>
      <c r="B131" s="86">
        <f t="shared" si="1"/>
        <v>1873.4495571058658</v>
      </c>
      <c r="C131" s="86">
        <f>SUM('[3]测算表'!S128)</f>
        <v>53.7558786226957</v>
      </c>
      <c r="D131" s="87">
        <f>SUM('[3]测算表'!T128)</f>
        <v>1819.69367848317</v>
      </c>
    </row>
    <row r="132" spans="8:8" s="79" ht="16.05" customFormat="1" customHeight="1">
      <c r="A132" s="57" t="s">
        <v>141</v>
      </c>
      <c r="B132" s="86">
        <f t="shared" si="1"/>
        <v>8483.411792870003</v>
      </c>
      <c r="C132" s="86">
        <f>SUM('[3]测算表'!S129)</f>
        <v>243.419019697735</v>
      </c>
      <c r="D132" s="87">
        <f>SUM('[3]测算表'!T129)</f>
        <v>8239.99277317227</v>
      </c>
    </row>
    <row r="133" spans="8:8" s="69" ht="16.05" customFormat="1" customHeight="1">
      <c r="A133" s="57" t="s">
        <v>142</v>
      </c>
      <c r="B133" s="86">
        <f t="shared" si="1"/>
        <v>6277.211256116118</v>
      </c>
      <c r="C133" s="86">
        <f>SUM('[3]测算表'!S130)</f>
        <v>180.115341292709</v>
      </c>
      <c r="D133" s="87">
        <f>SUM('[3]测算表'!T130)</f>
        <v>6097.09591482341</v>
      </c>
    </row>
    <row r="134" spans="8:8" s="69" ht="16.05" customFormat="1" customHeight="1">
      <c r="A134" s="57" t="s">
        <v>143</v>
      </c>
      <c r="B134" s="86">
        <f t="shared" si="1"/>
        <v>3038.204792298627</v>
      </c>
      <c r="C134" s="86">
        <f>SUM('[3]测算表'!S131)</f>
        <v>87.1768163846372</v>
      </c>
      <c r="D134" s="87">
        <f>SUM('[3]测算表'!T131)</f>
        <v>2951.02797591399</v>
      </c>
    </row>
    <row r="135" spans="8:8" s="69" ht="16.05" customFormat="1" customHeight="1">
      <c r="A135" s="57" t="s">
        <v>144</v>
      </c>
      <c r="B135" s="77">
        <f t="shared" si="1"/>
        <v>4502.711378830378</v>
      </c>
      <c r="C135" s="77">
        <f>SUM(C136:C138)</f>
        <v>129.1986781471477</v>
      </c>
      <c r="D135" s="77">
        <f>SUM(D136:D138)</f>
        <v>4373.51270068323</v>
      </c>
    </row>
    <row r="136" spans="8:8" s="79" ht="16.05" customFormat="1" customHeight="1">
      <c r="A136" s="58" t="s">
        <v>145</v>
      </c>
      <c r="B136" s="86">
        <f t="shared" si="1"/>
        <v>1091.7505320648995</v>
      </c>
      <c r="C136" s="86">
        <f>SUM('[3]测算表'!S133)</f>
        <v>31.3261752179794</v>
      </c>
      <c r="D136" s="87">
        <f>SUM('[3]测算表'!T133)</f>
        <v>1060.42435684692</v>
      </c>
    </row>
    <row r="137" spans="8:8" s="69" ht="16.05" customFormat="1" customHeight="1">
      <c r="A137" s="58" t="s">
        <v>146</v>
      </c>
      <c r="B137" s="86">
        <f t="shared" si="1"/>
        <v>2019.563945979612</v>
      </c>
      <c r="C137" s="86">
        <f>SUM('[3]测算表'!S134)</f>
        <v>57.948416032382</v>
      </c>
      <c r="D137" s="87">
        <f>SUM('[3]测算表'!T134)</f>
        <v>1961.61552994723</v>
      </c>
    </row>
    <row r="138" spans="8:8" s="69" ht="16.05" customFormat="1" customHeight="1">
      <c r="A138" s="58" t="s">
        <v>147</v>
      </c>
      <c r="B138" s="86">
        <f t="shared" si="1"/>
        <v>1391.3969007858664</v>
      </c>
      <c r="C138" s="86">
        <f>SUM('[3]测算表'!S135)</f>
        <v>39.9240868967863</v>
      </c>
      <c r="D138" s="87">
        <f>SUM('[3]测算表'!T135)</f>
        <v>1351.47281388908</v>
      </c>
    </row>
    <row r="139" spans="8:8" s="69" ht="16.05" customFormat="1" customHeight="1">
      <c r="A139" s="57" t="s">
        <v>148</v>
      </c>
      <c r="B139" s="86">
        <f>SUM(C139:D139)</f>
        <v>6430.914454703988</v>
      </c>
      <c r="C139" s="86">
        <f>SUM('[3]测算表'!S136)</f>
        <v>184.525628431677</v>
      </c>
      <c r="D139" s="87">
        <f>SUM('[3]测算表'!T136)</f>
        <v>6246.38882627231</v>
      </c>
    </row>
    <row r="140" spans="8:8" s="69" ht="16.05" customFormat="1" customHeight="1">
      <c r="A140" s="57" t="s">
        <v>149</v>
      </c>
      <c r="B140" s="86">
        <f>SUM(C140:D140)</f>
        <v>1500.376024734893</v>
      </c>
      <c r="C140" s="86">
        <f>SUM('[3]测算表'!S137)</f>
        <v>43.0510825168131</v>
      </c>
      <c r="D140" s="87">
        <f>SUM('[3]测算表'!T137)</f>
        <v>1457.32494221808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1.05902777777778" top="0.979166666666667" bottom="0.979166666666667" header="0.509027777777778" footer="0.509027777777778"/>
  <headerFooter scaleWithDoc="0" alignWithMargins="0"/>
</worksheet>
</file>

<file path=xl/worksheets/sheet7.xml><?xml version="1.0" encoding="utf-8"?>
<worksheet xmlns:r="http://schemas.openxmlformats.org/officeDocument/2006/relationships" xmlns="http://schemas.openxmlformats.org/spreadsheetml/2006/main">
  <dimension ref="A1:P179"/>
  <sheetViews>
    <sheetView workbookViewId="0">
      <pane xSplit="1" topLeftCell="E1" state="frozen" activePane="topRight"/>
      <selection pane="topRight" activeCell="D14" sqref="D14"/>
    </sheetView>
  </sheetViews>
  <sheetFormatPr defaultRowHeight="13.5" defaultColWidth="9"/>
  <cols>
    <col min="1" max="1" customWidth="1" width="12.5546875" style="0"/>
    <col min="2" max="2" customWidth="1" width="19.222656" style="0"/>
    <col min="3" max="3" customWidth="1" width="18.222656" style="0"/>
    <col min="4" max="4" customWidth="1" width="18.222656" style="0"/>
    <col min="5" max="5" customWidth="1" width="18.222656" style="0"/>
    <col min="6" max="6" customWidth="1" width="18.222656" style="0"/>
    <col min="7" max="7" customWidth="1" width="19.222656" style="0"/>
    <col min="8" max="8" customWidth="1" width="16.554688" style="0"/>
    <col min="9" max="9" customWidth="1" width="16.554688" style="0"/>
    <col min="10" max="10" customWidth="1" width="16.554688" style="0"/>
    <col min="11" max="11" customWidth="1" width="16.554688" style="0"/>
    <col min="12" max="12" customWidth="1" width="24.105469" style="0"/>
    <col min="13" max="13" customWidth="1" width="20.222656" style="88"/>
    <col min="14" max="14" customWidth="1" width="16.554688" style="0"/>
    <col min="15" max="15" customWidth="1" width="16.554688" style="0"/>
    <col min="257" max="16384" width="9" style="0" hidden="0"/>
  </cols>
  <sheetData>
    <row r="1" spans="8:8" ht="19.95" customHeight="1">
      <c r="A1" s="40" t="s">
        <v>161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89"/>
      <c r="N1" s="40"/>
      <c r="O1" s="40"/>
    </row>
    <row r="2" spans="8:8">
      <c r="O2" s="90" t="s">
        <v>162</v>
      </c>
    </row>
    <row r="3" spans="8:8">
      <c r="A3" s="41"/>
      <c r="B3" s="91" t="s">
        <v>163</v>
      </c>
      <c r="C3" s="91"/>
      <c r="D3" s="91"/>
      <c r="E3" s="91"/>
      <c r="F3" s="91"/>
      <c r="G3" s="91"/>
      <c r="H3" s="92" t="s">
        <v>164</v>
      </c>
      <c r="I3" s="92"/>
      <c r="J3" s="92"/>
      <c r="K3" s="93" t="s">
        <v>165</v>
      </c>
      <c r="L3" s="93"/>
      <c r="M3" s="94"/>
      <c r="N3" s="93"/>
      <c r="O3" s="93"/>
    </row>
    <row r="4" spans="8:8" s="45" ht="60.0" customFormat="1" customHeight="1">
      <c r="A4" s="34" t="s">
        <v>0</v>
      </c>
      <c r="B4" s="66" t="s">
        <v>166</v>
      </c>
      <c r="C4" s="66" t="s">
        <v>167</v>
      </c>
      <c r="D4" s="66" t="s">
        <v>168</v>
      </c>
      <c r="E4" s="67" t="s">
        <v>169</v>
      </c>
      <c r="F4" s="67" t="s">
        <v>170</v>
      </c>
      <c r="G4" s="34" t="s">
        <v>17</v>
      </c>
      <c r="H4" s="66" t="s">
        <v>171</v>
      </c>
      <c r="I4" s="66" t="s">
        <v>172</v>
      </c>
      <c r="J4" s="34" t="s">
        <v>17</v>
      </c>
      <c r="K4" s="66" t="s">
        <v>173</v>
      </c>
      <c r="L4" s="66" t="s">
        <v>174</v>
      </c>
      <c r="M4" s="95" t="s">
        <v>175</v>
      </c>
      <c r="N4" s="66" t="s">
        <v>176</v>
      </c>
      <c r="O4" s="34" t="s">
        <v>17</v>
      </c>
    </row>
    <row r="5" spans="8:8" ht="15.0" customHeight="1">
      <c r="A5" s="96" t="s">
        <v>177</v>
      </c>
      <c r="B5" s="97">
        <f>SUM(B6:B179)-(B7+B20+B25+B34+B41+B53+B62+B72+B81+B89+B91+B93+B102+B110+B123+B133+B154+B160+B173+B144)</f>
        <v>1.632414202478E10</v>
      </c>
      <c r="C5" s="97">
        <f>SUM(C6:C179)-(C7+C20+C25+C34+C41+C53+C62+C72+C81+C89+C91+C93+C102+C110+C123+C133+C154+C160+C173+C144)</f>
        <v>9.97002E9</v>
      </c>
      <c r="D5" s="97">
        <f t="shared" si="0" ref="D5:F5">(D7+D20+D25+D34+D41+D53+D62+D72+D81+D89+D91+D93+D102+D110+D123+D133+D154+D160+D173+D144)</f>
        <v>4.7852E8</v>
      </c>
      <c r="E5" s="97">
        <f t="shared" si="0"/>
        <v>4.4244454346E8</v>
      </c>
      <c r="F5" s="97">
        <f t="shared" si="0"/>
        <v>4.8575286296E8</v>
      </c>
      <c r="G5" s="97">
        <f t="shared" si="1" ref="G5:G36">SUM(B5:F5)</f>
        <v>2.7700879431199997E10</v>
      </c>
      <c r="H5" s="97">
        <f t="shared" si="2" ref="H5:L5">SUM(H6:H179)-(H7+H20+H25+H34+H41+H53+H62+H72+H81+H89+H91+H93+H102+H110+H123+H133+H154+H160+H173+H144)</f>
        <v>8.435E7</v>
      </c>
      <c r="I5" s="97">
        <f t="shared" si="2"/>
        <v>1.652E7</v>
      </c>
      <c r="J5" s="97">
        <f>SUM(H5:I5)</f>
        <v>1.0087E8</v>
      </c>
      <c r="K5" s="97">
        <f t="shared" si="2"/>
        <v>2.0916E8</v>
      </c>
      <c r="L5" s="97">
        <f t="shared" si="2"/>
        <v>2.83198E9</v>
      </c>
      <c r="M5" s="98">
        <f>M6+M7+M20+M25+M34+M41+M53+M62+M72+M81+M89+M91+M93+M102+M110+M123+M133+M144+M154+M160+M173</f>
        <v>2.3546E8</v>
      </c>
      <c r="N5" s="97">
        <f>N7+N20+N25+N34+N41+N53+N62+N72+N81+N89+N91+N93+N102+N110+N123+N133+N144+N154+N160+N173</f>
        <v>2.574E7</v>
      </c>
      <c r="O5" s="97">
        <f t="shared" si="3" ref="O5:O68">SUM(K5:N5)</f>
        <v>3.30234E9</v>
      </c>
    </row>
    <row r="6" spans="8:8" ht="15.0" customHeight="1">
      <c r="A6" s="99" t="s">
        <v>178</v>
      </c>
      <c r="B6" s="97">
        <v>0.0</v>
      </c>
      <c r="C6" s="97">
        <v>0.0</v>
      </c>
      <c r="D6" s="97"/>
      <c r="E6" s="97"/>
      <c r="F6" s="97"/>
      <c r="G6" s="97">
        <f t="shared" si="1"/>
        <v>0.0</v>
      </c>
      <c r="H6" s="97">
        <v>3.435E7</v>
      </c>
      <c r="I6" s="97">
        <v>1.652E7</v>
      </c>
      <c r="J6" s="97">
        <f>SUM(H6:I6)</f>
        <v>5.087E7</v>
      </c>
      <c r="K6" s="97">
        <v>0.0</v>
      </c>
      <c r="L6" s="97">
        <v>0.0</v>
      </c>
      <c r="N6" s="97"/>
      <c r="O6" s="97">
        <f t="shared" si="3"/>
        <v>0.0</v>
      </c>
    </row>
    <row r="7" spans="8:8" ht="15.0" customHeight="1">
      <c r="A7" s="100" t="s">
        <v>26</v>
      </c>
      <c r="B7" s="97">
        <v>0.0</v>
      </c>
      <c r="C7" s="97">
        <v>7.6896E8</v>
      </c>
      <c r="D7" s="97">
        <v>1.856E7</v>
      </c>
      <c r="E7" s="97">
        <v>4.27408576E8</v>
      </c>
      <c r="F7" s="97">
        <v>4.70065792E8</v>
      </c>
      <c r="G7" s="97">
        <f t="shared" si="1"/>
        <v>1.684994368E9</v>
      </c>
      <c r="H7" s="97">
        <f t="shared" si="4" ref="H7:L7">SUM(H8:H19)</f>
        <v>4510000.0</v>
      </c>
      <c r="I7" s="97"/>
      <c r="J7" s="97">
        <f t="shared" si="5" ref="J7:J68">SUM(H7:I7)</f>
        <v>4510000.0</v>
      </c>
      <c r="K7" s="97">
        <f t="shared" si="4"/>
        <v>8.441E7</v>
      </c>
      <c r="L7" s="97">
        <f t="shared" si="4"/>
        <v>0.0</v>
      </c>
      <c r="M7" s="98">
        <v>2.184E7</v>
      </c>
      <c r="N7" s="101">
        <v>2380000.0</v>
      </c>
      <c r="O7" s="97">
        <f t="shared" si="3"/>
        <v>1.0863E8</v>
      </c>
    </row>
    <row r="8" spans="8:8" ht="15.0" customHeight="1">
      <c r="A8" s="102" t="s">
        <v>179</v>
      </c>
      <c r="B8" s="97">
        <v>0.0</v>
      </c>
      <c r="C8" s="97">
        <v>7.6896E8</v>
      </c>
      <c r="D8" s="97">
        <v>0.0</v>
      </c>
      <c r="E8" s="97">
        <v>0.0</v>
      </c>
      <c r="F8" s="97">
        <v>0.0</v>
      </c>
      <c r="G8" s="97">
        <f t="shared" si="1"/>
        <v>7.6896E8</v>
      </c>
      <c r="H8" s="97">
        <v>1250000.0</v>
      </c>
      <c r="I8" s="97"/>
      <c r="J8" s="97">
        <f t="shared" si="5"/>
        <v>1250000.0</v>
      </c>
      <c r="K8" s="97">
        <v>8.441E7</v>
      </c>
      <c r="L8" s="97">
        <v>0.0</v>
      </c>
      <c r="M8" s="98">
        <v>2.184E7</v>
      </c>
      <c r="N8" s="101">
        <v>0.0</v>
      </c>
      <c r="O8" s="97">
        <f t="shared" si="3"/>
        <v>1.0625E8</v>
      </c>
    </row>
    <row r="9" spans="8:8" ht="15.0" customHeight="1">
      <c r="A9" s="102" t="s">
        <v>180</v>
      </c>
      <c r="B9" s="97">
        <v>0.0</v>
      </c>
      <c r="C9" s="97">
        <v>0.0</v>
      </c>
      <c r="D9" s="97">
        <v>0.0</v>
      </c>
      <c r="E9" s="97">
        <v>0.0</v>
      </c>
      <c r="F9" s="97">
        <v>0.0</v>
      </c>
      <c r="G9" s="97">
        <f t="shared" si="1"/>
        <v>0.0</v>
      </c>
      <c r="H9" s="97">
        <v>360000.0</v>
      </c>
      <c r="I9" s="97"/>
      <c r="J9" s="97">
        <f t="shared" si="5"/>
        <v>360000.0</v>
      </c>
      <c r="K9" s="97">
        <v>0.0</v>
      </c>
      <c r="L9" s="97">
        <v>0.0</v>
      </c>
      <c r="M9" s="98">
        <v>0.0</v>
      </c>
      <c r="N9" s="101">
        <v>0.0</v>
      </c>
      <c r="O9" s="97">
        <f t="shared" si="3"/>
        <v>0.0</v>
      </c>
    </row>
    <row r="10" spans="8:8" ht="15.0" customHeight="1">
      <c r="A10" s="102" t="s">
        <v>181</v>
      </c>
      <c r="B10" s="97">
        <v>0.0</v>
      </c>
      <c r="C10" s="97">
        <v>0.0</v>
      </c>
      <c r="D10" s="97">
        <v>0.0</v>
      </c>
      <c r="E10" s="97">
        <v>0.0</v>
      </c>
      <c r="F10" s="97">
        <v>0.0</v>
      </c>
      <c r="G10" s="97">
        <f t="shared" si="1"/>
        <v>0.0</v>
      </c>
      <c r="H10" s="97">
        <v>290000.0</v>
      </c>
      <c r="I10" s="97"/>
      <c r="J10" s="97">
        <f t="shared" si="5"/>
        <v>290000.0</v>
      </c>
      <c r="K10" s="97">
        <v>0.0</v>
      </c>
      <c r="L10" s="97">
        <v>0.0</v>
      </c>
      <c r="M10" s="98">
        <v>0.0</v>
      </c>
      <c r="N10" s="101">
        <v>0.0</v>
      </c>
      <c r="O10" s="97">
        <f t="shared" si="3"/>
        <v>0.0</v>
      </c>
    </row>
    <row r="11" spans="8:8" ht="15.0" customHeight="1">
      <c r="A11" s="102" t="s">
        <v>182</v>
      </c>
      <c r="B11" s="97">
        <v>0.0</v>
      </c>
      <c r="C11" s="97">
        <v>0.0</v>
      </c>
      <c r="D11" s="97">
        <v>0.0</v>
      </c>
      <c r="E11" s="97">
        <v>0.0</v>
      </c>
      <c r="F11" s="97">
        <v>0.0</v>
      </c>
      <c r="G11" s="97">
        <f t="shared" si="1"/>
        <v>0.0</v>
      </c>
      <c r="H11" s="97">
        <v>260000.0</v>
      </c>
      <c r="I11" s="97"/>
      <c r="J11" s="97">
        <f t="shared" si="5"/>
        <v>260000.0</v>
      </c>
      <c r="K11" s="97">
        <v>0.0</v>
      </c>
      <c r="L11" s="97">
        <v>0.0</v>
      </c>
      <c r="M11" s="98">
        <v>0.0</v>
      </c>
      <c r="N11" s="101">
        <v>0.0</v>
      </c>
      <c r="O11" s="97">
        <f t="shared" si="3"/>
        <v>0.0</v>
      </c>
    </row>
    <row r="12" spans="8:8" ht="15.0" customHeight="1">
      <c r="A12" s="102" t="s">
        <v>183</v>
      </c>
      <c r="B12" s="97">
        <v>0.0</v>
      </c>
      <c r="C12" s="97">
        <v>0.0</v>
      </c>
      <c r="D12" s="97">
        <v>0.0</v>
      </c>
      <c r="E12" s="97">
        <v>0.0</v>
      </c>
      <c r="F12" s="97">
        <v>0.0</v>
      </c>
      <c r="G12" s="97">
        <f t="shared" si="1"/>
        <v>0.0</v>
      </c>
      <c r="H12" s="97">
        <v>370000.0</v>
      </c>
      <c r="I12" s="97"/>
      <c r="J12" s="97">
        <f t="shared" si="5"/>
        <v>370000.0</v>
      </c>
      <c r="K12" s="97">
        <v>0.0</v>
      </c>
      <c r="L12" s="97">
        <v>0.0</v>
      </c>
      <c r="M12" s="98">
        <v>0.0</v>
      </c>
      <c r="N12" s="101">
        <v>0.0</v>
      </c>
      <c r="O12" s="97">
        <f t="shared" si="3"/>
        <v>0.0</v>
      </c>
    </row>
    <row r="13" spans="8:8" ht="15.0" customHeight="1">
      <c r="A13" s="102" t="s">
        <v>184</v>
      </c>
      <c r="B13" s="97">
        <v>0.0</v>
      </c>
      <c r="C13" s="97">
        <v>0.0</v>
      </c>
      <c r="D13" s="97">
        <v>0.0</v>
      </c>
      <c r="E13" s="97">
        <v>0.0</v>
      </c>
      <c r="F13" s="97">
        <v>0.0</v>
      </c>
      <c r="G13" s="97">
        <f t="shared" si="1"/>
        <v>0.0</v>
      </c>
      <c r="H13" s="97">
        <v>330000.0</v>
      </c>
      <c r="I13" s="97"/>
      <c r="J13" s="97">
        <f t="shared" si="5"/>
        <v>330000.0</v>
      </c>
      <c r="K13" s="97">
        <v>0.0</v>
      </c>
      <c r="L13" s="97">
        <v>0.0</v>
      </c>
      <c r="M13" s="98">
        <v>0.0</v>
      </c>
      <c r="N13" s="101">
        <v>0.0</v>
      </c>
      <c r="O13" s="97">
        <f t="shared" si="3"/>
        <v>0.0</v>
      </c>
    </row>
    <row r="14" spans="8:8" ht="15.0" customHeight="1">
      <c r="A14" s="102" t="s">
        <v>185</v>
      </c>
      <c r="B14" s="97">
        <v>0.0</v>
      </c>
      <c r="C14" s="97">
        <v>0.0</v>
      </c>
      <c r="D14" s="97">
        <v>0.0</v>
      </c>
      <c r="E14" s="97">
        <v>0.0</v>
      </c>
      <c r="F14" s="97">
        <v>0.0</v>
      </c>
      <c r="G14" s="97">
        <f t="shared" si="1"/>
        <v>0.0</v>
      </c>
      <c r="H14" s="97">
        <v>280000.0</v>
      </c>
      <c r="I14" s="97"/>
      <c r="J14" s="97">
        <f t="shared" si="5"/>
        <v>280000.0</v>
      </c>
      <c r="K14" s="97">
        <v>0.0</v>
      </c>
      <c r="L14" s="97">
        <v>0.0</v>
      </c>
      <c r="M14" s="98">
        <v>0.0</v>
      </c>
      <c r="N14" s="101">
        <v>0.0</v>
      </c>
      <c r="O14" s="97">
        <f t="shared" si="3"/>
        <v>0.0</v>
      </c>
    </row>
    <row r="15" spans="8:8" ht="15.0" customHeight="1">
      <c r="A15" s="102" t="s">
        <v>186</v>
      </c>
      <c r="B15" s="97">
        <v>0.0</v>
      </c>
      <c r="C15" s="97">
        <v>0.0</v>
      </c>
      <c r="D15" s="97">
        <v>0.0</v>
      </c>
      <c r="E15" s="97">
        <v>0.0</v>
      </c>
      <c r="F15" s="97">
        <v>0.0</v>
      </c>
      <c r="G15" s="97">
        <f t="shared" si="1"/>
        <v>0.0</v>
      </c>
      <c r="H15" s="97">
        <v>280000.0</v>
      </c>
      <c r="I15" s="97"/>
      <c r="J15" s="97">
        <f t="shared" si="5"/>
        <v>280000.0</v>
      </c>
      <c r="K15" s="97">
        <v>0.0</v>
      </c>
      <c r="L15" s="97">
        <v>0.0</v>
      </c>
      <c r="M15" s="98">
        <v>0.0</v>
      </c>
      <c r="N15" s="101">
        <v>0.0</v>
      </c>
      <c r="O15" s="97">
        <f t="shared" si="3"/>
        <v>0.0</v>
      </c>
    </row>
    <row r="16" spans="8:8" ht="15.0" customHeight="1">
      <c r="A16" s="102" t="s">
        <v>187</v>
      </c>
      <c r="B16" s="97">
        <v>0.0</v>
      </c>
      <c r="C16" s="97">
        <v>0.0</v>
      </c>
      <c r="D16" s="97">
        <v>0.0</v>
      </c>
      <c r="E16" s="97">
        <v>0.0</v>
      </c>
      <c r="F16" s="97">
        <v>0.0</v>
      </c>
      <c r="G16" s="97">
        <f t="shared" si="1"/>
        <v>0.0</v>
      </c>
      <c r="H16" s="97">
        <v>310000.0</v>
      </c>
      <c r="I16" s="97"/>
      <c r="J16" s="97">
        <f t="shared" si="5"/>
        <v>310000.0</v>
      </c>
      <c r="K16" s="97">
        <v>0.0</v>
      </c>
      <c r="L16" s="97">
        <v>0.0</v>
      </c>
      <c r="M16" s="98">
        <v>0.0</v>
      </c>
      <c r="N16" s="101">
        <v>0.0</v>
      </c>
      <c r="O16" s="97">
        <f t="shared" si="3"/>
        <v>0.0</v>
      </c>
    </row>
    <row r="17" spans="8:8" ht="15.0" customHeight="1">
      <c r="A17" s="102" t="s">
        <v>188</v>
      </c>
      <c r="B17" s="97">
        <v>0.0</v>
      </c>
      <c r="C17" s="97">
        <v>0.0</v>
      </c>
      <c r="D17" s="97">
        <v>0.0</v>
      </c>
      <c r="E17" s="97">
        <v>0.0</v>
      </c>
      <c r="F17" s="97">
        <v>0.0</v>
      </c>
      <c r="G17" s="97">
        <f t="shared" si="1"/>
        <v>0.0</v>
      </c>
      <c r="H17" s="97">
        <v>250000.0</v>
      </c>
      <c r="I17" s="97"/>
      <c r="J17" s="97">
        <f t="shared" si="5"/>
        <v>250000.0</v>
      </c>
      <c r="K17" s="97">
        <v>0.0</v>
      </c>
      <c r="L17" s="97">
        <v>0.0</v>
      </c>
      <c r="M17" s="98">
        <v>0.0</v>
      </c>
      <c r="N17" s="101">
        <v>0.0</v>
      </c>
      <c r="O17" s="97">
        <f t="shared" si="3"/>
        <v>0.0</v>
      </c>
    </row>
    <row r="18" spans="8:8" ht="15.0" customHeight="1">
      <c r="A18" s="102" t="s">
        <v>189</v>
      </c>
      <c r="B18" s="97">
        <v>0.0</v>
      </c>
      <c r="C18" s="97">
        <v>0.0</v>
      </c>
      <c r="D18" s="97">
        <v>0.0</v>
      </c>
      <c r="E18" s="97">
        <v>0.0</v>
      </c>
      <c r="F18" s="97">
        <v>0.0</v>
      </c>
      <c r="G18" s="97">
        <f t="shared" si="1"/>
        <v>0.0</v>
      </c>
      <c r="H18" s="97">
        <v>250000.0</v>
      </c>
      <c r="I18" s="97"/>
      <c r="J18" s="97">
        <f t="shared" si="5"/>
        <v>250000.0</v>
      </c>
      <c r="K18" s="97">
        <v>0.0</v>
      </c>
      <c r="L18" s="97">
        <v>0.0</v>
      </c>
      <c r="M18" s="98">
        <v>0.0</v>
      </c>
      <c r="N18" s="101">
        <v>0.0</v>
      </c>
      <c r="O18" s="97">
        <f t="shared" si="3"/>
        <v>0.0</v>
      </c>
    </row>
    <row r="19" spans="8:8" ht="15.0" customHeight="1">
      <c r="A19" s="102" t="s">
        <v>190</v>
      </c>
      <c r="B19" s="97">
        <v>0.0</v>
      </c>
      <c r="C19" s="97">
        <v>0.0</v>
      </c>
      <c r="D19" s="97">
        <v>0.0</v>
      </c>
      <c r="E19" s="97">
        <v>0.0</v>
      </c>
      <c r="F19" s="97">
        <v>0.0</v>
      </c>
      <c r="G19" s="97">
        <f t="shared" si="1"/>
        <v>0.0</v>
      </c>
      <c r="H19" s="97">
        <v>280000.0</v>
      </c>
      <c r="I19" s="97"/>
      <c r="J19" s="97">
        <f t="shared" si="5"/>
        <v>280000.0</v>
      </c>
      <c r="K19" s="97">
        <v>0.0</v>
      </c>
      <c r="L19" s="97">
        <v>0.0</v>
      </c>
      <c r="M19" s="98">
        <v>0.0</v>
      </c>
      <c r="N19" s="101">
        <v>0.0</v>
      </c>
      <c r="O19" s="97">
        <f t="shared" si="3"/>
        <v>0.0</v>
      </c>
    </row>
    <row r="20" spans="8:8" ht="15.0" customHeight="1">
      <c r="A20" s="100" t="s">
        <v>27</v>
      </c>
      <c r="B20" s="97">
        <v>0.0</v>
      </c>
      <c r="C20" s="97">
        <v>9.246E7</v>
      </c>
      <c r="D20" s="97">
        <v>3630000.0</v>
      </c>
      <c r="E20" s="97">
        <v>6406708.0</v>
      </c>
      <c r="F20" s="97">
        <v>6716710.0</v>
      </c>
      <c r="G20" s="97">
        <f t="shared" si="1"/>
        <v>1.09213418E8</v>
      </c>
      <c r="H20" s="97">
        <f t="shared" si="6" ref="H20:L20">SUM(H21:H24)</f>
        <v>1060000.0</v>
      </c>
      <c r="I20" s="97"/>
      <c r="J20" s="97">
        <f t="shared" si="5"/>
        <v>1060000.0</v>
      </c>
      <c r="K20" s="97">
        <f t="shared" si="6"/>
        <v>6090000.0</v>
      </c>
      <c r="L20" s="97">
        <f t="shared" si="6"/>
        <v>0.0</v>
      </c>
      <c r="M20" s="98">
        <v>5440000.0</v>
      </c>
      <c r="N20" s="101">
        <v>600000.0</v>
      </c>
      <c r="O20" s="97">
        <f t="shared" si="3"/>
        <v>1.213E7</v>
      </c>
    </row>
    <row r="21" spans="8:8" ht="15.0" customHeight="1">
      <c r="A21" s="102" t="s">
        <v>191</v>
      </c>
      <c r="B21" s="97">
        <v>0.0</v>
      </c>
      <c r="C21" s="97">
        <v>9.246E7</v>
      </c>
      <c r="D21" s="97">
        <v>0.0</v>
      </c>
      <c r="E21" s="97">
        <v>0.0</v>
      </c>
      <c r="F21" s="97">
        <v>0.0</v>
      </c>
      <c r="G21" s="97">
        <f t="shared" si="1"/>
        <v>9.246E7</v>
      </c>
      <c r="H21" s="97">
        <v>350000.0</v>
      </c>
      <c r="I21" s="97"/>
      <c r="J21" s="97">
        <f t="shared" si="5"/>
        <v>350000.0</v>
      </c>
      <c r="K21" s="97">
        <v>6090000.0</v>
      </c>
      <c r="L21" s="97">
        <v>0.0</v>
      </c>
      <c r="M21" s="98">
        <v>5440000.0</v>
      </c>
      <c r="N21" s="101">
        <v>0.0</v>
      </c>
      <c r="O21" s="97">
        <f t="shared" si="3"/>
        <v>1.153E7</v>
      </c>
    </row>
    <row r="22" spans="8:8" ht="15.0" customHeight="1">
      <c r="A22" s="102" t="s">
        <v>192</v>
      </c>
      <c r="B22" s="97">
        <v>0.0</v>
      </c>
      <c r="C22" s="97">
        <v>0.0</v>
      </c>
      <c r="D22" s="97">
        <v>0.0</v>
      </c>
      <c r="E22" s="97">
        <v>0.0</v>
      </c>
      <c r="F22" s="97">
        <v>0.0</v>
      </c>
      <c r="G22" s="97">
        <f t="shared" si="1"/>
        <v>0.0</v>
      </c>
      <c r="H22" s="97">
        <v>270000.0</v>
      </c>
      <c r="I22" s="97"/>
      <c r="J22" s="97">
        <f t="shared" si="5"/>
        <v>270000.0</v>
      </c>
      <c r="K22" s="97">
        <v>0.0</v>
      </c>
      <c r="L22" s="97">
        <v>0.0</v>
      </c>
      <c r="M22" s="98">
        <v>0.0</v>
      </c>
      <c r="N22" s="101">
        <v>0.0</v>
      </c>
      <c r="O22" s="97">
        <f t="shared" si="3"/>
        <v>0.0</v>
      </c>
    </row>
    <row r="23" spans="8:8" ht="15.0" customHeight="1">
      <c r="A23" s="102" t="s">
        <v>193</v>
      </c>
      <c r="B23" s="97">
        <v>0.0</v>
      </c>
      <c r="C23" s="97">
        <v>0.0</v>
      </c>
      <c r="D23" s="97">
        <v>0.0</v>
      </c>
      <c r="E23" s="97">
        <v>0.0</v>
      </c>
      <c r="F23" s="97">
        <v>0.0</v>
      </c>
      <c r="G23" s="97">
        <f t="shared" si="1"/>
        <v>0.0</v>
      </c>
      <c r="H23" s="97">
        <v>210000.0</v>
      </c>
      <c r="I23" s="97"/>
      <c r="J23" s="97">
        <f t="shared" si="5"/>
        <v>210000.0</v>
      </c>
      <c r="K23" s="97">
        <v>0.0</v>
      </c>
      <c r="L23" s="97">
        <v>0.0</v>
      </c>
      <c r="M23" s="98">
        <v>0.0</v>
      </c>
      <c r="N23" s="101">
        <v>0.0</v>
      </c>
      <c r="O23" s="97">
        <f t="shared" si="3"/>
        <v>0.0</v>
      </c>
    </row>
    <row r="24" spans="8:8" ht="15.0" customHeight="1">
      <c r="A24" s="102" t="s">
        <v>194</v>
      </c>
      <c r="B24" s="97">
        <v>0.0</v>
      </c>
      <c r="C24" s="97">
        <v>0.0</v>
      </c>
      <c r="D24" s="97">
        <v>0.0</v>
      </c>
      <c r="E24" s="97">
        <v>0.0</v>
      </c>
      <c r="F24" s="97">
        <v>0.0</v>
      </c>
      <c r="G24" s="97">
        <f t="shared" si="1"/>
        <v>0.0</v>
      </c>
      <c r="H24" s="97">
        <v>230000.0</v>
      </c>
      <c r="I24" s="97"/>
      <c r="J24" s="97">
        <f t="shared" si="5"/>
        <v>230000.0</v>
      </c>
      <c r="K24" s="97">
        <v>0.0</v>
      </c>
      <c r="L24" s="97">
        <v>0.0</v>
      </c>
      <c r="M24" s="98">
        <v>0.0</v>
      </c>
      <c r="N24" s="101">
        <v>0.0</v>
      </c>
      <c r="O24" s="97">
        <f t="shared" si="3"/>
        <v>0.0</v>
      </c>
    </row>
    <row r="25" spans="8:8" ht="15.0" customHeight="1">
      <c r="A25" s="103" t="s">
        <v>195</v>
      </c>
      <c r="B25" s="97">
        <v>1.52300326652E9</v>
      </c>
      <c r="C25" s="97">
        <v>6.9834E8</v>
      </c>
      <c r="D25" s="97">
        <v>3.499E7</v>
      </c>
      <c r="E25" s="97">
        <v>0.0</v>
      </c>
      <c r="F25" s="97">
        <v>0.0</v>
      </c>
      <c r="G25" s="97">
        <f t="shared" si="1"/>
        <v>2.25633326652E9</v>
      </c>
      <c r="H25" s="97">
        <f t="shared" si="7" ref="H25:L25">SUM(H26:H33)</f>
        <v>3230000.0</v>
      </c>
      <c r="I25" s="97"/>
      <c r="J25" s="97">
        <f t="shared" si="5"/>
        <v>3230000.0</v>
      </c>
      <c r="K25" s="97">
        <f t="shared" si="7"/>
        <v>3930000.0</v>
      </c>
      <c r="L25" s="97">
        <f t="shared" si="7"/>
        <v>1.3292E8</v>
      </c>
      <c r="M25" s="98">
        <v>9220000.0</v>
      </c>
      <c r="N25" s="101">
        <v>1050000.0</v>
      </c>
      <c r="O25" s="97">
        <f t="shared" si="3"/>
        <v>1.4712E8</v>
      </c>
    </row>
    <row r="26" spans="8:8" ht="15.0" customHeight="1">
      <c r="A26" s="102" t="s">
        <v>196</v>
      </c>
      <c r="B26" s="97">
        <v>0.0</v>
      </c>
      <c r="C26" s="97">
        <v>6.9834E8</v>
      </c>
      <c r="D26" s="97">
        <v>0.0</v>
      </c>
      <c r="E26" s="97">
        <v>0.0</v>
      </c>
      <c r="F26" s="97">
        <v>0.0</v>
      </c>
      <c r="G26" s="97">
        <f t="shared" si="1"/>
        <v>6.9834E8</v>
      </c>
      <c r="H26" s="97">
        <v>750000.0</v>
      </c>
      <c r="I26" s="97"/>
      <c r="J26" s="97">
        <f t="shared" si="5"/>
        <v>750000.0</v>
      </c>
      <c r="K26" s="97">
        <v>0.0</v>
      </c>
      <c r="L26" s="97">
        <v>0.0</v>
      </c>
      <c r="M26" s="98">
        <v>0.0</v>
      </c>
      <c r="N26" s="101">
        <v>0.0</v>
      </c>
      <c r="O26" s="97">
        <f t="shared" si="3"/>
        <v>0.0</v>
      </c>
    </row>
    <row r="27" spans="8:8" ht="15.0" customHeight="1">
      <c r="A27" s="102" t="s">
        <v>53</v>
      </c>
      <c r="B27" s="97">
        <v>1.726486927E7</v>
      </c>
      <c r="C27" s="97">
        <v>0.0</v>
      </c>
      <c r="D27" s="97">
        <v>0.0</v>
      </c>
      <c r="E27" s="97">
        <v>0.0</v>
      </c>
      <c r="F27" s="97">
        <v>0.0</v>
      </c>
      <c r="G27" s="97">
        <f t="shared" si="1"/>
        <v>1.726486927E7</v>
      </c>
      <c r="H27" s="97">
        <v>300000.0</v>
      </c>
      <c r="I27" s="97"/>
      <c r="J27" s="97">
        <f t="shared" si="5"/>
        <v>300000.0</v>
      </c>
      <c r="K27" s="97">
        <v>80000.0</v>
      </c>
      <c r="L27" s="97">
        <v>2600000.0</v>
      </c>
      <c r="M27" s="98">
        <v>640000.0</v>
      </c>
      <c r="N27" s="101">
        <v>0.0</v>
      </c>
      <c r="O27" s="97">
        <f t="shared" si="3"/>
        <v>3320000.0</v>
      </c>
    </row>
    <row r="28" spans="8:8" ht="15.0" customHeight="1">
      <c r="A28" s="102" t="s">
        <v>47</v>
      </c>
      <c r="B28" s="97">
        <v>1.3034274009E8</v>
      </c>
      <c r="C28" s="97">
        <v>0.0</v>
      </c>
      <c r="D28" s="97">
        <v>0.0</v>
      </c>
      <c r="E28" s="97">
        <v>0.0</v>
      </c>
      <c r="F28" s="97">
        <v>0.0</v>
      </c>
      <c r="G28" s="97">
        <f t="shared" si="1"/>
        <v>1.3034274009E8</v>
      </c>
      <c r="H28" s="97">
        <v>340000.0</v>
      </c>
      <c r="I28" s="97"/>
      <c r="J28" s="97">
        <f t="shared" si="5"/>
        <v>340000.0</v>
      </c>
      <c r="K28" s="97">
        <v>400000.0</v>
      </c>
      <c r="L28" s="97">
        <v>1.361E7</v>
      </c>
      <c r="M28" s="98">
        <v>1240000.0</v>
      </c>
      <c r="N28" s="101">
        <v>0.0</v>
      </c>
      <c r="O28" s="97">
        <f t="shared" si="3"/>
        <v>1.525E7</v>
      </c>
    </row>
    <row r="29" spans="8:8" ht="15.0" customHeight="1">
      <c r="A29" s="102" t="s">
        <v>48</v>
      </c>
      <c r="B29" s="97">
        <v>8.976872073E7</v>
      </c>
      <c r="C29" s="97">
        <v>0.0</v>
      </c>
      <c r="D29" s="97">
        <v>0.0</v>
      </c>
      <c r="E29" s="97">
        <v>0.0</v>
      </c>
      <c r="F29" s="97">
        <v>0.0</v>
      </c>
      <c r="G29" s="97">
        <f t="shared" si="1"/>
        <v>8.976872073E7</v>
      </c>
      <c r="H29" s="97">
        <v>330000.0</v>
      </c>
      <c r="I29" s="97"/>
      <c r="J29" s="97">
        <f t="shared" si="5"/>
        <v>330000.0</v>
      </c>
      <c r="K29" s="97">
        <v>150000.0</v>
      </c>
      <c r="L29" s="97">
        <v>5000000.0</v>
      </c>
      <c r="M29" s="98">
        <v>740000.0</v>
      </c>
      <c r="N29" s="101">
        <v>0.0</v>
      </c>
      <c r="O29" s="97">
        <f t="shared" si="3"/>
        <v>5890000.0</v>
      </c>
    </row>
    <row r="30" spans="8:8" ht="15.0" customHeight="1">
      <c r="A30" s="102" t="s">
        <v>50</v>
      </c>
      <c r="B30" s="97">
        <v>1.9876556974E8</v>
      </c>
      <c r="C30" s="97">
        <v>0.0</v>
      </c>
      <c r="D30" s="97">
        <v>0.0</v>
      </c>
      <c r="E30" s="97">
        <v>0.0</v>
      </c>
      <c r="F30" s="97">
        <v>0.0</v>
      </c>
      <c r="G30" s="97">
        <f t="shared" si="1"/>
        <v>1.9876556974E8</v>
      </c>
      <c r="H30" s="97">
        <v>360000.0</v>
      </c>
      <c r="I30" s="97"/>
      <c r="J30" s="97">
        <f t="shared" si="5"/>
        <v>360000.0</v>
      </c>
      <c r="K30" s="97">
        <v>470000.0</v>
      </c>
      <c r="L30" s="97">
        <v>1.592E7</v>
      </c>
      <c r="M30" s="98">
        <v>1190000.0</v>
      </c>
      <c r="N30" s="101">
        <v>0.0</v>
      </c>
      <c r="O30" s="97">
        <f t="shared" si="3"/>
        <v>1.758E7</v>
      </c>
    </row>
    <row r="31" spans="8:8" ht="15.0" customHeight="1">
      <c r="A31" s="102" t="s">
        <v>49</v>
      </c>
      <c r="B31" s="97">
        <v>7.017454169E7</v>
      </c>
      <c r="C31" s="97">
        <v>0.0</v>
      </c>
      <c r="D31" s="97">
        <v>0.0</v>
      </c>
      <c r="E31" s="97">
        <v>0.0</v>
      </c>
      <c r="F31" s="97">
        <v>0.0</v>
      </c>
      <c r="G31" s="97">
        <f t="shared" si="1"/>
        <v>7.017454169E7</v>
      </c>
      <c r="H31" s="97">
        <v>320000.0</v>
      </c>
      <c r="I31" s="97"/>
      <c r="J31" s="97">
        <f t="shared" si="5"/>
        <v>320000.0</v>
      </c>
      <c r="K31" s="97">
        <v>190000.0</v>
      </c>
      <c r="L31" s="97">
        <v>6330000.0</v>
      </c>
      <c r="M31" s="98">
        <v>1080000.0</v>
      </c>
      <c r="N31" s="101">
        <v>0.0</v>
      </c>
      <c r="O31" s="97">
        <f t="shared" si="3"/>
        <v>7600000.0</v>
      </c>
    </row>
    <row r="32" spans="8:8" ht="15.0" customHeight="1">
      <c r="A32" s="102" t="s">
        <v>51</v>
      </c>
      <c r="B32" s="97">
        <v>5.644329306E8</v>
      </c>
      <c r="C32" s="97">
        <v>0.0</v>
      </c>
      <c r="D32" s="97">
        <v>0.0</v>
      </c>
      <c r="E32" s="97">
        <v>0.0</v>
      </c>
      <c r="F32" s="97">
        <v>0.0</v>
      </c>
      <c r="G32" s="97">
        <f t="shared" si="1"/>
        <v>5.644329306E8</v>
      </c>
      <c r="H32" s="97">
        <v>430000.0</v>
      </c>
      <c r="I32" s="97"/>
      <c r="J32" s="97">
        <f t="shared" si="5"/>
        <v>430000.0</v>
      </c>
      <c r="K32" s="97">
        <v>1530000.0</v>
      </c>
      <c r="L32" s="97">
        <v>5.185E7</v>
      </c>
      <c r="M32" s="98">
        <v>2440000.0</v>
      </c>
      <c r="N32" s="101">
        <v>0.0</v>
      </c>
      <c r="O32" s="97">
        <f t="shared" si="3"/>
        <v>5.582E7</v>
      </c>
    </row>
    <row r="33" spans="8:8" ht="15.0" customHeight="1">
      <c r="A33" s="102" t="s">
        <v>52</v>
      </c>
      <c r="B33" s="97">
        <v>4.522538944E8</v>
      </c>
      <c r="C33" s="97">
        <v>0.0</v>
      </c>
      <c r="D33" s="97">
        <v>0.0</v>
      </c>
      <c r="E33" s="97">
        <v>0.0</v>
      </c>
      <c r="F33" s="97">
        <v>0.0</v>
      </c>
      <c r="G33" s="97">
        <f t="shared" si="1"/>
        <v>4.522538944E8</v>
      </c>
      <c r="H33" s="97">
        <v>400000.0</v>
      </c>
      <c r="I33" s="97"/>
      <c r="J33" s="97">
        <f t="shared" si="5"/>
        <v>400000.0</v>
      </c>
      <c r="K33" s="97">
        <v>1110000.0</v>
      </c>
      <c r="L33" s="97">
        <v>3.761E7</v>
      </c>
      <c r="M33" s="98">
        <v>1890000.0</v>
      </c>
      <c r="N33" s="101">
        <v>0.0</v>
      </c>
      <c r="O33" s="97">
        <f t="shared" si="3"/>
        <v>4.061E7</v>
      </c>
    </row>
    <row r="34" spans="8:8" ht="15.0" customHeight="1">
      <c r="A34" s="100" t="s">
        <v>28</v>
      </c>
      <c r="B34" s="97">
        <v>0.0</v>
      </c>
      <c r="C34" s="97">
        <v>3.4333E8</v>
      </c>
      <c r="D34" s="97">
        <v>1.72E7</v>
      </c>
      <c r="E34" s="97">
        <v>224396.5</v>
      </c>
      <c r="F34" s="97">
        <v>222893.5</v>
      </c>
      <c r="G34" s="97">
        <f t="shared" si="1"/>
        <v>3.6097729E8</v>
      </c>
      <c r="H34" s="97">
        <f t="shared" si="8" ref="H34:L34">SUM(H35:H40)</f>
        <v>2100000.0</v>
      </c>
      <c r="I34" s="97"/>
      <c r="J34" s="97">
        <f t="shared" si="5"/>
        <v>2100000.0</v>
      </c>
      <c r="K34" s="97">
        <f t="shared" si="8"/>
        <v>6750000.0</v>
      </c>
      <c r="L34" s="97">
        <f t="shared" si="8"/>
        <v>0.0</v>
      </c>
      <c r="M34" s="98">
        <v>1.178E7</v>
      </c>
      <c r="N34" s="101">
        <v>1290000.0</v>
      </c>
      <c r="O34" s="97">
        <f t="shared" si="3"/>
        <v>1.982E7</v>
      </c>
    </row>
    <row r="35" spans="8:8" ht="15.0" customHeight="1">
      <c r="A35" s="102" t="s">
        <v>197</v>
      </c>
      <c r="B35" s="97">
        <v>0.0</v>
      </c>
      <c r="C35" s="97">
        <v>3.4333E8</v>
      </c>
      <c r="D35" s="97">
        <v>0.0</v>
      </c>
      <c r="E35" s="97">
        <v>0.0</v>
      </c>
      <c r="F35" s="97">
        <v>0.0</v>
      </c>
      <c r="G35" s="97">
        <f t="shared" si="1"/>
        <v>3.4333E8</v>
      </c>
      <c r="H35" s="97">
        <v>700000.0</v>
      </c>
      <c r="I35" s="97"/>
      <c r="J35" s="97">
        <f t="shared" si="5"/>
        <v>700000.0</v>
      </c>
      <c r="K35" s="97">
        <v>4030000.0</v>
      </c>
      <c r="L35" s="97">
        <v>0.0</v>
      </c>
      <c r="M35" s="98">
        <v>1.178E7</v>
      </c>
      <c r="N35" s="101">
        <v>0.0</v>
      </c>
      <c r="O35" s="97">
        <f t="shared" si="3"/>
        <v>1.581E7</v>
      </c>
    </row>
    <row r="36" spans="8:8" ht="15.0" customHeight="1">
      <c r="A36" s="102" t="s">
        <v>198</v>
      </c>
      <c r="B36" s="97">
        <v>0.0</v>
      </c>
      <c r="C36" s="97">
        <v>0.0</v>
      </c>
      <c r="D36" s="97">
        <v>0.0</v>
      </c>
      <c r="E36" s="97">
        <v>0.0</v>
      </c>
      <c r="F36" s="97">
        <v>0.0</v>
      </c>
      <c r="G36" s="97">
        <f t="shared" si="1"/>
        <v>0.0</v>
      </c>
      <c r="H36" s="97">
        <v>270000.0</v>
      </c>
      <c r="I36" s="97"/>
      <c r="J36" s="97">
        <f t="shared" si="5"/>
        <v>270000.0</v>
      </c>
      <c r="K36" s="97">
        <v>0.0</v>
      </c>
      <c r="L36" s="97">
        <v>0.0</v>
      </c>
      <c r="M36" s="98">
        <v>0.0</v>
      </c>
      <c r="N36" s="101">
        <v>0.0</v>
      </c>
      <c r="O36" s="97">
        <f t="shared" si="3"/>
        <v>0.0</v>
      </c>
    </row>
    <row r="37" spans="8:8" ht="15.0" customHeight="1">
      <c r="A37" s="102" t="s">
        <v>199</v>
      </c>
      <c r="B37" s="97">
        <v>0.0</v>
      </c>
      <c r="C37" s="97">
        <v>0.0</v>
      </c>
      <c r="D37" s="97">
        <v>0.0</v>
      </c>
      <c r="E37" s="97">
        <v>0.0</v>
      </c>
      <c r="F37" s="97">
        <v>0.0</v>
      </c>
      <c r="G37" s="97">
        <f t="shared" si="9" ref="G37:G68">SUM(B37:F37)</f>
        <v>0.0</v>
      </c>
      <c r="H37" s="97">
        <v>370000.0</v>
      </c>
      <c r="I37" s="97"/>
      <c r="J37" s="97">
        <f t="shared" si="5"/>
        <v>370000.0</v>
      </c>
      <c r="K37" s="97">
        <v>0.0</v>
      </c>
      <c r="L37" s="97">
        <v>0.0</v>
      </c>
      <c r="M37" s="98">
        <v>0.0</v>
      </c>
      <c r="N37" s="101">
        <v>0.0</v>
      </c>
      <c r="O37" s="97">
        <f t="shared" si="3"/>
        <v>0.0</v>
      </c>
    </row>
    <row r="38" spans="8:8" ht="15.0" customHeight="1">
      <c r="A38" s="102" t="s">
        <v>31</v>
      </c>
      <c r="B38" s="97">
        <v>0.0</v>
      </c>
      <c r="C38" s="97">
        <v>0.0</v>
      </c>
      <c r="D38" s="97">
        <v>0.0</v>
      </c>
      <c r="E38" s="97">
        <v>0.0</v>
      </c>
      <c r="F38" s="97">
        <v>0.0</v>
      </c>
      <c r="G38" s="97">
        <f t="shared" si="9"/>
        <v>0.0</v>
      </c>
      <c r="H38" s="97">
        <v>300000.0</v>
      </c>
      <c r="I38" s="97"/>
      <c r="J38" s="97">
        <f t="shared" si="5"/>
        <v>300000.0</v>
      </c>
      <c r="K38" s="97">
        <v>2720000.0</v>
      </c>
      <c r="L38" s="97">
        <v>0.0</v>
      </c>
      <c r="M38" s="98">
        <v>0.0</v>
      </c>
      <c r="N38" s="101">
        <v>0.0</v>
      </c>
      <c r="O38" s="97">
        <f t="shared" si="3"/>
        <v>2720000.0</v>
      </c>
    </row>
    <row r="39" spans="8:8" ht="15.0" customHeight="1">
      <c r="A39" s="102" t="s">
        <v>200</v>
      </c>
      <c r="B39" s="97">
        <v>0.0</v>
      </c>
      <c r="C39" s="97">
        <v>0.0</v>
      </c>
      <c r="D39" s="97">
        <v>0.0</v>
      </c>
      <c r="E39" s="97">
        <v>0.0</v>
      </c>
      <c r="F39" s="97">
        <v>0.0</v>
      </c>
      <c r="G39" s="97">
        <f t="shared" si="9"/>
        <v>0.0</v>
      </c>
      <c r="H39" s="97">
        <v>220000.0</v>
      </c>
      <c r="I39" s="97"/>
      <c r="J39" s="97">
        <f t="shared" si="5"/>
        <v>220000.0</v>
      </c>
      <c r="K39" s="97">
        <v>0.0</v>
      </c>
      <c r="L39" s="97">
        <v>0.0</v>
      </c>
      <c r="M39" s="98">
        <v>0.0</v>
      </c>
      <c r="N39" s="101">
        <v>0.0</v>
      </c>
      <c r="O39" s="97">
        <f t="shared" si="3"/>
        <v>0.0</v>
      </c>
    </row>
    <row r="40" spans="8:8" ht="15.0" customHeight="1">
      <c r="A40" s="102" t="s">
        <v>201</v>
      </c>
      <c r="B40" s="97">
        <v>0.0</v>
      </c>
      <c r="C40" s="97">
        <v>0.0</v>
      </c>
      <c r="D40" s="97">
        <v>0.0</v>
      </c>
      <c r="E40" s="97">
        <v>0.0</v>
      </c>
      <c r="F40" s="97">
        <v>0.0</v>
      </c>
      <c r="G40" s="97">
        <f t="shared" si="9"/>
        <v>0.0</v>
      </c>
      <c r="H40" s="97">
        <v>240000.0</v>
      </c>
      <c r="I40" s="97"/>
      <c r="J40" s="97">
        <f t="shared" si="5"/>
        <v>240000.0</v>
      </c>
      <c r="K40" s="97">
        <v>0.0</v>
      </c>
      <c r="L40" s="97">
        <v>0.0</v>
      </c>
      <c r="M40" s="98">
        <v>0.0</v>
      </c>
      <c r="N40" s="101">
        <v>0.0</v>
      </c>
      <c r="O40" s="97">
        <f t="shared" si="3"/>
        <v>0.0</v>
      </c>
    </row>
    <row r="41" spans="8:8" ht="15.0" customHeight="1">
      <c r="A41" s="103" t="s">
        <v>202</v>
      </c>
      <c r="B41" s="97">
        <v>7.2346404151E8</v>
      </c>
      <c r="C41" s="97">
        <v>3.7044E8</v>
      </c>
      <c r="D41" s="97">
        <v>1.855E7</v>
      </c>
      <c r="E41" s="97">
        <v>733200.0</v>
      </c>
      <c r="F41" s="97">
        <v>775500.0</v>
      </c>
      <c r="G41" s="97">
        <f t="shared" si="9"/>
        <v>1.11396274151E9</v>
      </c>
      <c r="H41" s="97">
        <f t="shared" si="10" ref="H41:L41">SUM(H42:H52)</f>
        <v>3720000.0</v>
      </c>
      <c r="I41" s="97"/>
      <c r="J41" s="97">
        <f t="shared" si="5"/>
        <v>3720000.0</v>
      </c>
      <c r="K41" s="97">
        <f t="shared" si="10"/>
        <v>2260000.0</v>
      </c>
      <c r="L41" s="97">
        <f t="shared" si="10"/>
        <v>7.664E7</v>
      </c>
      <c r="M41" s="98">
        <v>8290000.0</v>
      </c>
      <c r="N41" s="101">
        <v>890000.0</v>
      </c>
      <c r="O41" s="97">
        <f t="shared" si="3"/>
        <v>8.808E7</v>
      </c>
    </row>
    <row r="42" spans="8:8" ht="15.0" customHeight="1">
      <c r="A42" s="102" t="s">
        <v>203</v>
      </c>
      <c r="B42" s="97">
        <v>2011702.68</v>
      </c>
      <c r="C42" s="97">
        <v>3.7044E8</v>
      </c>
      <c r="D42" s="97">
        <v>0.0</v>
      </c>
      <c r="E42" s="97">
        <v>0.0</v>
      </c>
      <c r="F42" s="97">
        <v>0.0</v>
      </c>
      <c r="G42" s="97">
        <f t="shared" si="9"/>
        <v>3.7245170268E8</v>
      </c>
      <c r="H42" s="97">
        <v>550000.0</v>
      </c>
      <c r="I42" s="97"/>
      <c r="J42" s="97">
        <f t="shared" si="5"/>
        <v>550000.0</v>
      </c>
      <c r="K42" s="97">
        <v>0.0</v>
      </c>
      <c r="L42" s="97">
        <v>0.0</v>
      </c>
      <c r="M42" s="98">
        <v>0.0</v>
      </c>
      <c r="N42" s="101">
        <v>0.0</v>
      </c>
      <c r="O42" s="97">
        <f t="shared" si="3"/>
        <v>0.0</v>
      </c>
    </row>
    <row r="43" spans="8:8" ht="15.0" customHeight="1">
      <c r="A43" s="102" t="s">
        <v>55</v>
      </c>
      <c r="B43" s="97">
        <v>1.0969627257E8</v>
      </c>
      <c r="C43" s="97">
        <v>0.0</v>
      </c>
      <c r="D43" s="97">
        <v>0.0</v>
      </c>
      <c r="E43" s="97">
        <v>0.0</v>
      </c>
      <c r="F43" s="97">
        <v>0.0</v>
      </c>
      <c r="G43" s="97">
        <f t="shared" si="9"/>
        <v>1.0969627257E8</v>
      </c>
      <c r="H43" s="97">
        <v>330000.0</v>
      </c>
      <c r="I43" s="97"/>
      <c r="J43" s="97">
        <f t="shared" si="5"/>
        <v>330000.0</v>
      </c>
      <c r="K43" s="97">
        <v>380000.0</v>
      </c>
      <c r="L43" s="97">
        <v>1.292E7</v>
      </c>
      <c r="M43" s="98">
        <v>840000.0</v>
      </c>
      <c r="N43" s="101">
        <v>0.0</v>
      </c>
      <c r="O43" s="97">
        <f t="shared" si="3"/>
        <v>1.414E7</v>
      </c>
    </row>
    <row r="44" spans="8:8" ht="15.0" customHeight="1">
      <c r="A44" s="102" t="s">
        <v>62</v>
      </c>
      <c r="B44" s="97">
        <v>1.459920308E8</v>
      </c>
      <c r="C44" s="97">
        <v>0.0</v>
      </c>
      <c r="D44" s="97">
        <v>0.0</v>
      </c>
      <c r="E44" s="97">
        <v>0.0</v>
      </c>
      <c r="F44" s="97">
        <v>0.0</v>
      </c>
      <c r="G44" s="97">
        <f t="shared" si="9"/>
        <v>1.459920308E8</v>
      </c>
      <c r="H44" s="97">
        <v>330000.0</v>
      </c>
      <c r="I44" s="97"/>
      <c r="J44" s="97">
        <f t="shared" si="5"/>
        <v>330000.0</v>
      </c>
      <c r="K44" s="97">
        <v>510000.0</v>
      </c>
      <c r="L44" s="97">
        <v>1.719E7</v>
      </c>
      <c r="M44" s="98">
        <v>1050000.0</v>
      </c>
      <c r="N44" s="101">
        <v>0.0</v>
      </c>
      <c r="O44" s="97">
        <f t="shared" si="3"/>
        <v>1.875E7</v>
      </c>
    </row>
    <row r="45" spans="8:8" ht="15.0" customHeight="1">
      <c r="A45" s="102" t="s">
        <v>63</v>
      </c>
      <c r="B45" s="97">
        <v>5.162835139E7</v>
      </c>
      <c r="C45" s="97">
        <v>0.0</v>
      </c>
      <c r="D45" s="97">
        <v>0.0</v>
      </c>
      <c r="E45" s="97">
        <v>0.0</v>
      </c>
      <c r="F45" s="97">
        <v>0.0</v>
      </c>
      <c r="G45" s="97">
        <f t="shared" si="9"/>
        <v>5.162835139E7</v>
      </c>
      <c r="H45" s="97">
        <v>310000.0</v>
      </c>
      <c r="I45" s="97"/>
      <c r="J45" s="97">
        <f t="shared" si="5"/>
        <v>310000.0</v>
      </c>
      <c r="K45" s="97">
        <v>170000.0</v>
      </c>
      <c r="L45" s="97">
        <v>5680000.0</v>
      </c>
      <c r="M45" s="98">
        <v>840000.0</v>
      </c>
      <c r="N45" s="101">
        <v>0.0</v>
      </c>
      <c r="O45" s="97">
        <f t="shared" si="3"/>
        <v>6690000.0</v>
      </c>
    </row>
    <row r="46" spans="8:8" ht="15.0" customHeight="1">
      <c r="A46" s="102" t="s">
        <v>56</v>
      </c>
      <c r="B46" s="97">
        <v>5.498415123E7</v>
      </c>
      <c r="C46" s="97">
        <v>0.0</v>
      </c>
      <c r="D46" s="97">
        <v>0.0</v>
      </c>
      <c r="E46" s="97">
        <v>0.0</v>
      </c>
      <c r="F46" s="97">
        <v>0.0</v>
      </c>
      <c r="G46" s="97">
        <f t="shared" si="9"/>
        <v>5.498415123E7</v>
      </c>
      <c r="H46" s="97">
        <v>310000.0</v>
      </c>
      <c r="I46" s="97"/>
      <c r="J46" s="97">
        <f t="shared" si="5"/>
        <v>310000.0</v>
      </c>
      <c r="K46" s="97">
        <v>160000.0</v>
      </c>
      <c r="L46" s="97">
        <v>5500000.0</v>
      </c>
      <c r="M46" s="98">
        <v>670000.0</v>
      </c>
      <c r="N46" s="101">
        <v>0.0</v>
      </c>
      <c r="O46" s="97">
        <f t="shared" si="3"/>
        <v>6330000.0</v>
      </c>
    </row>
    <row r="47" spans="8:8" ht="15.0" customHeight="1">
      <c r="A47" s="102" t="s">
        <v>61</v>
      </c>
      <c r="B47" s="97">
        <v>9.68306055E7</v>
      </c>
      <c r="C47" s="97">
        <v>0.0</v>
      </c>
      <c r="D47" s="97">
        <v>0.0</v>
      </c>
      <c r="E47" s="97">
        <v>0.0</v>
      </c>
      <c r="F47" s="97">
        <v>0.0</v>
      </c>
      <c r="G47" s="97">
        <f t="shared" si="9"/>
        <v>9.68306055E7</v>
      </c>
      <c r="H47" s="97">
        <v>320000.0</v>
      </c>
      <c r="I47" s="97"/>
      <c r="J47" s="97">
        <f t="shared" si="5"/>
        <v>320000.0</v>
      </c>
      <c r="K47" s="97">
        <v>330000.0</v>
      </c>
      <c r="L47" s="97">
        <v>1.13E7</v>
      </c>
      <c r="M47" s="98">
        <v>1080000.0</v>
      </c>
      <c r="N47" s="101">
        <v>0.0</v>
      </c>
      <c r="O47" s="97">
        <f t="shared" si="3"/>
        <v>1.271E7</v>
      </c>
    </row>
    <row r="48" spans="8:8" ht="15.0" customHeight="1">
      <c r="A48" s="102" t="s">
        <v>57</v>
      </c>
      <c r="B48" s="97">
        <v>5.884072688E7</v>
      </c>
      <c r="C48" s="97">
        <v>0.0</v>
      </c>
      <c r="D48" s="97">
        <v>0.0</v>
      </c>
      <c r="E48" s="97">
        <v>0.0</v>
      </c>
      <c r="F48" s="97">
        <v>0.0</v>
      </c>
      <c r="G48" s="97">
        <f t="shared" si="9"/>
        <v>5.884072688E7</v>
      </c>
      <c r="H48" s="97">
        <v>310000.0</v>
      </c>
      <c r="I48" s="97"/>
      <c r="J48" s="97">
        <f t="shared" si="5"/>
        <v>310000.0</v>
      </c>
      <c r="K48" s="97">
        <v>270000.0</v>
      </c>
      <c r="L48" s="97">
        <v>9180000.0</v>
      </c>
      <c r="M48" s="98">
        <v>770000.0</v>
      </c>
      <c r="N48" s="101">
        <v>0.0</v>
      </c>
      <c r="O48" s="97">
        <f t="shared" si="3"/>
        <v>1.022E7</v>
      </c>
    </row>
    <row r="49" spans="8:8" ht="15.0" customHeight="1">
      <c r="A49" s="102" t="s">
        <v>204</v>
      </c>
      <c r="B49" s="97">
        <v>6.1044599E7</v>
      </c>
      <c r="C49" s="97">
        <v>0.0</v>
      </c>
      <c r="D49" s="97">
        <v>0.0</v>
      </c>
      <c r="E49" s="97">
        <v>0.0</v>
      </c>
      <c r="F49" s="97">
        <v>0.0</v>
      </c>
      <c r="G49" s="97">
        <f t="shared" si="9"/>
        <v>6.1044599E7</v>
      </c>
      <c r="H49" s="97">
        <v>310000.0</v>
      </c>
      <c r="I49" s="97"/>
      <c r="J49" s="97">
        <f t="shared" si="5"/>
        <v>310000.0</v>
      </c>
      <c r="K49" s="97">
        <v>160000.0</v>
      </c>
      <c r="L49" s="97">
        <v>5490000.0</v>
      </c>
      <c r="M49" s="98">
        <v>770000.0</v>
      </c>
      <c r="N49" s="101">
        <v>0.0</v>
      </c>
      <c r="O49" s="97">
        <f t="shared" si="3"/>
        <v>6420000.0</v>
      </c>
    </row>
    <row r="50" spans="8:8" ht="15.0" customHeight="1">
      <c r="A50" s="102" t="s">
        <v>58</v>
      </c>
      <c r="B50" s="97">
        <v>6.146987151E7</v>
      </c>
      <c r="C50" s="97">
        <v>0.0</v>
      </c>
      <c r="D50" s="97">
        <v>0.0</v>
      </c>
      <c r="E50" s="97">
        <v>0.0</v>
      </c>
      <c r="F50" s="97">
        <v>0.0</v>
      </c>
      <c r="G50" s="97">
        <f t="shared" si="9"/>
        <v>6.146987151E7</v>
      </c>
      <c r="H50" s="97">
        <v>320000.0</v>
      </c>
      <c r="I50" s="97"/>
      <c r="J50" s="97">
        <f t="shared" si="5"/>
        <v>320000.0</v>
      </c>
      <c r="K50" s="97">
        <v>160000.0</v>
      </c>
      <c r="L50" s="97">
        <v>5200000.0</v>
      </c>
      <c r="M50" s="98">
        <v>860000.0</v>
      </c>
      <c r="N50" s="101">
        <v>0.0</v>
      </c>
      <c r="O50" s="97">
        <f t="shared" si="3"/>
        <v>6220000.0</v>
      </c>
    </row>
    <row r="51" spans="8:8" ht="15.0" customHeight="1">
      <c r="A51" s="102" t="s">
        <v>59</v>
      </c>
      <c r="B51" s="97">
        <v>4.270812116E7</v>
      </c>
      <c r="C51" s="97">
        <v>0.0</v>
      </c>
      <c r="D51" s="97">
        <v>0.0</v>
      </c>
      <c r="E51" s="97">
        <v>0.0</v>
      </c>
      <c r="F51" s="97">
        <v>0.0</v>
      </c>
      <c r="G51" s="97">
        <f t="shared" si="9"/>
        <v>4.270812116E7</v>
      </c>
      <c r="H51" s="97">
        <v>320000.0</v>
      </c>
      <c r="I51" s="97"/>
      <c r="J51" s="97">
        <f t="shared" si="5"/>
        <v>320000.0</v>
      </c>
      <c r="K51" s="97">
        <v>60000.0</v>
      </c>
      <c r="L51" s="97">
        <v>2070000.0</v>
      </c>
      <c r="M51" s="98">
        <v>670000.0</v>
      </c>
      <c r="N51" s="101">
        <v>0.0</v>
      </c>
      <c r="O51" s="97">
        <f t="shared" si="3"/>
        <v>2800000.0</v>
      </c>
    </row>
    <row r="52" spans="8:8" ht="15.0" customHeight="1">
      <c r="A52" s="102" t="s">
        <v>60</v>
      </c>
      <c r="B52" s="97">
        <v>3.825760879E7</v>
      </c>
      <c r="C52" s="97">
        <v>0.0</v>
      </c>
      <c r="D52" s="97">
        <v>0.0</v>
      </c>
      <c r="E52" s="97">
        <v>0.0</v>
      </c>
      <c r="F52" s="97">
        <v>0.0</v>
      </c>
      <c r="G52" s="97">
        <f t="shared" si="9"/>
        <v>3.825760879E7</v>
      </c>
      <c r="H52" s="97">
        <v>310000.0</v>
      </c>
      <c r="I52" s="97"/>
      <c r="J52" s="97">
        <f t="shared" si="5"/>
        <v>310000.0</v>
      </c>
      <c r="K52" s="97">
        <v>60000.0</v>
      </c>
      <c r="L52" s="97">
        <v>2110000.0</v>
      </c>
      <c r="M52" s="98">
        <v>740000.0</v>
      </c>
      <c r="N52" s="101">
        <v>0.0</v>
      </c>
      <c r="O52" s="97">
        <f t="shared" si="3"/>
        <v>2910000.0</v>
      </c>
    </row>
    <row r="53" spans="8:8" ht="15.0" customHeight="1">
      <c r="A53" s="103" t="s">
        <v>205</v>
      </c>
      <c r="B53" s="97">
        <v>1.02128832778E9</v>
      </c>
      <c r="C53" s="97">
        <v>4.5001E8</v>
      </c>
      <c r="D53" s="97">
        <v>2.254E7</v>
      </c>
      <c r="E53" s="97">
        <v>0.0</v>
      </c>
      <c r="F53" s="97">
        <v>0.0</v>
      </c>
      <c r="G53" s="97">
        <f t="shared" si="9"/>
        <v>1.49383832778E9</v>
      </c>
      <c r="H53" s="97">
        <f t="shared" si="11" ref="H53:L53">SUM(H54:H61)</f>
        <v>2570000.0</v>
      </c>
      <c r="I53" s="97"/>
      <c r="J53" s="97">
        <f t="shared" si="5"/>
        <v>2570000.0</v>
      </c>
      <c r="K53" s="97">
        <f t="shared" si="11"/>
        <v>4080000.0</v>
      </c>
      <c r="L53" s="97">
        <f t="shared" si="11"/>
        <v>1.3789E8</v>
      </c>
      <c r="M53" s="98">
        <v>8900000.0</v>
      </c>
      <c r="N53" s="101">
        <v>960000.0</v>
      </c>
      <c r="O53" s="97">
        <f t="shared" si="3"/>
        <v>1.5183E8</v>
      </c>
    </row>
    <row r="54" spans="8:8" ht="15.0" customHeight="1">
      <c r="A54" s="102" t="s">
        <v>206</v>
      </c>
      <c r="B54" s="97">
        <v>0.0</v>
      </c>
      <c r="C54" s="97">
        <v>4.5001E8</v>
      </c>
      <c r="D54" s="97">
        <v>0.0</v>
      </c>
      <c r="E54" s="97">
        <v>0.0</v>
      </c>
      <c r="F54" s="97">
        <v>0.0</v>
      </c>
      <c r="G54" s="97">
        <f t="shared" si="9"/>
        <v>4.5001E8</v>
      </c>
      <c r="H54" s="97">
        <v>570000.0</v>
      </c>
      <c r="I54" s="97"/>
      <c r="J54" s="97">
        <f t="shared" si="5"/>
        <v>570000.0</v>
      </c>
      <c r="K54" s="97">
        <v>0.0</v>
      </c>
      <c r="L54" s="97">
        <v>0.0</v>
      </c>
      <c r="M54" s="98">
        <v>0.0</v>
      </c>
      <c r="N54" s="101">
        <v>0.0</v>
      </c>
      <c r="O54" s="97">
        <f t="shared" si="3"/>
        <v>0.0</v>
      </c>
    </row>
    <row r="55" spans="8:8" ht="15.0" customHeight="1">
      <c r="A55" s="102" t="s">
        <v>67</v>
      </c>
      <c r="B55" s="97">
        <v>1.3818631668E8</v>
      </c>
      <c r="C55" s="97">
        <v>0.0</v>
      </c>
      <c r="D55" s="97">
        <v>0.0</v>
      </c>
      <c r="E55" s="97">
        <v>0.0</v>
      </c>
      <c r="F55" s="97">
        <v>0.0</v>
      </c>
      <c r="G55" s="97">
        <f t="shared" si="9"/>
        <v>1.3818631668E8</v>
      </c>
      <c r="H55" s="97">
        <v>340000.0</v>
      </c>
      <c r="I55" s="97"/>
      <c r="J55" s="97">
        <f t="shared" si="5"/>
        <v>340000.0</v>
      </c>
      <c r="K55" s="97">
        <v>810000.0</v>
      </c>
      <c r="L55" s="97">
        <v>2.725E7</v>
      </c>
      <c r="M55" s="98">
        <v>1680000.0</v>
      </c>
      <c r="N55" s="101">
        <v>0.0</v>
      </c>
      <c r="O55" s="97">
        <f t="shared" si="3"/>
        <v>2.974E7</v>
      </c>
    </row>
    <row r="56" spans="8:8" ht="15.0" customHeight="1">
      <c r="A56" s="102" t="s">
        <v>68</v>
      </c>
      <c r="B56" s="97">
        <v>1.652782208E8</v>
      </c>
      <c r="C56" s="97">
        <v>0.0</v>
      </c>
      <c r="D56" s="97">
        <v>0.0</v>
      </c>
      <c r="E56" s="97">
        <v>0.0</v>
      </c>
      <c r="F56" s="97">
        <v>0.0</v>
      </c>
      <c r="G56" s="97">
        <f t="shared" si="9"/>
        <v>1.652782208E8</v>
      </c>
      <c r="H56" s="97">
        <v>330000.0</v>
      </c>
      <c r="I56" s="97"/>
      <c r="J56" s="97">
        <f t="shared" si="5"/>
        <v>330000.0</v>
      </c>
      <c r="K56" s="97">
        <v>680000.0</v>
      </c>
      <c r="L56" s="97">
        <v>2.31E7</v>
      </c>
      <c r="M56" s="98">
        <v>1410000.0</v>
      </c>
      <c r="N56" s="101">
        <v>0.0</v>
      </c>
      <c r="O56" s="97">
        <f t="shared" si="3"/>
        <v>2.519E7</v>
      </c>
    </row>
    <row r="57" spans="8:8" ht="15.0" customHeight="1">
      <c r="A57" s="102" t="s">
        <v>70</v>
      </c>
      <c r="B57" s="97">
        <v>2.915873576E8</v>
      </c>
      <c r="C57" s="97">
        <v>0.0</v>
      </c>
      <c r="D57" s="97">
        <v>0.0</v>
      </c>
      <c r="E57" s="97">
        <v>0.0</v>
      </c>
      <c r="F57" s="97">
        <v>0.0</v>
      </c>
      <c r="G57" s="97">
        <f t="shared" si="9"/>
        <v>2.915873576E8</v>
      </c>
      <c r="H57" s="97">
        <v>360000.0</v>
      </c>
      <c r="I57" s="97"/>
      <c r="J57" s="97">
        <f t="shared" si="5"/>
        <v>360000.0</v>
      </c>
      <c r="K57" s="97">
        <v>1160000.0</v>
      </c>
      <c r="L57" s="97">
        <v>3.913E7</v>
      </c>
      <c r="M57" s="98">
        <v>1770000.0</v>
      </c>
      <c r="N57" s="101">
        <v>0.0</v>
      </c>
      <c r="O57" s="97">
        <f t="shared" si="3"/>
        <v>4.206E7</v>
      </c>
    </row>
    <row r="58" spans="8:8" ht="15.0" customHeight="1">
      <c r="A58" s="102" t="s">
        <v>71</v>
      </c>
      <c r="B58" s="97">
        <v>2.172829274E8</v>
      </c>
      <c r="C58" s="97">
        <v>0.0</v>
      </c>
      <c r="D58" s="97">
        <v>0.0</v>
      </c>
      <c r="E58" s="97">
        <v>0.0</v>
      </c>
      <c r="F58" s="97">
        <v>0.0</v>
      </c>
      <c r="G58" s="97">
        <f t="shared" si="9"/>
        <v>2.172829274E8</v>
      </c>
      <c r="H58" s="97">
        <v>340000.0</v>
      </c>
      <c r="I58" s="97"/>
      <c r="J58" s="97">
        <f t="shared" si="5"/>
        <v>340000.0</v>
      </c>
      <c r="K58" s="97">
        <v>660000.0</v>
      </c>
      <c r="L58" s="97">
        <v>2.232E7</v>
      </c>
      <c r="M58" s="98">
        <v>1290000.0</v>
      </c>
      <c r="N58" s="101">
        <v>0.0</v>
      </c>
      <c r="O58" s="97">
        <f t="shared" si="3"/>
        <v>2.427E7</v>
      </c>
    </row>
    <row r="59" spans="8:8" ht="15.0" customHeight="1">
      <c r="A59" s="102" t="s">
        <v>69</v>
      </c>
      <c r="B59" s="97">
        <v>1.281038682E8</v>
      </c>
      <c r="C59" s="97">
        <v>0.0</v>
      </c>
      <c r="D59" s="97">
        <v>0.0</v>
      </c>
      <c r="E59" s="97">
        <v>0.0</v>
      </c>
      <c r="F59" s="97">
        <v>0.0</v>
      </c>
      <c r="G59" s="97">
        <f t="shared" si="9"/>
        <v>1.281038682E8</v>
      </c>
      <c r="H59" s="97">
        <v>320000.0</v>
      </c>
      <c r="I59" s="97"/>
      <c r="J59" s="97">
        <f t="shared" si="5"/>
        <v>320000.0</v>
      </c>
      <c r="K59" s="97">
        <v>560000.0</v>
      </c>
      <c r="L59" s="97">
        <v>1.907E7</v>
      </c>
      <c r="M59" s="98">
        <v>1540000.0</v>
      </c>
      <c r="N59" s="101">
        <v>0.0</v>
      </c>
      <c r="O59" s="97">
        <f t="shared" si="3"/>
        <v>2.117E7</v>
      </c>
    </row>
    <row r="60" spans="8:8" ht="15.0" customHeight="1">
      <c r="A60" s="102" t="s">
        <v>66</v>
      </c>
      <c r="B60" s="97">
        <v>5.828806761E7</v>
      </c>
      <c r="C60" s="97">
        <v>0.0</v>
      </c>
      <c r="D60" s="97">
        <v>0.0</v>
      </c>
      <c r="E60" s="97">
        <v>0.0</v>
      </c>
      <c r="F60" s="97">
        <v>0.0</v>
      </c>
      <c r="G60" s="97">
        <f t="shared" si="9"/>
        <v>5.828806761E7</v>
      </c>
      <c r="H60" s="97">
        <v>310000.0</v>
      </c>
      <c r="I60" s="97"/>
      <c r="J60" s="97">
        <f t="shared" si="5"/>
        <v>310000.0</v>
      </c>
      <c r="K60" s="97">
        <v>210000.0</v>
      </c>
      <c r="L60" s="97">
        <v>7020000.0</v>
      </c>
      <c r="M60" s="98">
        <v>1210000.0</v>
      </c>
      <c r="N60" s="101">
        <v>0.0</v>
      </c>
      <c r="O60" s="97">
        <f t="shared" si="3"/>
        <v>8440000.0</v>
      </c>
    </row>
    <row r="61" spans="8:8" ht="15.0" customHeight="1">
      <c r="A61" s="104" t="s">
        <v>207</v>
      </c>
      <c r="B61" s="97">
        <v>2.256156949E7</v>
      </c>
      <c r="C61" s="97">
        <v>0.0</v>
      </c>
      <c r="D61" s="97">
        <v>0.0</v>
      </c>
      <c r="E61" s="97">
        <v>0.0</v>
      </c>
      <c r="F61" s="97">
        <v>0.0</v>
      </c>
      <c r="G61" s="97">
        <f t="shared" si="9"/>
        <v>2.256156949E7</v>
      </c>
      <c r="H61" s="97">
        <v>0.0</v>
      </c>
      <c r="I61" s="97"/>
      <c r="J61" s="97">
        <f t="shared" si="5"/>
        <v>0.0</v>
      </c>
      <c r="K61" s="97">
        <v>0.0</v>
      </c>
      <c r="L61" s="97">
        <v>0.0</v>
      </c>
      <c r="M61" s="98">
        <v>0.0</v>
      </c>
      <c r="N61" s="101">
        <v>0.0</v>
      </c>
      <c r="O61" s="97">
        <f t="shared" si="3"/>
        <v>0.0</v>
      </c>
    </row>
    <row r="62" spans="8:8" ht="15.0" customHeight="1">
      <c r="A62" s="103" t="s">
        <v>208</v>
      </c>
      <c r="B62" s="97">
        <v>1.5935985758E9</v>
      </c>
      <c r="C62" s="97">
        <v>6.5719E8</v>
      </c>
      <c r="D62" s="97">
        <v>3.293E7</v>
      </c>
      <c r="E62" s="97">
        <v>0.0</v>
      </c>
      <c r="F62" s="97">
        <v>0.0</v>
      </c>
      <c r="G62" s="97">
        <f t="shared" si="9"/>
        <v>2.2837185758E9</v>
      </c>
      <c r="H62" s="97">
        <f t="shared" si="12" ref="H62:L62">SUM(H63:H71)</f>
        <v>3420000.0</v>
      </c>
      <c r="I62" s="97"/>
      <c r="J62" s="97">
        <f t="shared" si="5"/>
        <v>3420000.0</v>
      </c>
      <c r="K62" s="97">
        <f t="shared" si="12"/>
        <v>6770000.0</v>
      </c>
      <c r="L62" s="97">
        <f t="shared" si="12"/>
        <v>2.2917E8</v>
      </c>
      <c r="M62" s="98">
        <v>1.176E7</v>
      </c>
      <c r="N62" s="101">
        <v>1280000.0</v>
      </c>
      <c r="O62" s="97">
        <f t="shared" si="3"/>
        <v>2.4898E8</v>
      </c>
    </row>
    <row r="63" spans="8:8" ht="15.0" customHeight="1">
      <c r="A63" s="102" t="s">
        <v>209</v>
      </c>
      <c r="B63" s="97">
        <v>0.0</v>
      </c>
      <c r="C63" s="97">
        <v>6.5719E8</v>
      </c>
      <c r="D63" s="97">
        <v>0.0</v>
      </c>
      <c r="E63" s="97">
        <v>0.0</v>
      </c>
      <c r="F63" s="97">
        <v>0.0</v>
      </c>
      <c r="G63" s="97">
        <f t="shared" si="9"/>
        <v>6.5719E8</v>
      </c>
      <c r="H63" s="97">
        <v>700000.0</v>
      </c>
      <c r="I63" s="97"/>
      <c r="J63" s="97">
        <f t="shared" si="5"/>
        <v>700000.0</v>
      </c>
      <c r="K63" s="97">
        <v>0.0</v>
      </c>
      <c r="L63" s="97">
        <v>0.0</v>
      </c>
      <c r="M63" s="98">
        <v>0.0</v>
      </c>
      <c r="N63" s="101">
        <v>0.0</v>
      </c>
      <c r="O63" s="97">
        <f t="shared" si="3"/>
        <v>0.0</v>
      </c>
    </row>
    <row r="64" spans="8:8" ht="15.0" customHeight="1">
      <c r="A64" s="102" t="s">
        <v>77</v>
      </c>
      <c r="B64" s="97">
        <v>3.526011412E8</v>
      </c>
      <c r="C64" s="97">
        <v>0.0</v>
      </c>
      <c r="D64" s="97">
        <v>0.0</v>
      </c>
      <c r="E64" s="97">
        <v>0.0</v>
      </c>
      <c r="F64" s="97">
        <v>0.0</v>
      </c>
      <c r="G64" s="97">
        <f t="shared" si="9"/>
        <v>3.526011412E8</v>
      </c>
      <c r="H64" s="97">
        <v>380000.0</v>
      </c>
      <c r="I64" s="97"/>
      <c r="J64" s="97">
        <f t="shared" si="5"/>
        <v>380000.0</v>
      </c>
      <c r="K64" s="97">
        <v>1940000.0</v>
      </c>
      <c r="L64" s="97">
        <v>6.576E7</v>
      </c>
      <c r="M64" s="98">
        <v>2480000.0</v>
      </c>
      <c r="N64" s="101">
        <v>0.0</v>
      </c>
      <c r="O64" s="97">
        <f t="shared" si="3"/>
        <v>7.018E7</v>
      </c>
    </row>
    <row r="65" spans="8:8" ht="15.0" customHeight="1">
      <c r="A65" s="102" t="s">
        <v>74</v>
      </c>
      <c r="B65" s="97">
        <v>1.834104272E8</v>
      </c>
      <c r="C65" s="97">
        <v>0.0</v>
      </c>
      <c r="D65" s="97">
        <v>0.0</v>
      </c>
      <c r="E65" s="97">
        <v>0.0</v>
      </c>
      <c r="F65" s="97">
        <v>0.0</v>
      </c>
      <c r="G65" s="97">
        <f t="shared" si="9"/>
        <v>1.834104272E8</v>
      </c>
      <c r="H65" s="97">
        <v>340000.0</v>
      </c>
      <c r="I65" s="97"/>
      <c r="J65" s="97">
        <f t="shared" si="5"/>
        <v>340000.0</v>
      </c>
      <c r="K65" s="97">
        <v>650000.0</v>
      </c>
      <c r="L65" s="97">
        <v>2.204E7</v>
      </c>
      <c r="M65" s="98">
        <v>1090000.0</v>
      </c>
      <c r="N65" s="101">
        <v>0.0</v>
      </c>
      <c r="O65" s="97">
        <f t="shared" si="3"/>
        <v>2.378E7</v>
      </c>
    </row>
    <row r="66" spans="8:8" ht="15.0" customHeight="1">
      <c r="A66" s="102" t="s">
        <v>75</v>
      </c>
      <c r="B66" s="97">
        <v>7.92919204E7</v>
      </c>
      <c r="C66" s="97">
        <v>0.0</v>
      </c>
      <c r="D66" s="97">
        <v>0.0</v>
      </c>
      <c r="E66" s="97">
        <v>0.0</v>
      </c>
      <c r="F66" s="97">
        <v>0.0</v>
      </c>
      <c r="G66" s="97">
        <f t="shared" si="9"/>
        <v>7.92919204E7</v>
      </c>
      <c r="H66" s="97">
        <v>310000.0</v>
      </c>
      <c r="I66" s="97"/>
      <c r="J66" s="97">
        <f t="shared" si="5"/>
        <v>310000.0</v>
      </c>
      <c r="K66" s="97">
        <v>310000.0</v>
      </c>
      <c r="L66" s="97">
        <v>1.036E7</v>
      </c>
      <c r="M66" s="98">
        <v>1100000.0</v>
      </c>
      <c r="N66" s="101">
        <v>0.0</v>
      </c>
      <c r="O66" s="97">
        <f t="shared" si="3"/>
        <v>1.177E7</v>
      </c>
    </row>
    <row r="67" spans="8:8" ht="15.0" customHeight="1">
      <c r="A67" s="102" t="s">
        <v>76</v>
      </c>
      <c r="B67" s="97">
        <v>7.77444206E7</v>
      </c>
      <c r="C67" s="97">
        <v>0.0</v>
      </c>
      <c r="D67" s="97">
        <v>0.0</v>
      </c>
      <c r="E67" s="97">
        <v>0.0</v>
      </c>
      <c r="F67" s="97">
        <v>0.0</v>
      </c>
      <c r="G67" s="97">
        <f t="shared" si="9"/>
        <v>7.77444206E7</v>
      </c>
      <c r="H67" s="97">
        <v>310000.0</v>
      </c>
      <c r="I67" s="97"/>
      <c r="J67" s="97">
        <f t="shared" si="5"/>
        <v>310000.0</v>
      </c>
      <c r="K67" s="97">
        <v>190000.0</v>
      </c>
      <c r="L67" s="97">
        <v>6530000.0</v>
      </c>
      <c r="M67" s="98">
        <v>900000.0</v>
      </c>
      <c r="N67" s="101">
        <v>0.0</v>
      </c>
      <c r="O67" s="97">
        <f t="shared" si="3"/>
        <v>7620000.0</v>
      </c>
    </row>
    <row r="68" spans="8:8" ht="15.0" customHeight="1">
      <c r="A68" s="102" t="s">
        <v>80</v>
      </c>
      <c r="B68" s="97">
        <v>1.588119456E8</v>
      </c>
      <c r="C68" s="97">
        <v>0.0</v>
      </c>
      <c r="D68" s="97">
        <v>0.0</v>
      </c>
      <c r="E68" s="97">
        <v>0.0</v>
      </c>
      <c r="F68" s="97">
        <v>0.0</v>
      </c>
      <c r="G68" s="97">
        <f t="shared" si="9"/>
        <v>1.588119456E8</v>
      </c>
      <c r="H68" s="97">
        <v>330000.0</v>
      </c>
      <c r="I68" s="97"/>
      <c r="J68" s="97">
        <f t="shared" si="5"/>
        <v>330000.0</v>
      </c>
      <c r="K68" s="97">
        <v>590000.0</v>
      </c>
      <c r="L68" s="97">
        <v>1.99E7</v>
      </c>
      <c r="M68" s="98">
        <v>1300000.0</v>
      </c>
      <c r="N68" s="101">
        <v>0.0</v>
      </c>
      <c r="O68" s="97">
        <f t="shared" si="3"/>
        <v>2.179E7</v>
      </c>
    </row>
    <row r="69" spans="8:8" ht="15.0" customHeight="1">
      <c r="A69" s="102" t="s">
        <v>78</v>
      </c>
      <c r="B69" s="97">
        <v>2.199504076E8</v>
      </c>
      <c r="C69" s="97">
        <v>0.0</v>
      </c>
      <c r="D69" s="97">
        <v>0.0</v>
      </c>
      <c r="E69" s="97">
        <v>0.0</v>
      </c>
      <c r="F69" s="97">
        <v>0.0</v>
      </c>
      <c r="G69" s="97">
        <f t="shared" si="13" ref="G69:G100">SUM(B69:F69)</f>
        <v>2.199504076E8</v>
      </c>
      <c r="H69" s="97">
        <v>340000.0</v>
      </c>
      <c r="I69" s="97"/>
      <c r="J69" s="97">
        <f t="shared" si="14" ref="J69:J132">SUM(H69:I69)</f>
        <v>340000.0</v>
      </c>
      <c r="K69" s="97">
        <v>900000.0</v>
      </c>
      <c r="L69" s="97">
        <v>3.06E7</v>
      </c>
      <c r="M69" s="98">
        <v>1670000.0</v>
      </c>
      <c r="N69" s="101">
        <v>0.0</v>
      </c>
      <c r="O69" s="97">
        <f t="shared" si="15" ref="O69:O132">SUM(K69:N69)</f>
        <v>3.317E7</v>
      </c>
    </row>
    <row r="70" spans="8:8" ht="15.0" customHeight="1">
      <c r="A70" s="102" t="s">
        <v>79</v>
      </c>
      <c r="B70" s="97">
        <v>4.403782768E8</v>
      </c>
      <c r="C70" s="97">
        <v>0.0</v>
      </c>
      <c r="D70" s="97">
        <v>0.0</v>
      </c>
      <c r="E70" s="97">
        <v>0.0</v>
      </c>
      <c r="F70" s="97">
        <v>0.0</v>
      </c>
      <c r="G70" s="97">
        <f t="shared" si="13"/>
        <v>4.403782768E8</v>
      </c>
      <c r="H70" s="97">
        <v>400000.0</v>
      </c>
      <c r="I70" s="97"/>
      <c r="J70" s="97">
        <f t="shared" si="14"/>
        <v>400000.0</v>
      </c>
      <c r="K70" s="97">
        <v>2050000.0</v>
      </c>
      <c r="L70" s="97">
        <v>6.93E7</v>
      </c>
      <c r="M70" s="98">
        <v>2410000.0</v>
      </c>
      <c r="N70" s="101">
        <v>0.0</v>
      </c>
      <c r="O70" s="97">
        <f t="shared" si="15"/>
        <v>7.376E7</v>
      </c>
    </row>
    <row r="71" spans="8:8" ht="15.0" customHeight="1">
      <c r="A71" s="102" t="s">
        <v>73</v>
      </c>
      <c r="B71" s="97">
        <v>8.14100364E7</v>
      </c>
      <c r="C71" s="97">
        <v>0.0</v>
      </c>
      <c r="D71" s="97">
        <v>0.0</v>
      </c>
      <c r="E71" s="97">
        <v>0.0</v>
      </c>
      <c r="F71" s="97">
        <v>0.0</v>
      </c>
      <c r="G71" s="97">
        <f t="shared" si="13"/>
        <v>8.14100364E7</v>
      </c>
      <c r="H71" s="97">
        <v>310000.0</v>
      </c>
      <c r="I71" s="97"/>
      <c r="J71" s="97">
        <f t="shared" si="14"/>
        <v>310000.0</v>
      </c>
      <c r="K71" s="97">
        <v>140000.0</v>
      </c>
      <c r="L71" s="97">
        <v>4680000.0</v>
      </c>
      <c r="M71" s="98">
        <v>810000.0</v>
      </c>
      <c r="N71" s="101">
        <v>0.0</v>
      </c>
      <c r="O71" s="97">
        <f t="shared" si="15"/>
        <v>5630000.0</v>
      </c>
    </row>
    <row r="72" spans="8:8" ht="15.0" customHeight="1">
      <c r="A72" s="103" t="s">
        <v>210</v>
      </c>
      <c r="B72" s="97">
        <v>6.9572379881E8</v>
      </c>
      <c r="C72" s="97">
        <v>3.8635E8</v>
      </c>
      <c r="D72" s="97">
        <v>1.936E7</v>
      </c>
      <c r="E72" s="97">
        <v>250068.0</v>
      </c>
      <c r="F72" s="97">
        <v>264495.0</v>
      </c>
      <c r="G72" s="97">
        <f t="shared" si="13"/>
        <v>1.10194836181E9</v>
      </c>
      <c r="H72" s="97">
        <f t="shared" si="16" ref="H72:L72">SUM(H73:H80)</f>
        <v>2130000.0</v>
      </c>
      <c r="I72" s="97"/>
      <c r="J72" s="97">
        <f t="shared" si="14"/>
        <v>2130000.0</v>
      </c>
      <c r="K72" s="97">
        <f t="shared" si="16"/>
        <v>6120000.0</v>
      </c>
      <c r="L72" s="97">
        <f t="shared" si="16"/>
        <v>6.98E7</v>
      </c>
      <c r="M72" s="98">
        <v>1.314E7</v>
      </c>
      <c r="N72" s="101">
        <v>1430000.0</v>
      </c>
      <c r="O72" s="97">
        <f t="shared" si="15"/>
        <v>9.049E7</v>
      </c>
    </row>
    <row r="73" spans="8:8" ht="15.0" customHeight="1">
      <c r="A73" s="102" t="s">
        <v>81</v>
      </c>
      <c r="B73" s="97">
        <v>815021.28</v>
      </c>
      <c r="C73" s="97">
        <v>3.8635E8</v>
      </c>
      <c r="D73" s="97">
        <v>0.0</v>
      </c>
      <c r="E73" s="97">
        <v>0.0</v>
      </c>
      <c r="F73" s="97">
        <v>0.0</v>
      </c>
      <c r="G73" s="97">
        <f t="shared" si="13"/>
        <v>3.8716502128E8</v>
      </c>
      <c r="H73" s="97">
        <v>560000.0</v>
      </c>
      <c r="I73" s="97"/>
      <c r="J73" s="97">
        <f t="shared" si="14"/>
        <v>560000.0</v>
      </c>
      <c r="K73" s="97">
        <v>40000.0</v>
      </c>
      <c r="L73" s="97">
        <v>1180000.0</v>
      </c>
      <c r="M73" s="98">
        <v>830000.0</v>
      </c>
      <c r="N73" s="101">
        <v>0.0</v>
      </c>
      <c r="O73" s="97">
        <f t="shared" si="15"/>
        <v>2050000.0</v>
      </c>
    </row>
    <row r="74" spans="8:8" ht="15.0" customHeight="1">
      <c r="A74" s="102" t="s">
        <v>82</v>
      </c>
      <c r="B74" s="97">
        <v>2.637295276E8</v>
      </c>
      <c r="C74" s="97">
        <v>0.0</v>
      </c>
      <c r="D74" s="97">
        <v>0.0</v>
      </c>
      <c r="E74" s="97">
        <v>0.0</v>
      </c>
      <c r="F74" s="97">
        <v>0.0</v>
      </c>
      <c r="G74" s="97">
        <f t="shared" si="13"/>
        <v>2.637295276E8</v>
      </c>
      <c r="H74" s="97">
        <v>360000.0</v>
      </c>
      <c r="I74" s="97"/>
      <c r="J74" s="97">
        <f t="shared" si="14"/>
        <v>360000.0</v>
      </c>
      <c r="K74" s="97">
        <v>1070000.0</v>
      </c>
      <c r="L74" s="97">
        <v>3.626E7</v>
      </c>
      <c r="M74" s="98">
        <v>1700000.0</v>
      </c>
      <c r="N74" s="101">
        <v>0.0</v>
      </c>
      <c r="O74" s="97">
        <f t="shared" si="15"/>
        <v>3.903E7</v>
      </c>
    </row>
    <row r="75" spans="8:8" ht="15.0" customHeight="1">
      <c r="A75" s="102" t="s">
        <v>84</v>
      </c>
      <c r="B75" s="97">
        <v>1.1952812479E8</v>
      </c>
      <c r="C75" s="97">
        <v>0.0</v>
      </c>
      <c r="D75" s="97">
        <v>0.0</v>
      </c>
      <c r="E75" s="97">
        <v>0.0</v>
      </c>
      <c r="F75" s="97">
        <v>0.0</v>
      </c>
      <c r="G75" s="97">
        <f t="shared" si="13"/>
        <v>1.1952812479E8</v>
      </c>
      <c r="H75" s="97">
        <v>370000.0</v>
      </c>
      <c r="I75" s="97"/>
      <c r="J75" s="97">
        <f t="shared" si="14"/>
        <v>370000.0</v>
      </c>
      <c r="K75" s="97">
        <v>530000.0</v>
      </c>
      <c r="L75" s="97">
        <v>1.808E7</v>
      </c>
      <c r="M75" s="98">
        <v>1140000.0</v>
      </c>
      <c r="N75" s="101">
        <v>0.0</v>
      </c>
      <c r="O75" s="97">
        <f t="shared" si="15"/>
        <v>1.975E7</v>
      </c>
    </row>
    <row r="76" spans="8:8" ht="15.0" customHeight="1">
      <c r="A76" s="102" t="s">
        <v>83</v>
      </c>
      <c r="B76" s="97">
        <v>7.282948473E7</v>
      </c>
      <c r="C76" s="97">
        <v>0.0</v>
      </c>
      <c r="D76" s="97">
        <v>0.0</v>
      </c>
      <c r="E76" s="97">
        <v>0.0</v>
      </c>
      <c r="F76" s="97">
        <v>0.0</v>
      </c>
      <c r="G76" s="97">
        <f t="shared" si="13"/>
        <v>7.282948473E7</v>
      </c>
      <c r="H76" s="97">
        <v>320000.0</v>
      </c>
      <c r="I76" s="97"/>
      <c r="J76" s="97">
        <f t="shared" si="14"/>
        <v>320000.0</v>
      </c>
      <c r="K76" s="97">
        <v>420000.0</v>
      </c>
      <c r="L76" s="97">
        <v>1.428E7</v>
      </c>
      <c r="M76" s="98">
        <v>1020000.0</v>
      </c>
      <c r="N76" s="101">
        <v>0.0</v>
      </c>
      <c r="O76" s="97">
        <f t="shared" si="15"/>
        <v>1.572E7</v>
      </c>
    </row>
    <row r="77" spans="8:8" ht="15.0" customHeight="1">
      <c r="A77" s="102" t="s">
        <v>38</v>
      </c>
      <c r="B77" s="97">
        <v>1.3790998704E8</v>
      </c>
      <c r="C77" s="97">
        <v>0.0</v>
      </c>
      <c r="D77" s="97">
        <v>0.0</v>
      </c>
      <c r="E77" s="97">
        <v>0.0</v>
      </c>
      <c r="F77" s="97">
        <v>0.0</v>
      </c>
      <c r="G77" s="97">
        <f t="shared" si="13"/>
        <v>1.3790998704E8</v>
      </c>
      <c r="H77" s="97">
        <v>280000.0</v>
      </c>
      <c r="I77" s="97"/>
      <c r="J77" s="97">
        <f t="shared" si="14"/>
        <v>280000.0</v>
      </c>
      <c r="K77" s="97">
        <v>2660000.0</v>
      </c>
      <c r="L77" s="97">
        <v>0.0</v>
      </c>
      <c r="M77" s="98">
        <v>4870000.0</v>
      </c>
      <c r="N77" s="101">
        <v>0.0</v>
      </c>
      <c r="O77" s="97">
        <f t="shared" si="15"/>
        <v>7530000.0</v>
      </c>
    </row>
    <row r="78" spans="8:8" ht="15.0" customHeight="1">
      <c r="A78" s="102" t="s">
        <v>39</v>
      </c>
      <c r="B78" s="97">
        <v>7.64504349E7</v>
      </c>
      <c r="C78" s="97">
        <v>0.0</v>
      </c>
      <c r="D78" s="97">
        <v>0.0</v>
      </c>
      <c r="E78" s="97">
        <v>0.0</v>
      </c>
      <c r="F78" s="97">
        <v>0.0</v>
      </c>
      <c r="G78" s="97">
        <f t="shared" si="13"/>
        <v>7.64504349E7</v>
      </c>
      <c r="H78" s="97">
        <v>240000.0</v>
      </c>
      <c r="I78" s="97"/>
      <c r="J78" s="97">
        <f t="shared" si="14"/>
        <v>240000.0</v>
      </c>
      <c r="K78" s="97">
        <v>1400000.0</v>
      </c>
      <c r="L78" s="97">
        <v>0.0</v>
      </c>
      <c r="M78" s="98">
        <v>3580000.0</v>
      </c>
      <c r="N78" s="101">
        <v>0.0</v>
      </c>
      <c r="O78" s="97">
        <f t="shared" si="15"/>
        <v>4980000.0</v>
      </c>
    </row>
    <row r="79" spans="8:8" ht="15.0" customHeight="1">
      <c r="A79" s="104" t="s">
        <v>211</v>
      </c>
      <c r="B79" s="97">
        <v>9717322.92</v>
      </c>
      <c r="C79" s="97">
        <v>0.0</v>
      </c>
      <c r="D79" s="97">
        <v>0.0</v>
      </c>
      <c r="E79" s="97">
        <v>0.0</v>
      </c>
      <c r="F79" s="97">
        <v>0.0</v>
      </c>
      <c r="G79" s="97">
        <f t="shared" si="13"/>
        <v>9717322.92</v>
      </c>
      <c r="H79" s="105">
        <v>0.0</v>
      </c>
      <c r="I79" s="105"/>
      <c r="J79" s="97">
        <f t="shared" si="14"/>
        <v>0.0</v>
      </c>
      <c r="K79" s="97">
        <v>0.0</v>
      </c>
      <c r="L79" s="97">
        <v>0.0</v>
      </c>
      <c r="M79" s="98">
        <v>0.0</v>
      </c>
      <c r="N79" s="101">
        <v>0.0</v>
      </c>
      <c r="O79" s="97">
        <f t="shared" si="15"/>
        <v>0.0</v>
      </c>
    </row>
    <row r="80" spans="8:8" ht="15.0" customHeight="1">
      <c r="A80" s="104" t="s">
        <v>212</v>
      </c>
      <c r="B80" s="97">
        <v>1.474389555E7</v>
      </c>
      <c r="C80" s="97">
        <v>0.0</v>
      </c>
      <c r="D80" s="97">
        <v>0.0</v>
      </c>
      <c r="E80" s="97">
        <v>0.0</v>
      </c>
      <c r="F80" s="97">
        <v>0.0</v>
      </c>
      <c r="G80" s="97">
        <f t="shared" si="13"/>
        <v>1.474389555E7</v>
      </c>
      <c r="H80" s="97">
        <v>0.0</v>
      </c>
      <c r="I80" s="97"/>
      <c r="J80" s="97">
        <f t="shared" si="14"/>
        <v>0.0</v>
      </c>
      <c r="K80" s="97">
        <v>0.0</v>
      </c>
      <c r="L80" s="97">
        <v>0.0</v>
      </c>
      <c r="M80" s="98">
        <v>0.0</v>
      </c>
      <c r="N80" s="101">
        <v>0.0</v>
      </c>
      <c r="O80" s="97">
        <f t="shared" si="15"/>
        <v>0.0</v>
      </c>
    </row>
    <row r="81" spans="8:8" ht="15.0" customHeight="1">
      <c r="A81" s="103" t="s">
        <v>213</v>
      </c>
      <c r="B81" s="97">
        <v>9.7964880323E8</v>
      </c>
      <c r="C81" s="97">
        <v>4.236E8</v>
      </c>
      <c r="D81" s="97">
        <v>2.122E7</v>
      </c>
      <c r="E81" s="97">
        <v>0.0</v>
      </c>
      <c r="F81" s="97">
        <v>0.0</v>
      </c>
      <c r="G81" s="97">
        <f t="shared" si="13"/>
        <v>1.42446880323E9</v>
      </c>
      <c r="H81" s="97">
        <f t="shared" si="17" ref="H81:L81">SUM(H82:H88)</f>
        <v>2040000.0</v>
      </c>
      <c r="I81" s="97"/>
      <c r="J81" s="97">
        <f t="shared" si="14"/>
        <v>2040000.0</v>
      </c>
      <c r="K81" s="97">
        <f t="shared" si="17"/>
        <v>7510000.0</v>
      </c>
      <c r="L81" s="97">
        <f t="shared" si="17"/>
        <v>2.5409E8</v>
      </c>
      <c r="M81" s="98">
        <v>1.121E7</v>
      </c>
      <c r="N81" s="101">
        <v>1220000.0</v>
      </c>
      <c r="O81" s="97">
        <f t="shared" si="15"/>
        <v>2.7403E8</v>
      </c>
    </row>
    <row r="82" spans="8:8" ht="15.0" customHeight="1">
      <c r="A82" s="102" t="s">
        <v>86</v>
      </c>
      <c r="B82" s="97">
        <v>0.0</v>
      </c>
      <c r="C82" s="97">
        <v>4.236E8</v>
      </c>
      <c r="D82" s="97">
        <v>0.0</v>
      </c>
      <c r="E82" s="97">
        <v>0.0</v>
      </c>
      <c r="F82" s="97">
        <v>0.0</v>
      </c>
      <c r="G82" s="97">
        <f t="shared" si="13"/>
        <v>4.236E8</v>
      </c>
      <c r="H82" s="97">
        <v>630000.0</v>
      </c>
      <c r="I82" s="97"/>
      <c r="J82" s="97">
        <f t="shared" si="14"/>
        <v>630000.0</v>
      </c>
      <c r="K82" s="97">
        <v>180000.0</v>
      </c>
      <c r="L82" s="97">
        <v>6110000.0</v>
      </c>
      <c r="M82" s="98">
        <v>1010000.0</v>
      </c>
      <c r="N82" s="101">
        <v>0.0</v>
      </c>
      <c r="O82" s="97">
        <f t="shared" si="15"/>
        <v>7300000.0</v>
      </c>
    </row>
    <row r="83" spans="8:8" ht="15.0" customHeight="1">
      <c r="A83" s="102" t="s">
        <v>90</v>
      </c>
      <c r="B83" s="97">
        <v>2.588805296E8</v>
      </c>
      <c r="C83" s="97">
        <v>0.0</v>
      </c>
      <c r="D83" s="97">
        <v>0.0</v>
      </c>
      <c r="E83" s="97">
        <v>0.0</v>
      </c>
      <c r="F83" s="97">
        <v>0.0</v>
      </c>
      <c r="G83" s="97">
        <f t="shared" si="13"/>
        <v>2.588805296E8</v>
      </c>
      <c r="H83" s="97">
        <v>410000.0</v>
      </c>
      <c r="I83" s="97"/>
      <c r="J83" s="97">
        <f t="shared" si="14"/>
        <v>410000.0</v>
      </c>
      <c r="K83" s="97">
        <v>3900000.0</v>
      </c>
      <c r="L83" s="97">
        <v>1.3202E8</v>
      </c>
      <c r="M83" s="98">
        <v>4650000.0</v>
      </c>
      <c r="N83" s="101">
        <v>0.0</v>
      </c>
      <c r="O83" s="97">
        <f t="shared" si="15"/>
        <v>1.4057E8</v>
      </c>
    </row>
    <row r="84" spans="8:8" ht="15.0" customHeight="1">
      <c r="A84" s="102" t="s">
        <v>88</v>
      </c>
      <c r="B84" s="97">
        <v>4.797362724E8</v>
      </c>
      <c r="C84" s="97">
        <v>0.0</v>
      </c>
      <c r="D84" s="97">
        <v>0.0</v>
      </c>
      <c r="E84" s="97">
        <v>0.0</v>
      </c>
      <c r="F84" s="97">
        <v>0.0</v>
      </c>
      <c r="G84" s="97">
        <f t="shared" si="13"/>
        <v>4.797362724E8</v>
      </c>
      <c r="H84" s="97">
        <v>360000.0</v>
      </c>
      <c r="I84" s="97"/>
      <c r="J84" s="97">
        <f t="shared" si="14"/>
        <v>360000.0</v>
      </c>
      <c r="K84" s="97">
        <v>2590000.0</v>
      </c>
      <c r="L84" s="97">
        <v>8.764E7</v>
      </c>
      <c r="M84" s="98">
        <v>2950000.0</v>
      </c>
      <c r="N84" s="101">
        <v>0.0</v>
      </c>
      <c r="O84" s="97">
        <f t="shared" si="15"/>
        <v>9.318E7</v>
      </c>
    </row>
    <row r="85" spans="8:8" ht="15.0" customHeight="1">
      <c r="A85" s="102" t="s">
        <v>89</v>
      </c>
      <c r="B85" s="97">
        <v>1.033105766E8</v>
      </c>
      <c r="C85" s="97">
        <v>0.0</v>
      </c>
      <c r="D85" s="97">
        <v>0.0</v>
      </c>
      <c r="E85" s="97">
        <v>0.0</v>
      </c>
      <c r="F85" s="97">
        <v>0.0</v>
      </c>
      <c r="G85" s="97">
        <f t="shared" si="13"/>
        <v>1.033105766E8</v>
      </c>
      <c r="H85" s="97">
        <v>320000.0</v>
      </c>
      <c r="I85" s="97"/>
      <c r="J85" s="97">
        <f t="shared" si="14"/>
        <v>320000.0</v>
      </c>
      <c r="K85" s="97">
        <v>520000.0</v>
      </c>
      <c r="L85" s="97">
        <v>1.747E7</v>
      </c>
      <c r="M85" s="98">
        <v>1320000.0</v>
      </c>
      <c r="N85" s="101">
        <v>0.0</v>
      </c>
      <c r="O85" s="97">
        <f t="shared" si="15"/>
        <v>1.931E7</v>
      </c>
    </row>
    <row r="86" spans="8:8" ht="15.0" customHeight="1">
      <c r="A86" s="102" t="s">
        <v>87</v>
      </c>
      <c r="B86" s="97">
        <v>1.085895734E8</v>
      </c>
      <c r="C86" s="97">
        <v>0.0</v>
      </c>
      <c r="D86" s="97">
        <v>0.0</v>
      </c>
      <c r="E86" s="97">
        <v>0.0</v>
      </c>
      <c r="F86" s="97">
        <v>0.0</v>
      </c>
      <c r="G86" s="97">
        <f t="shared" si="13"/>
        <v>1.085895734E8</v>
      </c>
      <c r="H86" s="97">
        <v>320000.0</v>
      </c>
      <c r="I86" s="97"/>
      <c r="J86" s="97">
        <f t="shared" si="14"/>
        <v>320000.0</v>
      </c>
      <c r="K86" s="97">
        <v>320000.0</v>
      </c>
      <c r="L86" s="97">
        <v>1.085E7</v>
      </c>
      <c r="M86" s="98">
        <v>1280000.0</v>
      </c>
      <c r="N86" s="101">
        <v>0.0</v>
      </c>
      <c r="O86" s="97">
        <f t="shared" si="15"/>
        <v>1.245E7</v>
      </c>
    </row>
    <row r="87" spans="8:8" ht="15.0" customHeight="1">
      <c r="A87" s="104" t="s">
        <v>214</v>
      </c>
      <c r="B87" s="97">
        <v>4192241.63</v>
      </c>
      <c r="C87" s="97">
        <v>0.0</v>
      </c>
      <c r="D87" s="97">
        <v>0.0</v>
      </c>
      <c r="E87" s="97">
        <v>0.0</v>
      </c>
      <c r="F87" s="97">
        <v>0.0</v>
      </c>
      <c r="G87" s="97">
        <f t="shared" si="13"/>
        <v>4192241.63</v>
      </c>
      <c r="H87" s="97">
        <v>0.0</v>
      </c>
      <c r="I87" s="97"/>
      <c r="J87" s="97">
        <f t="shared" si="14"/>
        <v>0.0</v>
      </c>
      <c r="K87" s="97">
        <v>0.0</v>
      </c>
      <c r="L87" s="97">
        <v>0.0</v>
      </c>
      <c r="M87" s="98">
        <v>0.0</v>
      </c>
      <c r="N87" s="101">
        <v>0.0</v>
      </c>
      <c r="O87" s="97">
        <f t="shared" si="15"/>
        <v>0.0</v>
      </c>
    </row>
    <row r="88" spans="8:8" ht="15.0" customHeight="1">
      <c r="A88" s="104" t="s">
        <v>215</v>
      </c>
      <c r="B88" s="97">
        <v>2.49396096E7</v>
      </c>
      <c r="C88" s="97">
        <v>0.0</v>
      </c>
      <c r="D88" s="97">
        <v>0.0</v>
      </c>
      <c r="E88" s="97">
        <v>0.0</v>
      </c>
      <c r="F88" s="97">
        <v>0.0</v>
      </c>
      <c r="G88" s="97">
        <f t="shared" si="13"/>
        <v>2.49396096E7</v>
      </c>
      <c r="H88" s="97">
        <v>0.0</v>
      </c>
      <c r="I88" s="97"/>
      <c r="J88" s="97">
        <f t="shared" si="14"/>
        <v>0.0</v>
      </c>
      <c r="K88" s="97">
        <v>0.0</v>
      </c>
      <c r="L88" s="97">
        <v>0.0</v>
      </c>
      <c r="M88" s="98">
        <v>0.0</v>
      </c>
      <c r="N88" s="101">
        <v>0.0</v>
      </c>
      <c r="O88" s="97">
        <f t="shared" si="15"/>
        <v>0.0</v>
      </c>
    </row>
    <row r="89" spans="8:8" ht="15.0" customHeight="1">
      <c r="A89" s="100" t="s">
        <v>29</v>
      </c>
      <c r="B89" s="97">
        <v>0.0</v>
      </c>
      <c r="C89" s="97">
        <v>1.9855E8</v>
      </c>
      <c r="D89" s="97">
        <v>9950000.0</v>
      </c>
      <c r="E89" s="97">
        <v>1894800.96</v>
      </c>
      <c r="F89" s="97">
        <v>1861824.96</v>
      </c>
      <c r="G89" s="97">
        <f t="shared" si="13"/>
        <v>2.1225662592000002E8</v>
      </c>
      <c r="H89" s="97">
        <f t="shared" si="18" ref="H89:L89">SUM(H90)</f>
        <v>730000.0</v>
      </c>
      <c r="I89" s="97"/>
      <c r="J89" s="97">
        <f t="shared" si="14"/>
        <v>730000.0</v>
      </c>
      <c r="K89" s="97">
        <f t="shared" si="18"/>
        <v>6030000.0</v>
      </c>
      <c r="L89" s="97">
        <f t="shared" si="18"/>
        <v>0.0</v>
      </c>
      <c r="M89" s="98">
        <v>6510000.0</v>
      </c>
      <c r="N89" s="101">
        <v>710000.0</v>
      </c>
      <c r="O89" s="97">
        <f t="shared" si="15"/>
        <v>1.325E7</v>
      </c>
    </row>
    <row r="90" spans="8:8" ht="15.0" customHeight="1">
      <c r="A90" s="102" t="s">
        <v>216</v>
      </c>
      <c r="B90" s="97">
        <v>0.0</v>
      </c>
      <c r="C90" s="97">
        <v>1.9855E8</v>
      </c>
      <c r="D90" s="97">
        <v>0.0</v>
      </c>
      <c r="E90" s="97">
        <v>0.0</v>
      </c>
      <c r="F90" s="97">
        <v>0.0</v>
      </c>
      <c r="G90" s="97">
        <f t="shared" si="13"/>
        <v>1.9855E8</v>
      </c>
      <c r="H90" s="97">
        <v>730000.0</v>
      </c>
      <c r="I90" s="97"/>
      <c r="J90" s="97">
        <f t="shared" si="14"/>
        <v>730000.0</v>
      </c>
      <c r="K90" s="97">
        <v>6030000.0</v>
      </c>
      <c r="L90" s="97">
        <v>0.0</v>
      </c>
      <c r="M90" s="98">
        <v>6510000.0</v>
      </c>
      <c r="N90" s="101">
        <v>0.0</v>
      </c>
      <c r="O90" s="97">
        <f t="shared" si="15"/>
        <v>1.254E7</v>
      </c>
    </row>
    <row r="91" spans="8:8" ht="15.0" customHeight="1">
      <c r="A91" s="100" t="s">
        <v>30</v>
      </c>
      <c r="B91" s="97">
        <v>0.0</v>
      </c>
      <c r="C91" s="97">
        <v>1.6392E8</v>
      </c>
      <c r="D91" s="97">
        <v>8210000.0</v>
      </c>
      <c r="E91" s="97">
        <v>0.0</v>
      </c>
      <c r="F91" s="97">
        <v>0.0</v>
      </c>
      <c r="G91" s="97">
        <f t="shared" si="13"/>
        <v>1.7213E8</v>
      </c>
      <c r="H91" s="97">
        <f t="shared" si="19" ref="H91:L91">SUM(H92)</f>
        <v>440000.0</v>
      </c>
      <c r="I91" s="97"/>
      <c r="J91" s="97">
        <f t="shared" si="14"/>
        <v>440000.0</v>
      </c>
      <c r="K91" s="97">
        <f t="shared" si="19"/>
        <v>2680000.0</v>
      </c>
      <c r="L91" s="97">
        <f t="shared" si="19"/>
        <v>0.0</v>
      </c>
      <c r="M91" s="98">
        <v>5270000.0</v>
      </c>
      <c r="N91" s="101">
        <v>580000.0</v>
      </c>
      <c r="O91" s="97">
        <f t="shared" si="15"/>
        <v>8530000.0</v>
      </c>
    </row>
    <row r="92" spans="8:8" ht="15.0" customHeight="1">
      <c r="A92" s="102" t="s">
        <v>217</v>
      </c>
      <c r="B92" s="97">
        <v>0.0</v>
      </c>
      <c r="C92" s="97">
        <v>1.6392E8</v>
      </c>
      <c r="D92" s="97">
        <v>0.0</v>
      </c>
      <c r="E92" s="97">
        <v>0.0</v>
      </c>
      <c r="F92" s="97">
        <v>0.0</v>
      </c>
      <c r="G92" s="97">
        <f t="shared" si="13"/>
        <v>1.6392E8</v>
      </c>
      <c r="H92" s="97">
        <v>440000.0</v>
      </c>
      <c r="I92" s="97"/>
      <c r="J92" s="97">
        <f t="shared" si="14"/>
        <v>440000.0</v>
      </c>
      <c r="K92" s="97">
        <v>2680000.0</v>
      </c>
      <c r="L92" s="97">
        <v>0.0</v>
      </c>
      <c r="M92" s="98">
        <v>5270000.0</v>
      </c>
      <c r="N92" s="101">
        <v>0.0</v>
      </c>
      <c r="O92" s="97">
        <f t="shared" si="15"/>
        <v>7950000.0</v>
      </c>
    </row>
    <row r="93" spans="8:8" ht="15.0" customHeight="1">
      <c r="A93" s="103" t="s">
        <v>218</v>
      </c>
      <c r="B93" s="97">
        <v>3.3080798204E8</v>
      </c>
      <c r="C93" s="97">
        <v>3.9585E8</v>
      </c>
      <c r="D93" s="97">
        <v>1.983E7</v>
      </c>
      <c r="E93" s="97">
        <v>0.0</v>
      </c>
      <c r="F93" s="97">
        <v>0.0</v>
      </c>
      <c r="G93" s="97">
        <f t="shared" si="13"/>
        <v>7.4648798204E8</v>
      </c>
      <c r="H93" s="97">
        <f>SUM(H94:H101)</f>
        <v>2530000.0</v>
      </c>
      <c r="I93" s="97"/>
      <c r="J93" s="97">
        <f t="shared" si="14"/>
        <v>2530000.0</v>
      </c>
      <c r="K93" s="97">
        <f t="shared" si="20" ref="K93:L93">SUM(K94:K101)</f>
        <v>6510000.0</v>
      </c>
      <c r="L93" s="97">
        <f t="shared" si="20"/>
        <v>4.614E7</v>
      </c>
      <c r="M93" s="98">
        <v>1.968E7</v>
      </c>
      <c r="N93" s="101">
        <v>2150000.0</v>
      </c>
      <c r="O93" s="97">
        <f t="shared" si="15"/>
        <v>7.448E7</v>
      </c>
    </row>
    <row r="94" spans="8:8" ht="15.0" customHeight="1">
      <c r="A94" s="104" t="s">
        <v>219</v>
      </c>
      <c r="B94" s="97">
        <v>0.0</v>
      </c>
      <c r="C94" s="97">
        <v>3.9585E8</v>
      </c>
      <c r="D94" s="97">
        <v>0.0</v>
      </c>
      <c r="E94" s="97">
        <v>0.0</v>
      </c>
      <c r="F94" s="97">
        <v>0.0</v>
      </c>
      <c r="G94" s="97">
        <f t="shared" si="13"/>
        <v>3.9585E8</v>
      </c>
      <c r="H94" s="97">
        <v>540000.0</v>
      </c>
      <c r="I94" s="97"/>
      <c r="J94" s="97">
        <f t="shared" si="14"/>
        <v>540000.0</v>
      </c>
      <c r="K94" s="97">
        <v>0.0</v>
      </c>
      <c r="L94" s="97">
        <v>0.0</v>
      </c>
      <c r="M94" s="98">
        <v>0.0</v>
      </c>
      <c r="N94" s="101">
        <v>0.0</v>
      </c>
      <c r="O94" s="97">
        <f t="shared" si="15"/>
        <v>0.0</v>
      </c>
    </row>
    <row r="95" spans="8:8" ht="15.0" customHeight="1">
      <c r="A95" s="104" t="s">
        <v>91</v>
      </c>
      <c r="B95" s="97">
        <v>1.3029468729E8</v>
      </c>
      <c r="C95" s="97">
        <v>0.0</v>
      </c>
      <c r="D95" s="97">
        <v>0.0</v>
      </c>
      <c r="E95" s="97">
        <v>0.0</v>
      </c>
      <c r="F95" s="97">
        <v>0.0</v>
      </c>
      <c r="G95" s="97">
        <f t="shared" si="13"/>
        <v>1.3029468729E8</v>
      </c>
      <c r="H95" s="97">
        <v>370000.0</v>
      </c>
      <c r="I95" s="97"/>
      <c r="J95" s="97">
        <f t="shared" si="14"/>
        <v>370000.0</v>
      </c>
      <c r="K95" s="97">
        <v>610000.0</v>
      </c>
      <c r="L95" s="97">
        <v>2.062E7</v>
      </c>
      <c r="M95" s="98">
        <v>1220000.0</v>
      </c>
      <c r="N95" s="101">
        <v>0.0</v>
      </c>
      <c r="O95" s="97">
        <f t="shared" si="15"/>
        <v>2.245E7</v>
      </c>
    </row>
    <row r="96" spans="8:8" ht="15.0" customHeight="1">
      <c r="A96" s="104" t="s">
        <v>93</v>
      </c>
      <c r="B96" s="97">
        <v>6.735928368E7</v>
      </c>
      <c r="C96" s="97">
        <v>0.0</v>
      </c>
      <c r="D96" s="97">
        <v>0.0</v>
      </c>
      <c r="E96" s="97">
        <v>0.0</v>
      </c>
      <c r="F96" s="97">
        <v>0.0</v>
      </c>
      <c r="G96" s="97">
        <f t="shared" si="13"/>
        <v>6.735928368E7</v>
      </c>
      <c r="H96" s="97">
        <v>330000.0</v>
      </c>
      <c r="I96" s="97"/>
      <c r="J96" s="97">
        <f t="shared" si="14"/>
        <v>330000.0</v>
      </c>
      <c r="K96" s="97">
        <v>420000.0</v>
      </c>
      <c r="L96" s="97">
        <v>1.426E7</v>
      </c>
      <c r="M96" s="98">
        <v>1550000.0</v>
      </c>
      <c r="N96" s="101">
        <v>0.0</v>
      </c>
      <c r="O96" s="97">
        <f t="shared" si="15"/>
        <v>1.623E7</v>
      </c>
    </row>
    <row r="97" spans="8:8" ht="15.0" customHeight="1">
      <c r="A97" s="104" t="s">
        <v>92</v>
      </c>
      <c r="B97" s="97">
        <v>8.976799108E7</v>
      </c>
      <c r="C97" s="97">
        <v>0.0</v>
      </c>
      <c r="D97" s="97">
        <v>0.0</v>
      </c>
      <c r="E97" s="97">
        <v>0.0</v>
      </c>
      <c r="F97" s="97">
        <v>0.0</v>
      </c>
      <c r="G97" s="97">
        <f t="shared" si="13"/>
        <v>8.976799108E7</v>
      </c>
      <c r="H97" s="97">
        <v>350000.0</v>
      </c>
      <c r="I97" s="97"/>
      <c r="J97" s="97">
        <f t="shared" si="14"/>
        <v>350000.0</v>
      </c>
      <c r="K97" s="97">
        <v>330000.0</v>
      </c>
      <c r="L97" s="97">
        <v>1.126E7</v>
      </c>
      <c r="M97" s="98">
        <v>1110000.0</v>
      </c>
      <c r="N97" s="101">
        <v>0.0</v>
      </c>
      <c r="O97" s="97">
        <f t="shared" si="15"/>
        <v>1.27E7</v>
      </c>
    </row>
    <row r="98" spans="8:8" ht="15.0" customHeight="1">
      <c r="A98" s="106" t="s">
        <v>36</v>
      </c>
      <c r="B98" s="97">
        <v>4.338601999E7</v>
      </c>
      <c r="C98" s="97">
        <v>0.0</v>
      </c>
      <c r="D98" s="97">
        <v>0.0</v>
      </c>
      <c r="E98" s="97">
        <v>0.0</v>
      </c>
      <c r="F98" s="97">
        <v>0.0</v>
      </c>
      <c r="G98" s="97">
        <f t="shared" si="13"/>
        <v>4.338601999E7</v>
      </c>
      <c r="H98" s="97">
        <v>230000.0</v>
      </c>
      <c r="I98" s="97"/>
      <c r="J98" s="97">
        <f t="shared" si="14"/>
        <v>230000.0</v>
      </c>
      <c r="K98" s="97">
        <v>1670000.0</v>
      </c>
      <c r="L98" s="97">
        <v>0.0</v>
      </c>
      <c r="M98" s="98">
        <v>4540000.0</v>
      </c>
      <c r="N98" s="101">
        <v>0.0</v>
      </c>
      <c r="O98" s="97">
        <f t="shared" si="15"/>
        <v>6210000.0</v>
      </c>
    </row>
    <row r="99" spans="8:8" ht="15.0" customHeight="1">
      <c r="A99" s="102" t="s">
        <v>33</v>
      </c>
      <c r="B99" s="97">
        <v>0.0</v>
      </c>
      <c r="C99" s="97">
        <v>0.0</v>
      </c>
      <c r="D99" s="97">
        <v>0.0</v>
      </c>
      <c r="E99" s="97">
        <v>0.0</v>
      </c>
      <c r="F99" s="97">
        <v>0.0</v>
      </c>
      <c r="G99" s="97">
        <f t="shared" si="13"/>
        <v>0.0</v>
      </c>
      <c r="H99" s="97">
        <v>240000.0</v>
      </c>
      <c r="I99" s="97"/>
      <c r="J99" s="97">
        <f t="shared" si="14"/>
        <v>240000.0</v>
      </c>
      <c r="K99" s="97">
        <v>330000.0</v>
      </c>
      <c r="L99" s="97">
        <v>0.0</v>
      </c>
      <c r="M99" s="98">
        <v>2810000.0</v>
      </c>
      <c r="N99" s="101">
        <v>0.0</v>
      </c>
      <c r="O99" s="97">
        <f t="shared" si="15"/>
        <v>3140000.0</v>
      </c>
    </row>
    <row r="100" spans="8:8" ht="15.0" customHeight="1">
      <c r="A100" s="102" t="s">
        <v>34</v>
      </c>
      <c r="B100" s="97">
        <v>0.0</v>
      </c>
      <c r="C100" s="97">
        <v>0.0</v>
      </c>
      <c r="D100" s="97">
        <v>0.0</v>
      </c>
      <c r="E100" s="97">
        <v>0.0</v>
      </c>
      <c r="F100" s="97">
        <v>0.0</v>
      </c>
      <c r="G100" s="97">
        <f t="shared" si="13"/>
        <v>0.0</v>
      </c>
      <c r="H100" s="97">
        <v>210000.0</v>
      </c>
      <c r="I100" s="97"/>
      <c r="J100" s="97">
        <f t="shared" si="14"/>
        <v>210000.0</v>
      </c>
      <c r="K100" s="97">
        <v>210000.0</v>
      </c>
      <c r="L100" s="97">
        <v>0.0</v>
      </c>
      <c r="M100" s="98">
        <v>3390000.0</v>
      </c>
      <c r="N100" s="101">
        <v>0.0</v>
      </c>
      <c r="O100" s="97">
        <f t="shared" si="15"/>
        <v>3600000.0</v>
      </c>
    </row>
    <row r="101" spans="8:8" ht="15.0" customHeight="1">
      <c r="A101" s="102" t="s">
        <v>35</v>
      </c>
      <c r="B101" s="97">
        <v>0.0</v>
      </c>
      <c r="C101" s="97">
        <v>0.0</v>
      </c>
      <c r="D101" s="97">
        <v>0.0</v>
      </c>
      <c r="E101" s="97">
        <v>0.0</v>
      </c>
      <c r="F101" s="97">
        <v>0.0</v>
      </c>
      <c r="G101" s="97">
        <f t="shared" si="21" ref="G101:G132">SUM(B101:F101)</f>
        <v>0.0</v>
      </c>
      <c r="H101" s="97">
        <v>260000.0</v>
      </c>
      <c r="I101" s="97"/>
      <c r="J101" s="97">
        <f t="shared" si="14"/>
        <v>260000.0</v>
      </c>
      <c r="K101" s="97">
        <v>2940000.0</v>
      </c>
      <c r="L101" s="97">
        <v>0.0</v>
      </c>
      <c r="M101" s="98">
        <v>5060000.0</v>
      </c>
      <c r="N101" s="101">
        <v>0.0</v>
      </c>
      <c r="O101" s="97">
        <f t="shared" si="15"/>
        <v>8000000.0</v>
      </c>
    </row>
    <row r="102" spans="8:8" ht="15.0" customHeight="1">
      <c r="A102" s="103" t="s">
        <v>220</v>
      </c>
      <c r="B102" s="97">
        <v>6.8760702827E8</v>
      </c>
      <c r="C102" s="97">
        <v>3.8007E8</v>
      </c>
      <c r="D102" s="97">
        <v>1.904E7</v>
      </c>
      <c r="E102" s="97">
        <v>0.0</v>
      </c>
      <c r="F102" s="97">
        <v>0.0</v>
      </c>
      <c r="G102" s="97">
        <f t="shared" si="21"/>
        <v>1.08671702827E9</v>
      </c>
      <c r="H102" s="97">
        <f t="shared" si="22" ref="H102:L102">SUM(H103:H109)</f>
        <v>1900000.0</v>
      </c>
      <c r="I102" s="97"/>
      <c r="J102" s="97">
        <f t="shared" si="14"/>
        <v>1900000.0</v>
      </c>
      <c r="K102" s="97">
        <f t="shared" si="22"/>
        <v>3550000.0</v>
      </c>
      <c r="L102" s="97">
        <f t="shared" si="22"/>
        <v>1.2028E8</v>
      </c>
      <c r="M102" s="98">
        <v>7160000.0</v>
      </c>
      <c r="N102" s="101">
        <v>780000.0</v>
      </c>
      <c r="O102" s="97">
        <f t="shared" si="15"/>
        <v>1.3177E8</v>
      </c>
    </row>
    <row r="103" spans="8:8" ht="15.0" customHeight="1">
      <c r="A103" s="102" t="s">
        <v>95</v>
      </c>
      <c r="B103" s="97">
        <v>0.0</v>
      </c>
      <c r="C103" s="97">
        <v>3.8007E8</v>
      </c>
      <c r="D103" s="97">
        <v>0.0</v>
      </c>
      <c r="E103" s="97">
        <v>0.0</v>
      </c>
      <c r="F103" s="97">
        <v>0.0</v>
      </c>
      <c r="G103" s="97">
        <f t="shared" si="21"/>
        <v>3.8007E8</v>
      </c>
      <c r="H103" s="97">
        <v>530000.0</v>
      </c>
      <c r="I103" s="97"/>
      <c r="J103" s="97">
        <f t="shared" si="14"/>
        <v>530000.0</v>
      </c>
      <c r="K103" s="97">
        <v>210000.0</v>
      </c>
      <c r="L103" s="97">
        <v>7060000.0</v>
      </c>
      <c r="M103" s="98">
        <v>1030000.0</v>
      </c>
      <c r="N103" s="101">
        <v>0.0</v>
      </c>
      <c r="O103" s="97">
        <f t="shared" si="15"/>
        <v>8300000.0</v>
      </c>
    </row>
    <row r="104" spans="8:8" ht="15.0" customHeight="1">
      <c r="A104" s="102" t="s">
        <v>99</v>
      </c>
      <c r="B104" s="97">
        <v>2.7871598893E8</v>
      </c>
      <c r="C104" s="97">
        <v>0.0</v>
      </c>
      <c r="D104" s="97">
        <v>0.0</v>
      </c>
      <c r="E104" s="97">
        <v>0.0</v>
      </c>
      <c r="F104" s="97">
        <v>0.0</v>
      </c>
      <c r="G104" s="97">
        <f t="shared" si="21"/>
        <v>2.7871598893E8</v>
      </c>
      <c r="H104" s="97">
        <v>380000.0</v>
      </c>
      <c r="I104" s="97"/>
      <c r="J104" s="97">
        <f t="shared" si="14"/>
        <v>380000.0</v>
      </c>
      <c r="K104" s="97">
        <v>1520000.0</v>
      </c>
      <c r="L104" s="97">
        <v>5.153E7</v>
      </c>
      <c r="M104" s="98">
        <v>2280000.0</v>
      </c>
      <c r="N104" s="101">
        <v>0.0</v>
      </c>
      <c r="O104" s="97">
        <f t="shared" si="15"/>
        <v>5.533E7</v>
      </c>
    </row>
    <row r="105" spans="8:8" ht="15.0" customHeight="1">
      <c r="A105" s="102" t="s">
        <v>96</v>
      </c>
      <c r="B105" s="97">
        <v>1.2382577507E8</v>
      </c>
      <c r="C105" s="97">
        <v>0.0</v>
      </c>
      <c r="D105" s="97">
        <v>0.0</v>
      </c>
      <c r="E105" s="97">
        <v>0.0</v>
      </c>
      <c r="F105" s="97">
        <v>0.0</v>
      </c>
      <c r="G105" s="97">
        <f t="shared" si="21"/>
        <v>1.2382577507E8</v>
      </c>
      <c r="H105" s="97">
        <v>330000.0</v>
      </c>
      <c r="I105" s="97"/>
      <c r="J105" s="97">
        <f t="shared" si="14"/>
        <v>330000.0</v>
      </c>
      <c r="K105" s="97">
        <v>710000.0</v>
      </c>
      <c r="L105" s="97">
        <v>2.421E7</v>
      </c>
      <c r="M105" s="98">
        <v>1410000.0</v>
      </c>
      <c r="N105" s="101">
        <v>0.0</v>
      </c>
      <c r="O105" s="97">
        <f t="shared" si="15"/>
        <v>2.633E7</v>
      </c>
    </row>
    <row r="106" spans="8:8" ht="15.0" customHeight="1">
      <c r="A106" s="102" t="s">
        <v>97</v>
      </c>
      <c r="B106" s="97">
        <v>1.3055658024E8</v>
      </c>
      <c r="C106" s="97">
        <v>0.0</v>
      </c>
      <c r="D106" s="97">
        <v>0.0</v>
      </c>
      <c r="E106" s="97">
        <v>0.0</v>
      </c>
      <c r="F106" s="97">
        <v>0.0</v>
      </c>
      <c r="G106" s="97">
        <f t="shared" si="21"/>
        <v>1.3055658024E8</v>
      </c>
      <c r="H106" s="97">
        <v>330000.0</v>
      </c>
      <c r="I106" s="97"/>
      <c r="J106" s="97">
        <f t="shared" si="14"/>
        <v>330000.0</v>
      </c>
      <c r="K106" s="97">
        <v>560000.0</v>
      </c>
      <c r="L106" s="97">
        <v>1.891E7</v>
      </c>
      <c r="M106" s="98">
        <v>1160000.0</v>
      </c>
      <c r="N106" s="101">
        <v>0.0</v>
      </c>
      <c r="O106" s="97">
        <f t="shared" si="15"/>
        <v>2.063E7</v>
      </c>
    </row>
    <row r="107" spans="8:8" ht="15.0" customHeight="1">
      <c r="A107" s="102" t="s">
        <v>98</v>
      </c>
      <c r="B107" s="97">
        <v>1.0472033257E8</v>
      </c>
      <c r="C107" s="97">
        <v>0.0</v>
      </c>
      <c r="D107" s="97">
        <v>0.0</v>
      </c>
      <c r="E107" s="97">
        <v>0.0</v>
      </c>
      <c r="F107" s="97">
        <v>0.0</v>
      </c>
      <c r="G107" s="97">
        <f t="shared" si="21"/>
        <v>1.0472033257E8</v>
      </c>
      <c r="H107" s="97">
        <v>330000.0</v>
      </c>
      <c r="I107" s="97"/>
      <c r="J107" s="97">
        <f t="shared" si="14"/>
        <v>330000.0</v>
      </c>
      <c r="K107" s="97">
        <v>550000.0</v>
      </c>
      <c r="L107" s="97">
        <v>1.857E7</v>
      </c>
      <c r="M107" s="98">
        <v>1280000.0</v>
      </c>
      <c r="N107" s="101">
        <v>0.0</v>
      </c>
      <c r="O107" s="97">
        <f t="shared" si="15"/>
        <v>2.04E7</v>
      </c>
    </row>
    <row r="108" spans="8:8" ht="15.0" customHeight="1">
      <c r="A108" s="104" t="s">
        <v>221</v>
      </c>
      <c r="B108" s="97">
        <v>2.60277292E7</v>
      </c>
      <c r="C108" s="97">
        <v>0.0</v>
      </c>
      <c r="D108" s="97">
        <v>0.0</v>
      </c>
      <c r="E108" s="97">
        <v>0.0</v>
      </c>
      <c r="F108" s="97">
        <v>0.0</v>
      </c>
      <c r="G108" s="97">
        <f t="shared" si="21"/>
        <v>2.60277292E7</v>
      </c>
      <c r="H108" s="97">
        <v>0.0</v>
      </c>
      <c r="I108" s="97"/>
      <c r="J108" s="97">
        <f t="shared" si="14"/>
        <v>0.0</v>
      </c>
      <c r="K108" s="97">
        <v>0.0</v>
      </c>
      <c r="L108" s="97">
        <v>0.0</v>
      </c>
      <c r="M108" s="98">
        <v>0.0</v>
      </c>
      <c r="N108" s="101">
        <v>0.0</v>
      </c>
      <c r="O108" s="97">
        <f t="shared" si="15"/>
        <v>0.0</v>
      </c>
    </row>
    <row r="109" spans="8:8" ht="15.0" customHeight="1">
      <c r="A109" s="104" t="s">
        <v>222</v>
      </c>
      <c r="B109" s="97">
        <v>2.376062226E7</v>
      </c>
      <c r="C109" s="97">
        <v>0.0</v>
      </c>
      <c r="D109" s="97">
        <v>0.0</v>
      </c>
      <c r="E109" s="97">
        <v>0.0</v>
      </c>
      <c r="F109" s="97">
        <v>0.0</v>
      </c>
      <c r="G109" s="97">
        <f t="shared" si="21"/>
        <v>2.376062226E7</v>
      </c>
      <c r="H109" s="97">
        <v>0.0</v>
      </c>
      <c r="I109" s="97"/>
      <c r="J109" s="97">
        <f t="shared" si="14"/>
        <v>0.0</v>
      </c>
      <c r="K109" s="97">
        <v>0.0</v>
      </c>
      <c r="L109" s="97">
        <v>0.0</v>
      </c>
      <c r="M109" s="98">
        <v>0.0</v>
      </c>
      <c r="N109" s="101">
        <v>0.0</v>
      </c>
      <c r="O109" s="97">
        <f t="shared" si="15"/>
        <v>0.0</v>
      </c>
    </row>
    <row r="110" spans="8:8" ht="15.0" customHeight="1">
      <c r="A110" s="103" t="s">
        <v>223</v>
      </c>
      <c r="B110" s="97">
        <v>1.85345638167E9</v>
      </c>
      <c r="C110" s="97">
        <v>9.9302E8</v>
      </c>
      <c r="D110" s="97">
        <v>4.975E7</v>
      </c>
      <c r="E110" s="97">
        <v>5429424.0</v>
      </c>
      <c r="F110" s="97">
        <v>5742660.0</v>
      </c>
      <c r="G110" s="97">
        <f t="shared" si="21"/>
        <v>2.90739846567E9</v>
      </c>
      <c r="H110" s="97">
        <f t="shared" si="23" ref="H110:L110">SUM(H111:H122)</f>
        <v>4060000.0</v>
      </c>
      <c r="I110" s="97"/>
      <c r="J110" s="97">
        <f t="shared" si="14"/>
        <v>4060000.0</v>
      </c>
      <c r="K110" s="97">
        <f t="shared" si="23"/>
        <v>2.033E7</v>
      </c>
      <c r="L110" s="97">
        <f t="shared" si="23"/>
        <v>6.881E8</v>
      </c>
      <c r="M110" s="98">
        <v>2.531E7</v>
      </c>
      <c r="N110" s="101">
        <v>2750000.0</v>
      </c>
      <c r="O110" s="97">
        <f t="shared" si="15"/>
        <v>7.3649E8</v>
      </c>
    </row>
    <row r="111" spans="8:8" ht="15.0" customHeight="1">
      <c r="A111" s="102" t="s">
        <v>101</v>
      </c>
      <c r="B111" s="97">
        <v>1.934192792E7</v>
      </c>
      <c r="C111" s="97">
        <v>9.9302E8</v>
      </c>
      <c r="D111" s="97">
        <v>0.0</v>
      </c>
      <c r="E111" s="97">
        <v>0.0</v>
      </c>
      <c r="F111" s="97">
        <v>0.0</v>
      </c>
      <c r="G111" s="97">
        <f t="shared" si="21"/>
        <v>1.01236192792E9</v>
      </c>
      <c r="H111" s="97">
        <v>890000.0</v>
      </c>
      <c r="I111" s="97"/>
      <c r="J111" s="97">
        <f t="shared" si="14"/>
        <v>890000.0</v>
      </c>
      <c r="K111" s="97">
        <v>300000.0</v>
      </c>
      <c r="L111" s="97">
        <v>1.013E7</v>
      </c>
      <c r="M111" s="98">
        <v>1150000.0</v>
      </c>
      <c r="N111" s="101">
        <v>0.0</v>
      </c>
      <c r="O111" s="97">
        <f t="shared" si="15"/>
        <v>1.158E7</v>
      </c>
    </row>
    <row r="112" spans="8:8" ht="15.0" customHeight="1">
      <c r="A112" s="102" t="s">
        <v>108</v>
      </c>
      <c r="B112" s="97">
        <v>3.8921631194E8</v>
      </c>
      <c r="C112" s="97">
        <v>0.0</v>
      </c>
      <c r="D112" s="97">
        <v>0.0</v>
      </c>
      <c r="E112" s="97">
        <v>0.0</v>
      </c>
      <c r="F112" s="97">
        <v>0.0</v>
      </c>
      <c r="G112" s="97">
        <f t="shared" si="21"/>
        <v>3.8921631194E8</v>
      </c>
      <c r="H112" s="97">
        <v>400000.0</v>
      </c>
      <c r="I112" s="97"/>
      <c r="J112" s="97">
        <f t="shared" si="14"/>
        <v>400000.0</v>
      </c>
      <c r="K112" s="97">
        <v>8110000.0</v>
      </c>
      <c r="L112" s="97">
        <v>2.7442E8</v>
      </c>
      <c r="M112" s="98">
        <v>4510000.0</v>
      </c>
      <c r="N112" s="101">
        <v>0.0</v>
      </c>
      <c r="O112" s="97">
        <f t="shared" si="15"/>
        <v>2.8704E8</v>
      </c>
    </row>
    <row r="113" spans="8:8" ht="15.0" customHeight="1">
      <c r="A113" s="102" t="s">
        <v>110</v>
      </c>
      <c r="B113" s="97">
        <v>4.2867326014E8</v>
      </c>
      <c r="C113" s="97">
        <v>0.0</v>
      </c>
      <c r="D113" s="97">
        <v>0.0</v>
      </c>
      <c r="E113" s="97">
        <v>0.0</v>
      </c>
      <c r="F113" s="97">
        <v>0.0</v>
      </c>
      <c r="G113" s="97">
        <f t="shared" si="21"/>
        <v>4.2867326014E8</v>
      </c>
      <c r="H113" s="97">
        <v>420000.0</v>
      </c>
      <c r="I113" s="97"/>
      <c r="J113" s="97">
        <f t="shared" si="14"/>
        <v>420000.0</v>
      </c>
      <c r="K113" s="97">
        <v>4140000.0</v>
      </c>
      <c r="L113" s="97">
        <v>1.4016E8</v>
      </c>
      <c r="M113" s="98">
        <v>3500000.0</v>
      </c>
      <c r="N113" s="101">
        <v>0.0</v>
      </c>
      <c r="O113" s="97">
        <f t="shared" si="15"/>
        <v>1.478E8</v>
      </c>
    </row>
    <row r="114" spans="8:8" ht="15.0" customHeight="1">
      <c r="A114" s="102" t="s">
        <v>103</v>
      </c>
      <c r="B114" s="97">
        <v>2.8902646681E8</v>
      </c>
      <c r="C114" s="97">
        <v>0.0</v>
      </c>
      <c r="D114" s="97">
        <v>0.0</v>
      </c>
      <c r="E114" s="97">
        <v>0.0</v>
      </c>
      <c r="F114" s="97">
        <v>0.0</v>
      </c>
      <c r="G114" s="97">
        <f t="shared" si="21"/>
        <v>2.8902646681E8</v>
      </c>
      <c r="H114" s="97">
        <v>380000.0</v>
      </c>
      <c r="I114" s="97"/>
      <c r="J114" s="97">
        <f t="shared" si="14"/>
        <v>380000.0</v>
      </c>
      <c r="K114" s="97">
        <v>2070000.0</v>
      </c>
      <c r="L114" s="97">
        <v>7.021E7</v>
      </c>
      <c r="M114" s="98">
        <v>3610000.0</v>
      </c>
      <c r="N114" s="101">
        <v>0.0</v>
      </c>
      <c r="O114" s="97">
        <f t="shared" si="15"/>
        <v>7.589E7</v>
      </c>
    </row>
    <row r="115" spans="8:8" ht="15.0" customHeight="1">
      <c r="A115" s="102" t="s">
        <v>102</v>
      </c>
      <c r="B115" s="97">
        <v>2.4867775357E8</v>
      </c>
      <c r="C115" s="97">
        <v>0.0</v>
      </c>
      <c r="D115" s="97">
        <v>0.0</v>
      </c>
      <c r="E115" s="97">
        <v>0.0</v>
      </c>
      <c r="F115" s="97">
        <v>0.0</v>
      </c>
      <c r="G115" s="97">
        <f t="shared" si="21"/>
        <v>2.4867775357E8</v>
      </c>
      <c r="H115" s="97">
        <v>370000.0</v>
      </c>
      <c r="I115" s="97"/>
      <c r="J115" s="97">
        <f t="shared" si="14"/>
        <v>370000.0</v>
      </c>
      <c r="K115" s="97">
        <v>1350000.0</v>
      </c>
      <c r="L115" s="97">
        <v>4.565E7</v>
      </c>
      <c r="M115" s="98">
        <v>2140000.0</v>
      </c>
      <c r="N115" s="101">
        <v>0.0</v>
      </c>
      <c r="O115" s="97">
        <f t="shared" si="15"/>
        <v>4.914E7</v>
      </c>
    </row>
    <row r="116" spans="8:8" ht="15.0" customHeight="1">
      <c r="A116" s="102" t="s">
        <v>109</v>
      </c>
      <c r="B116" s="97">
        <v>1.6844527176E8</v>
      </c>
      <c r="C116" s="97">
        <v>0.0</v>
      </c>
      <c r="D116" s="97">
        <v>0.0</v>
      </c>
      <c r="E116" s="97">
        <v>0.0</v>
      </c>
      <c r="F116" s="97">
        <v>0.0</v>
      </c>
      <c r="G116" s="97">
        <f t="shared" si="21"/>
        <v>1.6844527176E8</v>
      </c>
      <c r="H116" s="97">
        <v>340000.0</v>
      </c>
      <c r="I116" s="97"/>
      <c r="J116" s="97">
        <f t="shared" si="14"/>
        <v>340000.0</v>
      </c>
      <c r="K116" s="97">
        <v>3370000.0</v>
      </c>
      <c r="L116" s="97">
        <v>1.1397E8</v>
      </c>
      <c r="M116" s="98">
        <v>4410000.0</v>
      </c>
      <c r="N116" s="101">
        <v>0.0</v>
      </c>
      <c r="O116" s="97">
        <f t="shared" si="15"/>
        <v>1.2175E8</v>
      </c>
    </row>
    <row r="117" spans="8:8" ht="15.0" customHeight="1">
      <c r="A117" s="102" t="s">
        <v>104</v>
      </c>
      <c r="B117" s="97">
        <v>3.113151465E7</v>
      </c>
      <c r="C117" s="97">
        <v>0.0</v>
      </c>
      <c r="D117" s="97">
        <v>0.0</v>
      </c>
      <c r="E117" s="97">
        <v>0.0</v>
      </c>
      <c r="F117" s="97">
        <v>0.0</v>
      </c>
      <c r="G117" s="97">
        <f t="shared" si="21"/>
        <v>3.113151465E7</v>
      </c>
      <c r="H117" s="97">
        <v>310000.0</v>
      </c>
      <c r="I117" s="97"/>
      <c r="J117" s="97">
        <f t="shared" si="14"/>
        <v>310000.0</v>
      </c>
      <c r="K117" s="97">
        <v>50000.0</v>
      </c>
      <c r="L117" s="97">
        <v>1750000.0</v>
      </c>
      <c r="M117" s="98">
        <v>960000.0</v>
      </c>
      <c r="N117" s="101">
        <v>0.0</v>
      </c>
      <c r="O117" s="97">
        <f t="shared" si="15"/>
        <v>2760000.0</v>
      </c>
    </row>
    <row r="118" spans="8:8" ht="15.0" customHeight="1">
      <c r="A118" s="102" t="s">
        <v>105</v>
      </c>
      <c r="B118" s="97">
        <v>5.018708022E7</v>
      </c>
      <c r="C118" s="97">
        <v>0.0</v>
      </c>
      <c r="D118" s="97">
        <v>0.0</v>
      </c>
      <c r="E118" s="97">
        <v>0.0</v>
      </c>
      <c r="F118" s="97">
        <v>0.0</v>
      </c>
      <c r="G118" s="97">
        <f t="shared" si="21"/>
        <v>5.018708022E7</v>
      </c>
      <c r="H118" s="97">
        <v>320000.0</v>
      </c>
      <c r="I118" s="97"/>
      <c r="J118" s="97">
        <f t="shared" si="14"/>
        <v>320000.0</v>
      </c>
      <c r="K118" s="97">
        <v>140000.0</v>
      </c>
      <c r="L118" s="97">
        <v>4840000.0</v>
      </c>
      <c r="M118" s="98">
        <v>2030000.0</v>
      </c>
      <c r="N118" s="101">
        <v>0.0</v>
      </c>
      <c r="O118" s="97">
        <f t="shared" si="15"/>
        <v>7010000.0</v>
      </c>
    </row>
    <row r="119" spans="8:8" ht="15.0" customHeight="1">
      <c r="A119" s="102" t="s">
        <v>107</v>
      </c>
      <c r="B119" s="97">
        <v>6.520003494E7</v>
      </c>
      <c r="C119" s="97">
        <v>0.0</v>
      </c>
      <c r="D119" s="97">
        <v>0.0</v>
      </c>
      <c r="E119" s="97">
        <v>0.0</v>
      </c>
      <c r="F119" s="97">
        <v>0.0</v>
      </c>
      <c r="G119" s="97">
        <f t="shared" si="21"/>
        <v>6.520003494E7</v>
      </c>
      <c r="H119" s="97">
        <v>310000.0</v>
      </c>
      <c r="I119" s="97"/>
      <c r="J119" s="97">
        <f t="shared" si="14"/>
        <v>310000.0</v>
      </c>
      <c r="K119" s="97">
        <v>350000.0</v>
      </c>
      <c r="L119" s="97">
        <v>1.19E7</v>
      </c>
      <c r="M119" s="98">
        <v>1520000.0</v>
      </c>
      <c r="N119" s="101">
        <v>0.0</v>
      </c>
      <c r="O119" s="97">
        <f t="shared" si="15"/>
        <v>1.377E7</v>
      </c>
    </row>
    <row r="120" spans="8:8" ht="15.0" customHeight="1">
      <c r="A120" s="102" t="s">
        <v>106</v>
      </c>
      <c r="B120" s="97">
        <v>7.435302416E7</v>
      </c>
      <c r="C120" s="97">
        <v>0.0</v>
      </c>
      <c r="D120" s="97">
        <v>0.0</v>
      </c>
      <c r="E120" s="97">
        <v>0.0</v>
      </c>
      <c r="F120" s="97">
        <v>0.0</v>
      </c>
      <c r="G120" s="97">
        <f t="shared" si="21"/>
        <v>7.435302416E7</v>
      </c>
      <c r="H120" s="97">
        <v>320000.0</v>
      </c>
      <c r="I120" s="97"/>
      <c r="J120" s="97">
        <f t="shared" si="14"/>
        <v>320000.0</v>
      </c>
      <c r="K120" s="97">
        <v>450000.0</v>
      </c>
      <c r="L120" s="97">
        <v>1.507E7</v>
      </c>
      <c r="M120" s="98">
        <v>1480000.0</v>
      </c>
      <c r="N120" s="101">
        <v>0.0</v>
      </c>
      <c r="O120" s="97">
        <f t="shared" si="15"/>
        <v>1.7E7</v>
      </c>
    </row>
    <row r="121" spans="8:8" ht="15.0" customHeight="1">
      <c r="A121" s="104" t="s">
        <v>224</v>
      </c>
      <c r="B121" s="97">
        <v>6.688725096E7</v>
      </c>
      <c r="C121" s="97">
        <v>0.0</v>
      </c>
      <c r="D121" s="97">
        <v>0.0</v>
      </c>
      <c r="E121" s="97">
        <v>0.0</v>
      </c>
      <c r="F121" s="97">
        <v>0.0</v>
      </c>
      <c r="G121" s="97">
        <f t="shared" si="21"/>
        <v>6.688725096E7</v>
      </c>
      <c r="H121" s="97">
        <v>0.0</v>
      </c>
      <c r="I121" s="97"/>
      <c r="J121" s="97">
        <f t="shared" si="14"/>
        <v>0.0</v>
      </c>
      <c r="K121" s="97">
        <v>0.0</v>
      </c>
      <c r="L121" s="97">
        <v>0.0</v>
      </c>
      <c r="M121" s="98">
        <v>0.0</v>
      </c>
      <c r="N121" s="101">
        <v>0.0</v>
      </c>
      <c r="O121" s="97">
        <f t="shared" si="15"/>
        <v>0.0</v>
      </c>
    </row>
    <row r="122" spans="8:8" ht="15.0" customHeight="1">
      <c r="A122" s="104" t="s">
        <v>225</v>
      </c>
      <c r="B122" s="97">
        <v>2.23164846E7</v>
      </c>
      <c r="C122" s="97">
        <v>0.0</v>
      </c>
      <c r="D122" s="97">
        <v>0.0</v>
      </c>
      <c r="E122" s="97">
        <v>0.0</v>
      </c>
      <c r="F122" s="97">
        <v>0.0</v>
      </c>
      <c r="G122" s="97">
        <f t="shared" si="21"/>
        <v>2.23164846E7</v>
      </c>
      <c r="H122" s="97">
        <v>0.0</v>
      </c>
      <c r="I122" s="97"/>
      <c r="J122" s="97">
        <f t="shared" si="14"/>
        <v>0.0</v>
      </c>
      <c r="K122" s="97">
        <v>0.0</v>
      </c>
      <c r="L122" s="97">
        <v>0.0</v>
      </c>
      <c r="M122" s="98">
        <v>0.0</v>
      </c>
      <c r="N122" s="101">
        <v>0.0</v>
      </c>
      <c r="O122" s="97">
        <f t="shared" si="15"/>
        <v>0.0</v>
      </c>
    </row>
    <row r="123" spans="8:8" ht="15.0" customHeight="1">
      <c r="A123" s="103" t="s">
        <v>226</v>
      </c>
      <c r="B123" s="97">
        <v>1.70409763357E9</v>
      </c>
      <c r="C123" s="97">
        <v>9.4152E8</v>
      </c>
      <c r="D123" s="97">
        <v>4.717E7</v>
      </c>
      <c r="E123" s="97">
        <v>0.0</v>
      </c>
      <c r="F123" s="97">
        <v>0.0</v>
      </c>
      <c r="G123" s="97">
        <f t="shared" si="21"/>
        <v>2.6927876335699997E9</v>
      </c>
      <c r="H123" s="97">
        <f t="shared" si="24" ref="H123:L123">SUM(H124:H132)</f>
        <v>2880000.0</v>
      </c>
      <c r="I123" s="97"/>
      <c r="J123" s="97">
        <f t="shared" si="14"/>
        <v>2880000.0</v>
      </c>
      <c r="K123" s="97">
        <f t="shared" si="24"/>
        <v>7910000.0</v>
      </c>
      <c r="L123" s="97">
        <f t="shared" si="24"/>
        <v>2.6758E8</v>
      </c>
      <c r="M123" s="98">
        <v>1.189E7</v>
      </c>
      <c r="N123" s="101">
        <v>1290000.0</v>
      </c>
      <c r="O123" s="97">
        <f t="shared" si="15"/>
        <v>2.8867E8</v>
      </c>
    </row>
    <row r="124" spans="8:8" ht="15.0" customHeight="1">
      <c r="A124" s="102" t="s">
        <v>112</v>
      </c>
      <c r="B124" s="97">
        <v>0.0</v>
      </c>
      <c r="C124" s="97">
        <v>9.4152E8</v>
      </c>
      <c r="D124" s="97">
        <v>0.0</v>
      </c>
      <c r="E124" s="97">
        <v>0.0</v>
      </c>
      <c r="F124" s="97">
        <v>0.0</v>
      </c>
      <c r="G124" s="97">
        <f t="shared" si="21"/>
        <v>9.4152E8</v>
      </c>
      <c r="H124" s="97">
        <v>870000.0</v>
      </c>
      <c r="I124" s="97"/>
      <c r="J124" s="97">
        <f t="shared" si="14"/>
        <v>870000.0</v>
      </c>
      <c r="K124" s="97">
        <v>270000.0</v>
      </c>
      <c r="L124" s="97">
        <v>9090000.0</v>
      </c>
      <c r="M124" s="98">
        <v>1110000.0</v>
      </c>
      <c r="N124" s="101">
        <v>0.0</v>
      </c>
      <c r="O124" s="97">
        <f t="shared" si="15"/>
        <v>1.047E7</v>
      </c>
    </row>
    <row r="125" spans="8:8" ht="15.0" customHeight="1">
      <c r="A125" s="102" t="s">
        <v>114</v>
      </c>
      <c r="B125" s="97">
        <v>3.1832056136E8</v>
      </c>
      <c r="C125" s="97">
        <v>0.0</v>
      </c>
      <c r="D125" s="97">
        <v>0.0</v>
      </c>
      <c r="E125" s="97">
        <v>0.0</v>
      </c>
      <c r="F125" s="97">
        <v>0.0</v>
      </c>
      <c r="G125" s="97">
        <f t="shared" si="21"/>
        <v>3.1832056136E8</v>
      </c>
      <c r="H125" s="97">
        <v>390000.0</v>
      </c>
      <c r="I125" s="97"/>
      <c r="J125" s="97">
        <f t="shared" si="14"/>
        <v>390000.0</v>
      </c>
      <c r="K125" s="97">
        <v>1760000.0</v>
      </c>
      <c r="L125" s="97">
        <v>5.949E7</v>
      </c>
      <c r="M125" s="98">
        <v>2080000.0</v>
      </c>
      <c r="N125" s="101">
        <v>0.0</v>
      </c>
      <c r="O125" s="97">
        <f t="shared" si="15"/>
        <v>6.333E7</v>
      </c>
    </row>
    <row r="126" spans="8:8" ht="15.0" customHeight="1">
      <c r="A126" s="102" t="s">
        <v>116</v>
      </c>
      <c r="B126" s="97">
        <v>4.1635021963E8</v>
      </c>
      <c r="C126" s="97">
        <v>0.0</v>
      </c>
      <c r="D126" s="97">
        <v>0.0</v>
      </c>
      <c r="E126" s="97">
        <v>0.0</v>
      </c>
      <c r="F126" s="97">
        <v>0.0</v>
      </c>
      <c r="G126" s="97">
        <f t="shared" si="21"/>
        <v>4.1635021963E8</v>
      </c>
      <c r="H126" s="97">
        <v>430000.0</v>
      </c>
      <c r="I126" s="97"/>
      <c r="J126" s="97">
        <f t="shared" si="14"/>
        <v>430000.0</v>
      </c>
      <c r="K126" s="97">
        <v>1410000.0</v>
      </c>
      <c r="L126" s="97">
        <v>4.773E7</v>
      </c>
      <c r="M126" s="98">
        <v>1960000.0</v>
      </c>
      <c r="N126" s="101">
        <v>0.0</v>
      </c>
      <c r="O126" s="97">
        <f t="shared" si="15"/>
        <v>5.11E7</v>
      </c>
    </row>
    <row r="127" spans="8:8" ht="15.0" customHeight="1">
      <c r="A127" s="102" t="s">
        <v>117</v>
      </c>
      <c r="B127" s="97">
        <v>3.76283569E8</v>
      </c>
      <c r="C127" s="97">
        <v>0.0</v>
      </c>
      <c r="D127" s="97">
        <v>0.0</v>
      </c>
      <c r="E127" s="97">
        <v>0.0</v>
      </c>
      <c r="F127" s="97">
        <v>0.0</v>
      </c>
      <c r="G127" s="97">
        <f t="shared" si="21"/>
        <v>3.76283569E8</v>
      </c>
      <c r="H127" s="97">
        <v>420000.0</v>
      </c>
      <c r="I127" s="97"/>
      <c r="J127" s="97">
        <f t="shared" si="14"/>
        <v>420000.0</v>
      </c>
      <c r="K127" s="97">
        <v>1740000.0</v>
      </c>
      <c r="L127" s="97">
        <v>5.88E7</v>
      </c>
      <c r="M127" s="98">
        <v>2300000.0</v>
      </c>
      <c r="N127" s="101">
        <v>0.0</v>
      </c>
      <c r="O127" s="97">
        <f t="shared" si="15"/>
        <v>6.284E7</v>
      </c>
    </row>
    <row r="128" spans="8:8" ht="15.0" customHeight="1">
      <c r="A128" s="102" t="s">
        <v>115</v>
      </c>
      <c r="B128" s="97">
        <v>3.5905797065E8</v>
      </c>
      <c r="C128" s="97">
        <v>0.0</v>
      </c>
      <c r="D128" s="97">
        <v>0.0</v>
      </c>
      <c r="E128" s="97">
        <v>0.0</v>
      </c>
      <c r="F128" s="97">
        <v>0.0</v>
      </c>
      <c r="G128" s="97">
        <f t="shared" si="21"/>
        <v>3.5905797065E8</v>
      </c>
      <c r="H128" s="97">
        <v>420000.0</v>
      </c>
      <c r="I128" s="97"/>
      <c r="J128" s="97">
        <f t="shared" si="14"/>
        <v>420000.0</v>
      </c>
      <c r="K128" s="97">
        <v>1480000.0</v>
      </c>
      <c r="L128" s="97">
        <v>4.997E7</v>
      </c>
      <c r="M128" s="98">
        <v>2060000.0</v>
      </c>
      <c r="N128" s="101">
        <v>0.0</v>
      </c>
      <c r="O128" s="97">
        <f t="shared" si="15"/>
        <v>5.351E7</v>
      </c>
    </row>
    <row r="129" spans="8:8" ht="15.0" customHeight="1">
      <c r="A129" s="102" t="s">
        <v>113</v>
      </c>
      <c r="B129" s="97">
        <v>1.6086225912E8</v>
      </c>
      <c r="C129" s="97">
        <v>0.0</v>
      </c>
      <c r="D129" s="97">
        <v>0.0</v>
      </c>
      <c r="E129" s="97">
        <v>0.0</v>
      </c>
      <c r="F129" s="97">
        <v>0.0</v>
      </c>
      <c r="G129" s="97">
        <f t="shared" si="21"/>
        <v>1.6086225912E8</v>
      </c>
      <c r="H129" s="97">
        <v>350000.0</v>
      </c>
      <c r="I129" s="97"/>
      <c r="J129" s="97">
        <f t="shared" si="14"/>
        <v>350000.0</v>
      </c>
      <c r="K129" s="97">
        <v>1250000.0</v>
      </c>
      <c r="L129" s="97">
        <v>4.25E7</v>
      </c>
      <c r="M129" s="98">
        <v>2380000.0</v>
      </c>
      <c r="N129" s="101">
        <v>0.0</v>
      </c>
      <c r="O129" s="97">
        <f t="shared" si="15"/>
        <v>4.613E7</v>
      </c>
    </row>
    <row r="130" spans="8:8" ht="15.0" customHeight="1">
      <c r="A130" s="104" t="s">
        <v>227</v>
      </c>
      <c r="B130" s="97">
        <v>5.596334422E7</v>
      </c>
      <c r="C130" s="97">
        <v>0.0</v>
      </c>
      <c r="D130" s="97">
        <v>0.0</v>
      </c>
      <c r="E130" s="97">
        <v>0.0</v>
      </c>
      <c r="F130" s="97">
        <v>0.0</v>
      </c>
      <c r="G130" s="97">
        <f t="shared" si="21"/>
        <v>5.596334422E7</v>
      </c>
      <c r="H130" s="97">
        <v>0.0</v>
      </c>
      <c r="I130" s="97"/>
      <c r="J130" s="97">
        <f t="shared" si="14"/>
        <v>0.0</v>
      </c>
      <c r="K130" s="97">
        <v>0.0</v>
      </c>
      <c r="L130" s="97">
        <v>0.0</v>
      </c>
      <c r="M130" s="98">
        <v>0.0</v>
      </c>
      <c r="N130" s="101">
        <v>0.0</v>
      </c>
      <c r="O130" s="97">
        <f t="shared" si="15"/>
        <v>0.0</v>
      </c>
    </row>
    <row r="131" spans="8:8" ht="15.0" customHeight="1">
      <c r="A131" s="104" t="s">
        <v>221</v>
      </c>
      <c r="B131" s="97">
        <v>1.725970959E7</v>
      </c>
      <c r="C131" s="97">
        <v>0.0</v>
      </c>
      <c r="D131" s="97">
        <v>0.0</v>
      </c>
      <c r="E131" s="97">
        <v>0.0</v>
      </c>
      <c r="F131" s="97">
        <v>0.0</v>
      </c>
      <c r="G131" s="97">
        <f t="shared" si="21"/>
        <v>1.725970959E7</v>
      </c>
      <c r="H131" s="97">
        <v>0.0</v>
      </c>
      <c r="I131" s="97"/>
      <c r="J131" s="97">
        <f t="shared" si="14"/>
        <v>0.0</v>
      </c>
      <c r="K131" s="97">
        <v>0.0</v>
      </c>
      <c r="L131" s="97">
        <v>0.0</v>
      </c>
      <c r="M131" s="98">
        <v>0.0</v>
      </c>
      <c r="N131" s="101">
        <v>0.0</v>
      </c>
      <c r="O131" s="97">
        <f t="shared" si="15"/>
        <v>0.0</v>
      </c>
    </row>
    <row r="132" spans="8:8" ht="15.0" customHeight="1">
      <c r="A132" s="104" t="s">
        <v>228</v>
      </c>
      <c r="B132" s="97">
        <v>0.0</v>
      </c>
      <c r="C132" s="97">
        <v>0.0</v>
      </c>
      <c r="D132" s="97">
        <v>0.0</v>
      </c>
      <c r="E132" s="97">
        <v>0.0</v>
      </c>
      <c r="F132" s="97">
        <v>0.0</v>
      </c>
      <c r="G132" s="97">
        <f t="shared" si="21"/>
        <v>0.0</v>
      </c>
      <c r="H132" s="97">
        <v>0.0</v>
      </c>
      <c r="I132" s="97"/>
      <c r="J132" s="97">
        <f t="shared" si="14"/>
        <v>0.0</v>
      </c>
      <c r="K132" s="97">
        <v>0.0</v>
      </c>
      <c r="L132" s="97">
        <v>0.0</v>
      </c>
      <c r="M132" s="98">
        <v>0.0</v>
      </c>
      <c r="N132" s="101">
        <v>0.0</v>
      </c>
      <c r="O132" s="97">
        <f t="shared" si="15"/>
        <v>0.0</v>
      </c>
    </row>
    <row r="133" spans="8:8" ht="15.0" customHeight="1">
      <c r="A133" s="103" t="s">
        <v>229</v>
      </c>
      <c r="B133" s="97">
        <v>8.4343630425E8</v>
      </c>
      <c r="C133" s="97">
        <v>5.3867E8</v>
      </c>
      <c r="D133" s="97">
        <v>2.699E7</v>
      </c>
      <c r="E133" s="97">
        <v>97370.0</v>
      </c>
      <c r="F133" s="97">
        <v>102987.5</v>
      </c>
      <c r="G133" s="97">
        <f t="shared" si="25" ref="G133:G164">SUM(B133:F133)</f>
        <v>1.40929666175E9</v>
      </c>
      <c r="H133" s="97">
        <f t="shared" si="26" ref="H133:L133">SUM(H134:H143)</f>
        <v>2830000.0</v>
      </c>
      <c r="I133" s="97"/>
      <c r="J133" s="97">
        <f t="shared" si="27" ref="J133:J179">SUM(H133:I133)</f>
        <v>2830000.0</v>
      </c>
      <c r="K133" s="97">
        <f t="shared" si="26"/>
        <v>1.362E7</v>
      </c>
      <c r="L133" s="97">
        <f t="shared" si="26"/>
        <v>1.1157E8</v>
      </c>
      <c r="M133" s="98">
        <v>2.517E7</v>
      </c>
      <c r="N133" s="101">
        <v>2750000.0</v>
      </c>
      <c r="O133" s="97">
        <f t="shared" si="28" ref="O133:O179">SUM(K133:N133)</f>
        <v>1.5311E8</v>
      </c>
    </row>
    <row r="134" spans="8:8" ht="15.0" customHeight="1">
      <c r="A134" s="102" t="s">
        <v>118</v>
      </c>
      <c r="B134" s="97">
        <v>0.0</v>
      </c>
      <c r="C134" s="97">
        <v>5.3867E8</v>
      </c>
      <c r="D134" s="97">
        <v>0.0</v>
      </c>
      <c r="E134" s="97">
        <v>0.0</v>
      </c>
      <c r="F134" s="97">
        <v>0.0</v>
      </c>
      <c r="G134" s="97">
        <f t="shared" si="25"/>
        <v>5.3867E8</v>
      </c>
      <c r="H134" s="97">
        <v>560000.0</v>
      </c>
      <c r="I134" s="97"/>
      <c r="J134" s="97">
        <f t="shared" si="27"/>
        <v>560000.0</v>
      </c>
      <c r="K134" s="97">
        <v>10000.0</v>
      </c>
      <c r="L134" s="97">
        <v>170000.0</v>
      </c>
      <c r="M134" s="98">
        <v>810000.0</v>
      </c>
      <c r="N134" s="101">
        <v>0.0</v>
      </c>
      <c r="O134" s="97">
        <f t="shared" si="28"/>
        <v>990000.0</v>
      </c>
    </row>
    <row r="135" spans="8:8" ht="15.0" customHeight="1">
      <c r="A135" s="102" t="s">
        <v>43</v>
      </c>
      <c r="B135" s="97">
        <v>6.056312254E7</v>
      </c>
      <c r="C135" s="97">
        <v>0.0</v>
      </c>
      <c r="D135" s="97">
        <v>0.0</v>
      </c>
      <c r="E135" s="97">
        <v>0.0</v>
      </c>
      <c r="F135" s="97">
        <v>0.0</v>
      </c>
      <c r="G135" s="97">
        <f t="shared" si="25"/>
        <v>6.056312254E7</v>
      </c>
      <c r="H135" s="97">
        <v>260000.0</v>
      </c>
      <c r="I135" s="97"/>
      <c r="J135" s="97">
        <f t="shared" si="27"/>
        <v>260000.0</v>
      </c>
      <c r="K135" s="97">
        <v>4890000.0</v>
      </c>
      <c r="L135" s="97">
        <v>0.0</v>
      </c>
      <c r="M135" s="98">
        <v>5910000.0</v>
      </c>
      <c r="N135" s="101">
        <v>0.0</v>
      </c>
      <c r="O135" s="97">
        <f t="shared" si="28"/>
        <v>1.08E7</v>
      </c>
    </row>
    <row r="136" spans="8:8" ht="15.0" customHeight="1">
      <c r="A136" s="102" t="s">
        <v>44</v>
      </c>
      <c r="B136" s="97">
        <v>1.2674164688E8</v>
      </c>
      <c r="C136" s="97">
        <v>0.0</v>
      </c>
      <c r="D136" s="97">
        <v>0.0</v>
      </c>
      <c r="E136" s="97">
        <v>0.0</v>
      </c>
      <c r="F136" s="97">
        <v>0.0</v>
      </c>
      <c r="G136" s="97">
        <f t="shared" si="25"/>
        <v>1.2674164688E8</v>
      </c>
      <c r="H136" s="97">
        <v>230000.0</v>
      </c>
      <c r="I136" s="97"/>
      <c r="J136" s="97">
        <f t="shared" si="27"/>
        <v>230000.0</v>
      </c>
      <c r="K136" s="97">
        <v>4300000.0</v>
      </c>
      <c r="L136" s="97">
        <v>0.0</v>
      </c>
      <c r="M136" s="98">
        <v>6440000.0</v>
      </c>
      <c r="N136" s="101">
        <v>0.0</v>
      </c>
      <c r="O136" s="97">
        <f t="shared" si="28"/>
        <v>1.074E7</v>
      </c>
    </row>
    <row r="137" spans="8:8" ht="15.0" customHeight="1">
      <c r="A137" s="102" t="s">
        <v>119</v>
      </c>
      <c r="B137" s="97">
        <v>1.3738398612E8</v>
      </c>
      <c r="C137" s="97">
        <v>0.0</v>
      </c>
      <c r="D137" s="97">
        <v>0.0</v>
      </c>
      <c r="E137" s="97">
        <v>0.0</v>
      </c>
      <c r="F137" s="97">
        <v>0.0</v>
      </c>
      <c r="G137" s="97">
        <f t="shared" si="25"/>
        <v>1.3738398612E8</v>
      </c>
      <c r="H137" s="97">
        <v>330000.0</v>
      </c>
      <c r="I137" s="97"/>
      <c r="J137" s="97">
        <f t="shared" si="27"/>
        <v>330000.0</v>
      </c>
      <c r="K137" s="97">
        <v>760000.0</v>
      </c>
      <c r="L137" s="97">
        <v>2.587E7</v>
      </c>
      <c r="M137" s="98">
        <v>1230000.0</v>
      </c>
      <c r="N137" s="101">
        <v>0.0</v>
      </c>
      <c r="O137" s="97">
        <f t="shared" si="28"/>
        <v>2.786E7</v>
      </c>
    </row>
    <row r="138" spans="8:8" ht="15.0" customHeight="1">
      <c r="A138" s="102" t="s">
        <v>122</v>
      </c>
      <c r="B138" s="97">
        <v>9.368061964E7</v>
      </c>
      <c r="C138" s="97">
        <v>0.0</v>
      </c>
      <c r="D138" s="97">
        <v>0.0</v>
      </c>
      <c r="E138" s="97">
        <v>0.0</v>
      </c>
      <c r="F138" s="97">
        <v>0.0</v>
      </c>
      <c r="G138" s="97">
        <f t="shared" si="25"/>
        <v>9.368061964E7</v>
      </c>
      <c r="H138" s="97">
        <v>320000.0</v>
      </c>
      <c r="I138" s="97"/>
      <c r="J138" s="97">
        <f t="shared" si="27"/>
        <v>320000.0</v>
      </c>
      <c r="K138" s="97">
        <v>360000.0</v>
      </c>
      <c r="L138" s="97">
        <v>1.224E7</v>
      </c>
      <c r="M138" s="98">
        <v>1020000.0</v>
      </c>
      <c r="N138" s="101">
        <v>0.0</v>
      </c>
      <c r="O138" s="97">
        <f t="shared" si="28"/>
        <v>1.362E7</v>
      </c>
    </row>
    <row r="139" spans="8:8" ht="15.0" customHeight="1">
      <c r="A139" s="102" t="s">
        <v>120</v>
      </c>
      <c r="B139" s="97">
        <v>1.1261665258E8</v>
      </c>
      <c r="C139" s="97">
        <v>0.0</v>
      </c>
      <c r="D139" s="97">
        <v>0.0</v>
      </c>
      <c r="E139" s="97">
        <v>0.0</v>
      </c>
      <c r="F139" s="97">
        <v>0.0</v>
      </c>
      <c r="G139" s="97">
        <f t="shared" si="25"/>
        <v>1.1261665258E8</v>
      </c>
      <c r="H139" s="97">
        <v>330000.0</v>
      </c>
      <c r="I139" s="97"/>
      <c r="J139" s="97">
        <f t="shared" si="27"/>
        <v>330000.0</v>
      </c>
      <c r="K139" s="97">
        <v>420000.0</v>
      </c>
      <c r="L139" s="97">
        <v>1.429E7</v>
      </c>
      <c r="M139" s="98">
        <v>1530000.0</v>
      </c>
      <c r="N139" s="101">
        <v>0.0</v>
      </c>
      <c r="O139" s="97">
        <f t="shared" si="28"/>
        <v>1.624E7</v>
      </c>
    </row>
    <row r="140" spans="8:8" ht="15.0" customHeight="1">
      <c r="A140" s="102" t="s">
        <v>121</v>
      </c>
      <c r="B140" s="97">
        <v>2.5670851195E8</v>
      </c>
      <c r="C140" s="97">
        <v>0.0</v>
      </c>
      <c r="D140" s="97">
        <v>0.0</v>
      </c>
      <c r="E140" s="97">
        <v>0.0</v>
      </c>
      <c r="F140" s="97">
        <v>0.0</v>
      </c>
      <c r="G140" s="97">
        <f t="shared" si="25"/>
        <v>2.5670851195E8</v>
      </c>
      <c r="H140" s="97">
        <v>370000.0</v>
      </c>
      <c r="I140" s="97"/>
      <c r="J140" s="97">
        <f t="shared" si="27"/>
        <v>370000.0</v>
      </c>
      <c r="K140" s="97">
        <v>1740000.0</v>
      </c>
      <c r="L140" s="97">
        <v>5.9E7</v>
      </c>
      <c r="M140" s="98">
        <v>1490000.0</v>
      </c>
      <c r="N140" s="101">
        <v>0.0</v>
      </c>
      <c r="O140" s="97">
        <f t="shared" si="28"/>
        <v>6.223E7</v>
      </c>
    </row>
    <row r="141" spans="8:8" ht="15.0" customHeight="1">
      <c r="A141" s="102" t="s">
        <v>41</v>
      </c>
      <c r="B141" s="97">
        <v>2.754071474E7</v>
      </c>
      <c r="C141" s="97">
        <v>0.0</v>
      </c>
      <c r="D141" s="97">
        <v>0.0</v>
      </c>
      <c r="E141" s="97">
        <v>0.0</v>
      </c>
      <c r="F141" s="97">
        <v>0.0</v>
      </c>
      <c r="G141" s="97">
        <f t="shared" si="25"/>
        <v>2.754071474E7</v>
      </c>
      <c r="H141" s="97">
        <v>220000.0</v>
      </c>
      <c r="I141" s="97"/>
      <c r="J141" s="97">
        <f t="shared" si="27"/>
        <v>220000.0</v>
      </c>
      <c r="K141" s="97">
        <v>600000.0</v>
      </c>
      <c r="L141" s="97">
        <v>0.0</v>
      </c>
      <c r="M141" s="98">
        <v>3200000.0</v>
      </c>
      <c r="N141" s="101">
        <v>0.0</v>
      </c>
      <c r="O141" s="97">
        <f t="shared" si="28"/>
        <v>3800000.0</v>
      </c>
    </row>
    <row r="142" spans="8:8" ht="15.0" customHeight="1">
      <c r="A142" s="102" t="s">
        <v>42</v>
      </c>
      <c r="B142" s="97">
        <v>2.4990581E7</v>
      </c>
      <c r="C142" s="97">
        <v>0.0</v>
      </c>
      <c r="D142" s="97">
        <v>0.0</v>
      </c>
      <c r="E142" s="97">
        <v>0.0</v>
      </c>
      <c r="F142" s="97">
        <v>0.0</v>
      </c>
      <c r="G142" s="97">
        <f t="shared" si="25"/>
        <v>2.4990581E7</v>
      </c>
      <c r="H142" s="97">
        <v>210000.0</v>
      </c>
      <c r="I142" s="97"/>
      <c r="J142" s="97">
        <f t="shared" si="27"/>
        <v>210000.0</v>
      </c>
      <c r="K142" s="97">
        <v>540000.0</v>
      </c>
      <c r="L142" s="97">
        <v>0.0</v>
      </c>
      <c r="M142" s="98">
        <v>3540000.0</v>
      </c>
      <c r="N142" s="101">
        <v>0.0</v>
      </c>
      <c r="O142" s="97">
        <f t="shared" si="28"/>
        <v>4080000.0</v>
      </c>
    </row>
    <row r="143" spans="8:8" ht="15.0" customHeight="1">
      <c r="A143" s="104" t="s">
        <v>221</v>
      </c>
      <c r="B143" s="97">
        <v>3210468.8</v>
      </c>
      <c r="C143" s="97">
        <v>0.0</v>
      </c>
      <c r="D143" s="97">
        <v>0.0</v>
      </c>
      <c r="E143" s="97">
        <v>0.0</v>
      </c>
      <c r="F143" s="97">
        <v>0.0</v>
      </c>
      <c r="G143" s="97">
        <f t="shared" si="25"/>
        <v>3210468.8</v>
      </c>
      <c r="H143" s="97">
        <v>0.0</v>
      </c>
      <c r="I143" s="97"/>
      <c r="J143" s="97">
        <f t="shared" si="27"/>
        <v>0.0</v>
      </c>
      <c r="K143" s="97">
        <v>0.0</v>
      </c>
      <c r="L143" s="97">
        <v>0.0</v>
      </c>
      <c r="M143" s="98">
        <v>0.0</v>
      </c>
      <c r="N143" s="101">
        <v>0.0</v>
      </c>
      <c r="O143" s="97">
        <f t="shared" si="28"/>
        <v>0.0</v>
      </c>
    </row>
    <row r="144" spans="8:8" ht="15.0" customHeight="1">
      <c r="A144" s="103" t="s">
        <v>230</v>
      </c>
      <c r="B144" s="97">
        <v>1.00341973321E9</v>
      </c>
      <c r="C144" s="97">
        <v>5.2882E8</v>
      </c>
      <c r="D144" s="97">
        <v>2.649E7</v>
      </c>
      <c r="E144" s="97">
        <v>0.0</v>
      </c>
      <c r="F144" s="97">
        <v>0.0</v>
      </c>
      <c r="G144" s="97">
        <f t="shared" si="25"/>
        <v>1.55872973321E9</v>
      </c>
      <c r="H144" s="97">
        <f t="shared" si="29" ref="H144:L144">SUM(H145:H153)</f>
        <v>3310000.0</v>
      </c>
      <c r="I144" s="97"/>
      <c r="J144" s="97">
        <f t="shared" si="27"/>
        <v>3310000.0</v>
      </c>
      <c r="K144" s="97">
        <f t="shared" si="29"/>
        <v>6340000.0</v>
      </c>
      <c r="L144" s="97">
        <f t="shared" si="29"/>
        <v>2.1462E8</v>
      </c>
      <c r="M144" s="98">
        <v>1.048E7</v>
      </c>
      <c r="N144" s="101">
        <v>1150000.0</v>
      </c>
      <c r="O144" s="97">
        <f t="shared" si="28"/>
        <v>2.3259E8</v>
      </c>
    </row>
    <row r="145" spans="8:8" ht="15.0" customHeight="1">
      <c r="A145" s="102" t="s">
        <v>231</v>
      </c>
      <c r="B145" s="97">
        <v>0.0</v>
      </c>
      <c r="C145" s="97">
        <v>5.2882E8</v>
      </c>
      <c r="D145" s="97">
        <v>0.0</v>
      </c>
      <c r="E145" s="97">
        <v>0.0</v>
      </c>
      <c r="F145" s="97">
        <v>0.0</v>
      </c>
      <c r="G145" s="97">
        <f t="shared" si="25"/>
        <v>5.2882E8</v>
      </c>
      <c r="H145" s="97">
        <v>650000.0</v>
      </c>
      <c r="I145" s="97"/>
      <c r="J145" s="97">
        <f t="shared" si="27"/>
        <v>650000.0</v>
      </c>
      <c r="K145" s="97">
        <v>0.0</v>
      </c>
      <c r="L145" s="97">
        <v>0.0</v>
      </c>
      <c r="M145" s="98">
        <v>0.0</v>
      </c>
      <c r="N145" s="101">
        <v>0.0</v>
      </c>
      <c r="O145" s="97">
        <f t="shared" si="28"/>
        <v>0.0</v>
      </c>
    </row>
    <row r="146" spans="8:8" ht="15.0" customHeight="1">
      <c r="A146" s="102" t="s">
        <v>129</v>
      </c>
      <c r="B146" s="97">
        <v>2.7671345901E8</v>
      </c>
      <c r="C146" s="97">
        <v>0.0</v>
      </c>
      <c r="D146" s="97">
        <v>0.0</v>
      </c>
      <c r="E146" s="97">
        <v>0.0</v>
      </c>
      <c r="F146" s="97">
        <v>0.0</v>
      </c>
      <c r="G146" s="97">
        <f t="shared" si="25"/>
        <v>2.7671345901E8</v>
      </c>
      <c r="H146" s="97">
        <v>390000.0</v>
      </c>
      <c r="I146" s="97"/>
      <c r="J146" s="97">
        <f t="shared" si="27"/>
        <v>390000.0</v>
      </c>
      <c r="K146" s="97">
        <v>3210000.0</v>
      </c>
      <c r="L146" s="97">
        <v>1.0862E8</v>
      </c>
      <c r="M146" s="98">
        <v>2150000.0</v>
      </c>
      <c r="N146" s="101">
        <v>0.0</v>
      </c>
      <c r="O146" s="97">
        <f t="shared" si="28"/>
        <v>1.1398E8</v>
      </c>
    </row>
    <row r="147" spans="8:8" ht="15.0" customHeight="1">
      <c r="A147" s="102" t="s">
        <v>127</v>
      </c>
      <c r="B147" s="97">
        <v>1.2097763061E8</v>
      </c>
      <c r="C147" s="97">
        <v>0.0</v>
      </c>
      <c r="D147" s="97">
        <v>0.0</v>
      </c>
      <c r="E147" s="97">
        <v>0.0</v>
      </c>
      <c r="F147" s="97">
        <v>0.0</v>
      </c>
      <c r="G147" s="97">
        <f t="shared" si="25"/>
        <v>1.2097763061E8</v>
      </c>
      <c r="H147" s="97">
        <v>330000.0</v>
      </c>
      <c r="I147" s="97"/>
      <c r="J147" s="97">
        <f t="shared" si="27"/>
        <v>330000.0</v>
      </c>
      <c r="K147" s="97">
        <v>630000.0</v>
      </c>
      <c r="L147" s="97">
        <v>2.114E7</v>
      </c>
      <c r="M147" s="98">
        <v>1150000.0</v>
      </c>
      <c r="N147" s="101">
        <v>0.0</v>
      </c>
      <c r="O147" s="97">
        <f t="shared" si="28"/>
        <v>2.292E7</v>
      </c>
    </row>
    <row r="148" spans="8:8" ht="15.0" customHeight="1">
      <c r="A148" s="102" t="s">
        <v>126</v>
      </c>
      <c r="B148" s="97">
        <v>7.986729098E7</v>
      </c>
      <c r="C148" s="97">
        <v>0.0</v>
      </c>
      <c r="D148" s="97">
        <v>0.0</v>
      </c>
      <c r="E148" s="97">
        <v>0.0</v>
      </c>
      <c r="F148" s="97">
        <v>0.0</v>
      </c>
      <c r="G148" s="97">
        <f t="shared" si="25"/>
        <v>7.986729098E7</v>
      </c>
      <c r="H148" s="97">
        <v>320000.0</v>
      </c>
      <c r="I148" s="97"/>
      <c r="J148" s="97">
        <f t="shared" si="27"/>
        <v>320000.0</v>
      </c>
      <c r="K148" s="97">
        <v>570000.0</v>
      </c>
      <c r="L148" s="97">
        <v>1.942E7</v>
      </c>
      <c r="M148" s="98">
        <v>1150000.0</v>
      </c>
      <c r="N148" s="101">
        <v>0.0</v>
      </c>
      <c r="O148" s="97">
        <f t="shared" si="28"/>
        <v>2.114E7</v>
      </c>
    </row>
    <row r="149" spans="8:8" ht="15.0" customHeight="1">
      <c r="A149" s="102" t="s">
        <v>125</v>
      </c>
      <c r="B149" s="97">
        <v>1.6739699637E8</v>
      </c>
      <c r="C149" s="97">
        <v>0.0</v>
      </c>
      <c r="D149" s="97">
        <v>0.0</v>
      </c>
      <c r="E149" s="97">
        <v>0.0</v>
      </c>
      <c r="F149" s="97">
        <v>0.0</v>
      </c>
      <c r="G149" s="97">
        <f t="shared" si="25"/>
        <v>1.6739699637E8</v>
      </c>
      <c r="H149" s="97">
        <v>350000.0</v>
      </c>
      <c r="I149" s="97"/>
      <c r="J149" s="97">
        <f t="shared" si="27"/>
        <v>350000.0</v>
      </c>
      <c r="K149" s="97">
        <v>860000.0</v>
      </c>
      <c r="L149" s="97">
        <v>2.92E7</v>
      </c>
      <c r="M149" s="98">
        <v>1420000.0</v>
      </c>
      <c r="N149" s="101">
        <v>0.0</v>
      </c>
      <c r="O149" s="97">
        <f t="shared" si="28"/>
        <v>3.148E7</v>
      </c>
    </row>
    <row r="150" spans="8:8" ht="15.0" customHeight="1">
      <c r="A150" s="102" t="s">
        <v>130</v>
      </c>
      <c r="B150" s="97">
        <v>3.444595E7</v>
      </c>
      <c r="C150" s="97">
        <v>0.0</v>
      </c>
      <c r="D150" s="97">
        <v>0.0</v>
      </c>
      <c r="E150" s="97">
        <v>0.0</v>
      </c>
      <c r="F150" s="97">
        <v>0.0</v>
      </c>
      <c r="G150" s="97">
        <f t="shared" si="25"/>
        <v>3.444595E7</v>
      </c>
      <c r="H150" s="97">
        <v>300000.0</v>
      </c>
      <c r="I150" s="97"/>
      <c r="J150" s="97">
        <f t="shared" si="27"/>
        <v>300000.0</v>
      </c>
      <c r="K150" s="97">
        <v>120000.0</v>
      </c>
      <c r="L150" s="97">
        <v>4170000.0</v>
      </c>
      <c r="M150" s="98">
        <v>1340000.0</v>
      </c>
      <c r="N150" s="101">
        <v>0.0</v>
      </c>
      <c r="O150" s="97">
        <f t="shared" si="28"/>
        <v>5630000.0</v>
      </c>
    </row>
    <row r="151" spans="8:8" ht="15.0" customHeight="1">
      <c r="A151" s="102" t="s">
        <v>131</v>
      </c>
      <c r="B151" s="97">
        <v>5.13260594E7</v>
      </c>
      <c r="C151" s="97">
        <v>0.0</v>
      </c>
      <c r="D151" s="97">
        <v>0.0</v>
      </c>
      <c r="E151" s="97">
        <v>0.0</v>
      </c>
      <c r="F151" s="97">
        <v>0.0</v>
      </c>
      <c r="G151" s="97">
        <f t="shared" si="25"/>
        <v>5.13260594E7</v>
      </c>
      <c r="H151" s="97">
        <v>300000.0</v>
      </c>
      <c r="I151" s="97"/>
      <c r="J151" s="97">
        <f t="shared" si="27"/>
        <v>300000.0</v>
      </c>
      <c r="K151" s="97">
        <v>170000.0</v>
      </c>
      <c r="L151" s="97">
        <v>5730000.0</v>
      </c>
      <c r="M151" s="98">
        <v>1030000.0</v>
      </c>
      <c r="N151" s="101">
        <v>0.0</v>
      </c>
      <c r="O151" s="97">
        <f t="shared" si="28"/>
        <v>6930000.0</v>
      </c>
    </row>
    <row r="152" spans="8:8" ht="15.0" customHeight="1">
      <c r="A152" s="102" t="s">
        <v>128</v>
      </c>
      <c r="B152" s="97">
        <v>1.2969090026E8</v>
      </c>
      <c r="C152" s="97">
        <v>0.0</v>
      </c>
      <c r="D152" s="97">
        <v>0.0</v>
      </c>
      <c r="E152" s="97">
        <v>0.0</v>
      </c>
      <c r="F152" s="97">
        <v>0.0</v>
      </c>
      <c r="G152" s="97">
        <f t="shared" si="25"/>
        <v>1.2969090026E8</v>
      </c>
      <c r="H152" s="97">
        <v>330000.0</v>
      </c>
      <c r="I152" s="97"/>
      <c r="J152" s="97">
        <f t="shared" si="27"/>
        <v>330000.0</v>
      </c>
      <c r="K152" s="97">
        <v>470000.0</v>
      </c>
      <c r="L152" s="97">
        <v>1.573E7</v>
      </c>
      <c r="M152" s="98">
        <v>1180000.0</v>
      </c>
      <c r="N152" s="101">
        <v>0.0</v>
      </c>
      <c r="O152" s="97">
        <f t="shared" si="28"/>
        <v>1.738E7</v>
      </c>
    </row>
    <row r="153" spans="8:8" ht="15.0" customHeight="1">
      <c r="A153" s="102" t="s">
        <v>124</v>
      </c>
      <c r="B153" s="97">
        <v>1.4300144658E8</v>
      </c>
      <c r="C153" s="97">
        <v>0.0</v>
      </c>
      <c r="D153" s="97">
        <v>0.0</v>
      </c>
      <c r="E153" s="97">
        <v>0.0</v>
      </c>
      <c r="F153" s="97">
        <v>0.0</v>
      </c>
      <c r="G153" s="97">
        <f t="shared" si="25"/>
        <v>1.4300144658E8</v>
      </c>
      <c r="H153" s="97">
        <v>340000.0</v>
      </c>
      <c r="I153" s="97"/>
      <c r="J153" s="97">
        <f t="shared" si="27"/>
        <v>340000.0</v>
      </c>
      <c r="K153" s="97">
        <v>310000.0</v>
      </c>
      <c r="L153" s="97">
        <v>1.061E7</v>
      </c>
      <c r="M153" s="98">
        <v>1060000.0</v>
      </c>
      <c r="N153" s="101">
        <v>0.0</v>
      </c>
      <c r="O153" s="97">
        <f t="shared" si="28"/>
        <v>1.198E7</v>
      </c>
    </row>
    <row r="154" spans="8:8" ht="15.0" customHeight="1">
      <c r="A154" s="103" t="s">
        <v>232</v>
      </c>
      <c r="B154" s="97">
        <v>7.4103840617E8</v>
      </c>
      <c r="C154" s="97">
        <v>3.6244E8</v>
      </c>
      <c r="D154" s="97">
        <v>1.816E7</v>
      </c>
      <c r="E154" s="97">
        <v>0.0</v>
      </c>
      <c r="F154" s="97">
        <v>0.0</v>
      </c>
      <c r="G154" s="97">
        <f t="shared" si="25"/>
        <v>1.12163840617E9</v>
      </c>
      <c r="H154" s="97">
        <f t="shared" si="30" ref="H154:L154">SUM(H155:H159)</f>
        <v>1610000.0</v>
      </c>
      <c r="I154" s="97"/>
      <c r="J154" s="97">
        <f t="shared" si="27"/>
        <v>1610000.0</v>
      </c>
      <c r="K154" s="97">
        <f t="shared" si="30"/>
        <v>3870000.0</v>
      </c>
      <c r="L154" s="97">
        <f t="shared" si="30"/>
        <v>1.3086E8</v>
      </c>
      <c r="M154" s="98">
        <v>4940000.0</v>
      </c>
      <c r="N154" s="101">
        <v>550000.0</v>
      </c>
      <c r="O154" s="97">
        <f t="shared" si="28"/>
        <v>1.4022E8</v>
      </c>
    </row>
    <row r="155" spans="8:8" ht="15.0" customHeight="1">
      <c r="A155" s="102" t="s">
        <v>133</v>
      </c>
      <c r="B155" s="97">
        <v>0.0</v>
      </c>
      <c r="C155" s="97">
        <v>3.6244E8</v>
      </c>
      <c r="D155" s="97">
        <v>0.0</v>
      </c>
      <c r="E155" s="97">
        <v>0.0</v>
      </c>
      <c r="F155" s="97">
        <v>0.0</v>
      </c>
      <c r="G155" s="97">
        <f t="shared" si="25"/>
        <v>3.6244E8</v>
      </c>
      <c r="H155" s="97">
        <v>530000.0</v>
      </c>
      <c r="I155" s="97"/>
      <c r="J155" s="97">
        <f t="shared" si="27"/>
        <v>530000.0</v>
      </c>
      <c r="K155" s="97">
        <v>170000.0</v>
      </c>
      <c r="L155" s="97">
        <v>5650000.0</v>
      </c>
      <c r="M155" s="98">
        <v>870000.0</v>
      </c>
      <c r="N155" s="101">
        <v>0.0</v>
      </c>
      <c r="O155" s="97">
        <f t="shared" si="28"/>
        <v>6690000.0</v>
      </c>
    </row>
    <row r="156" spans="8:8" ht="15.0" customHeight="1">
      <c r="A156" s="102" t="s">
        <v>136</v>
      </c>
      <c r="B156" s="97">
        <v>3.368271984E8</v>
      </c>
      <c r="C156" s="97">
        <v>0.0</v>
      </c>
      <c r="D156" s="97">
        <v>0.0</v>
      </c>
      <c r="E156" s="97">
        <v>0.0</v>
      </c>
      <c r="F156" s="97">
        <v>0.0</v>
      </c>
      <c r="G156" s="97">
        <f t="shared" si="25"/>
        <v>3.368271984E8</v>
      </c>
      <c r="H156" s="97">
        <v>370000.0</v>
      </c>
      <c r="I156" s="97"/>
      <c r="J156" s="97">
        <f t="shared" si="27"/>
        <v>370000.0</v>
      </c>
      <c r="K156" s="97">
        <v>1720000.0</v>
      </c>
      <c r="L156" s="97">
        <v>5.82E7</v>
      </c>
      <c r="M156" s="98">
        <v>1820000.0</v>
      </c>
      <c r="N156" s="101">
        <v>0.0</v>
      </c>
      <c r="O156" s="97">
        <f t="shared" si="28"/>
        <v>6.174E7</v>
      </c>
    </row>
    <row r="157" spans="8:8" ht="15.0" customHeight="1">
      <c r="A157" s="102" t="s">
        <v>134</v>
      </c>
      <c r="B157" s="97">
        <v>2.7009846004E8</v>
      </c>
      <c r="C157" s="97">
        <v>0.0</v>
      </c>
      <c r="D157" s="97">
        <v>0.0</v>
      </c>
      <c r="E157" s="97">
        <v>0.0</v>
      </c>
      <c r="F157" s="97">
        <v>0.0</v>
      </c>
      <c r="G157" s="97">
        <f t="shared" si="25"/>
        <v>2.7009846004E8</v>
      </c>
      <c r="H157" s="97">
        <v>380000.0</v>
      </c>
      <c r="I157" s="97"/>
      <c r="J157" s="97">
        <f t="shared" si="27"/>
        <v>380000.0</v>
      </c>
      <c r="K157" s="97">
        <v>1850000.0</v>
      </c>
      <c r="L157" s="97">
        <v>6.277E7</v>
      </c>
      <c r="M157" s="98">
        <v>1530000.0</v>
      </c>
      <c r="N157" s="101">
        <v>0.0</v>
      </c>
      <c r="O157" s="97">
        <f t="shared" si="28"/>
        <v>6.615E7</v>
      </c>
    </row>
    <row r="158" spans="8:8" ht="15.0" customHeight="1">
      <c r="A158" s="102" t="s">
        <v>135</v>
      </c>
      <c r="B158" s="97">
        <v>1.0668674471E8</v>
      </c>
      <c r="C158" s="97">
        <v>0.0</v>
      </c>
      <c r="D158" s="97">
        <v>0.0</v>
      </c>
      <c r="E158" s="97">
        <v>0.0</v>
      </c>
      <c r="F158" s="97">
        <v>0.0</v>
      </c>
      <c r="G158" s="97">
        <f t="shared" si="25"/>
        <v>1.0668674471E8</v>
      </c>
      <c r="H158" s="97">
        <v>330000.0</v>
      </c>
      <c r="I158" s="97"/>
      <c r="J158" s="97">
        <f t="shared" si="27"/>
        <v>330000.0</v>
      </c>
      <c r="K158" s="97">
        <v>130000.0</v>
      </c>
      <c r="L158" s="97">
        <v>4240000.0</v>
      </c>
      <c r="M158" s="98">
        <v>720000.0</v>
      </c>
      <c r="N158" s="101">
        <v>0.0</v>
      </c>
      <c r="O158" s="97">
        <f t="shared" si="28"/>
        <v>5090000.0</v>
      </c>
    </row>
    <row r="159" spans="8:8" ht="15.0" customHeight="1">
      <c r="A159" s="104" t="s">
        <v>233</v>
      </c>
      <c r="B159" s="97">
        <v>2.742600302E7</v>
      </c>
      <c r="C159" s="97">
        <v>0.0</v>
      </c>
      <c r="D159" s="97">
        <v>0.0</v>
      </c>
      <c r="E159" s="97">
        <v>0.0</v>
      </c>
      <c r="F159" s="97">
        <v>0.0</v>
      </c>
      <c r="G159" s="97">
        <f t="shared" si="25"/>
        <v>2.742600302E7</v>
      </c>
      <c r="H159" s="97">
        <v>0.0</v>
      </c>
      <c r="I159" s="97"/>
      <c r="J159" s="97">
        <f t="shared" si="27"/>
        <v>0.0</v>
      </c>
      <c r="K159" s="97">
        <v>0.0</v>
      </c>
      <c r="L159" s="97">
        <v>0.0</v>
      </c>
      <c r="M159" s="98">
        <v>0.0</v>
      </c>
      <c r="N159" s="101">
        <v>0.0</v>
      </c>
      <c r="O159" s="97">
        <f t="shared" si="28"/>
        <v>0.0</v>
      </c>
    </row>
    <row r="160" spans="8:8" ht="15.0" customHeight="1">
      <c r="A160" s="103" t="s">
        <v>234</v>
      </c>
      <c r="B160" s="97">
        <v>1.90672314132E9</v>
      </c>
      <c r="C160" s="97">
        <v>8.8644E8</v>
      </c>
      <c r="D160" s="97">
        <v>4.442E7</v>
      </c>
      <c r="E160" s="97">
        <v>0.0</v>
      </c>
      <c r="F160" s="97">
        <v>0.0</v>
      </c>
      <c r="G160" s="97">
        <f t="shared" si="25"/>
        <v>2.8375831413199997E9</v>
      </c>
      <c r="H160" s="97">
        <f t="shared" si="31" ref="H160:L160">SUM(H161:H172)</f>
        <v>2710000.0</v>
      </c>
      <c r="I160" s="97"/>
      <c r="J160" s="97">
        <f t="shared" si="27"/>
        <v>2710000.0</v>
      </c>
      <c r="K160" s="97">
        <f t="shared" si="31"/>
        <v>6830000.0</v>
      </c>
      <c r="L160" s="97">
        <f t="shared" si="31"/>
        <v>2.3155E8</v>
      </c>
      <c r="M160" s="98">
        <v>1.105E7</v>
      </c>
      <c r="N160" s="101">
        <v>1220000.0</v>
      </c>
      <c r="O160" s="97">
        <f t="shared" si="28"/>
        <v>2.5065E8</v>
      </c>
    </row>
    <row r="161" spans="8:8" ht="15.0" customHeight="1">
      <c r="A161" s="102" t="s">
        <v>138</v>
      </c>
      <c r="B161" s="97">
        <v>0.0</v>
      </c>
      <c r="C161" s="97">
        <v>8.8644E8</v>
      </c>
      <c r="D161" s="97">
        <v>0.0</v>
      </c>
      <c r="E161" s="97">
        <v>0.0</v>
      </c>
      <c r="F161" s="97">
        <v>0.0</v>
      </c>
      <c r="G161" s="97">
        <f t="shared" si="25"/>
        <v>8.8644E8</v>
      </c>
      <c r="H161" s="97">
        <v>820000.0</v>
      </c>
      <c r="I161" s="97"/>
      <c r="J161" s="97">
        <f t="shared" si="27"/>
        <v>820000.0</v>
      </c>
      <c r="K161" s="97">
        <v>1030000.0</v>
      </c>
      <c r="L161" s="97">
        <v>3.499E7</v>
      </c>
      <c r="M161" s="98">
        <v>2010000.0</v>
      </c>
      <c r="N161" s="101">
        <v>0.0</v>
      </c>
      <c r="O161" s="97">
        <f t="shared" si="28"/>
        <v>3.803E7</v>
      </c>
    </row>
    <row r="162" spans="8:8" ht="15.0" customHeight="1">
      <c r="A162" s="102" t="s">
        <v>142</v>
      </c>
      <c r="B162" s="97">
        <v>6.998758228E8</v>
      </c>
      <c r="C162" s="97">
        <v>0.0</v>
      </c>
      <c r="D162" s="97">
        <v>0.0</v>
      </c>
      <c r="E162" s="97">
        <v>0.0</v>
      </c>
      <c r="F162" s="97">
        <v>0.0</v>
      </c>
      <c r="G162" s="97">
        <f t="shared" si="25"/>
        <v>6.998758228E8</v>
      </c>
      <c r="H162" s="97">
        <v>470000.0</v>
      </c>
      <c r="I162" s="97"/>
      <c r="J162" s="97">
        <f t="shared" si="27"/>
        <v>470000.0</v>
      </c>
      <c r="K162" s="97">
        <v>1800000.0</v>
      </c>
      <c r="L162" s="97">
        <v>6.097E7</v>
      </c>
      <c r="M162" s="98">
        <v>2360000.0</v>
      </c>
      <c r="N162" s="101">
        <v>0.0</v>
      </c>
      <c r="O162" s="97">
        <f t="shared" si="28"/>
        <v>6.513E7</v>
      </c>
    </row>
    <row r="163" spans="8:8" ht="15.0" customHeight="1">
      <c r="A163" s="102" t="s">
        <v>140</v>
      </c>
      <c r="B163" s="97">
        <v>1.6333546669E8</v>
      </c>
      <c r="C163" s="97">
        <v>0.0</v>
      </c>
      <c r="D163" s="97">
        <v>0.0</v>
      </c>
      <c r="E163" s="97">
        <v>0.0</v>
      </c>
      <c r="F163" s="97">
        <v>0.0</v>
      </c>
      <c r="G163" s="97">
        <f t="shared" si="25"/>
        <v>1.6333546669E8</v>
      </c>
      <c r="H163" s="97">
        <v>340000.0</v>
      </c>
      <c r="I163" s="97"/>
      <c r="J163" s="97">
        <f t="shared" si="27"/>
        <v>340000.0</v>
      </c>
      <c r="K163" s="97">
        <v>540000.0</v>
      </c>
      <c r="L163" s="97">
        <v>1.82E7</v>
      </c>
      <c r="M163" s="98">
        <v>1150000.0</v>
      </c>
      <c r="N163" s="101">
        <v>0.0</v>
      </c>
      <c r="O163" s="97">
        <f t="shared" si="28"/>
        <v>1.989E7</v>
      </c>
    </row>
    <row r="164" spans="8:8" ht="15.0" customHeight="1">
      <c r="A164" s="102" t="s">
        <v>143</v>
      </c>
      <c r="B164" s="97">
        <v>3.024180852E8</v>
      </c>
      <c r="C164" s="97">
        <v>0.0</v>
      </c>
      <c r="D164" s="97">
        <v>0.0</v>
      </c>
      <c r="E164" s="97">
        <v>0.0</v>
      </c>
      <c r="F164" s="97">
        <v>0.0</v>
      </c>
      <c r="G164" s="97">
        <f t="shared" si="25"/>
        <v>3.024180852E8</v>
      </c>
      <c r="H164" s="97">
        <v>360000.0</v>
      </c>
      <c r="I164" s="97"/>
      <c r="J164" s="97">
        <f t="shared" si="27"/>
        <v>360000.0</v>
      </c>
      <c r="K164" s="97">
        <v>870000.0</v>
      </c>
      <c r="L164" s="97">
        <v>2.951E7</v>
      </c>
      <c r="M164" s="98">
        <v>1610000.0</v>
      </c>
      <c r="N164" s="101">
        <v>0.0</v>
      </c>
      <c r="O164" s="97">
        <f t="shared" si="28"/>
        <v>3.199E7</v>
      </c>
    </row>
    <row r="165" spans="8:8" ht="15.0" customHeight="1">
      <c r="A165" s="102" t="s">
        <v>141</v>
      </c>
      <c r="B165" s="97">
        <v>3.501968316E8</v>
      </c>
      <c r="C165" s="97">
        <v>0.0</v>
      </c>
      <c r="D165" s="97">
        <v>0.0</v>
      </c>
      <c r="E165" s="97">
        <v>0.0</v>
      </c>
      <c r="F165" s="97">
        <v>0.0</v>
      </c>
      <c r="G165" s="97">
        <f t="shared" si="32" ref="G165:G179">SUM(B165:F165)</f>
        <v>3.501968316E8</v>
      </c>
      <c r="H165" s="97">
        <v>380000.0</v>
      </c>
      <c r="I165" s="97"/>
      <c r="J165" s="97">
        <f t="shared" si="27"/>
        <v>380000.0</v>
      </c>
      <c r="K165" s="97">
        <v>2430000.0</v>
      </c>
      <c r="L165" s="97">
        <v>8.24E7</v>
      </c>
      <c r="M165" s="98">
        <v>2850000.0</v>
      </c>
      <c r="N165" s="101">
        <v>0.0</v>
      </c>
      <c r="O165" s="97">
        <f t="shared" si="28"/>
        <v>8.768E7</v>
      </c>
    </row>
    <row r="166" spans="8:8" ht="15.0" customHeight="1">
      <c r="A166" s="102" t="s">
        <v>139</v>
      </c>
      <c r="B166" s="97">
        <v>1.351409577E8</v>
      </c>
      <c r="C166" s="97">
        <v>0.0</v>
      </c>
      <c r="D166" s="97">
        <v>0.0</v>
      </c>
      <c r="E166" s="97">
        <v>0.0</v>
      </c>
      <c r="F166" s="97">
        <v>0.0</v>
      </c>
      <c r="G166" s="97">
        <f t="shared" si="32"/>
        <v>1.351409577E8</v>
      </c>
      <c r="H166" s="97">
        <v>340000.0</v>
      </c>
      <c r="I166" s="97"/>
      <c r="J166" s="97">
        <f t="shared" si="27"/>
        <v>340000.0</v>
      </c>
      <c r="K166" s="97">
        <v>160000.0</v>
      </c>
      <c r="L166" s="97">
        <v>5480000.0</v>
      </c>
      <c r="M166" s="98">
        <v>1070000.0</v>
      </c>
      <c r="N166" s="101">
        <v>0.0</v>
      </c>
      <c r="O166" s="97">
        <f t="shared" si="28"/>
        <v>6710000.0</v>
      </c>
    </row>
    <row r="167" spans="8:8" ht="15.0" customHeight="1">
      <c r="A167" s="104" t="s">
        <v>235</v>
      </c>
      <c r="B167" s="97">
        <v>0.0</v>
      </c>
      <c r="C167" s="97">
        <v>0.0</v>
      </c>
      <c r="D167" s="97">
        <v>0.0</v>
      </c>
      <c r="E167" s="97">
        <v>0.0</v>
      </c>
      <c r="F167" s="97">
        <v>0.0</v>
      </c>
      <c r="G167" s="97">
        <f t="shared" si="32"/>
        <v>0.0</v>
      </c>
      <c r="H167" s="97">
        <v>0.0</v>
      </c>
      <c r="I167" s="97"/>
      <c r="J167" s="97">
        <f t="shared" si="27"/>
        <v>0.0</v>
      </c>
      <c r="K167" s="97">
        <v>0.0</v>
      </c>
      <c r="L167" s="97">
        <v>0.0</v>
      </c>
      <c r="M167" s="98">
        <v>0.0</v>
      </c>
      <c r="N167" s="101">
        <v>0.0</v>
      </c>
      <c r="O167" s="97">
        <f t="shared" si="28"/>
        <v>0.0</v>
      </c>
    </row>
    <row r="168" spans="8:8" ht="15.0" customHeight="1">
      <c r="A168" s="104" t="s">
        <v>236</v>
      </c>
      <c r="B168" s="97">
        <v>1.1189945678E8</v>
      </c>
      <c r="C168" s="97">
        <v>0.0</v>
      </c>
      <c r="D168" s="97">
        <v>0.0</v>
      </c>
      <c r="E168" s="97">
        <v>0.0</v>
      </c>
      <c r="F168" s="97">
        <v>0.0</v>
      </c>
      <c r="G168" s="97">
        <f t="shared" si="32"/>
        <v>1.1189945678E8</v>
      </c>
      <c r="H168" s="97">
        <v>0.0</v>
      </c>
      <c r="I168" s="97"/>
      <c r="J168" s="97">
        <f t="shared" si="27"/>
        <v>0.0</v>
      </c>
      <c r="K168" s="97">
        <v>0.0</v>
      </c>
      <c r="L168" s="97">
        <v>0.0</v>
      </c>
      <c r="M168" s="98">
        <v>0.0</v>
      </c>
      <c r="N168" s="101">
        <v>0.0</v>
      </c>
      <c r="O168" s="97">
        <f t="shared" si="28"/>
        <v>0.0</v>
      </c>
    </row>
    <row r="169" spans="8:8" ht="15.0" customHeight="1">
      <c r="A169" s="104" t="s">
        <v>237</v>
      </c>
      <c r="B169" s="97">
        <v>4225779.56</v>
      </c>
      <c r="C169" s="97">
        <v>0.0</v>
      </c>
      <c r="D169" s="97">
        <v>0.0</v>
      </c>
      <c r="E169" s="97">
        <v>0.0</v>
      </c>
      <c r="F169" s="97">
        <v>0.0</v>
      </c>
      <c r="G169" s="97">
        <f t="shared" si="32"/>
        <v>4225779.56</v>
      </c>
      <c r="H169" s="97">
        <v>0.0</v>
      </c>
      <c r="I169" s="97"/>
      <c r="J169" s="97">
        <f t="shared" si="27"/>
        <v>0.0</v>
      </c>
      <c r="K169" s="97">
        <v>0.0</v>
      </c>
      <c r="L169" s="97">
        <v>0.0</v>
      </c>
      <c r="M169" s="98">
        <v>0.0</v>
      </c>
      <c r="N169" s="101">
        <v>0.0</v>
      </c>
      <c r="O169" s="97">
        <f t="shared" si="28"/>
        <v>0.0</v>
      </c>
    </row>
    <row r="170" spans="8:8" ht="15.0" customHeight="1">
      <c r="A170" s="104" t="s">
        <v>238</v>
      </c>
      <c r="B170" s="97">
        <v>2790241.37</v>
      </c>
      <c r="C170" s="97">
        <v>0.0</v>
      </c>
      <c r="D170" s="97">
        <v>0.0</v>
      </c>
      <c r="E170" s="97">
        <v>0.0</v>
      </c>
      <c r="F170" s="97">
        <v>0.0</v>
      </c>
      <c r="G170" s="97">
        <f t="shared" si="32"/>
        <v>2790241.37</v>
      </c>
      <c r="H170" s="97">
        <v>0.0</v>
      </c>
      <c r="I170" s="97"/>
      <c r="J170" s="97">
        <f t="shared" si="27"/>
        <v>0.0</v>
      </c>
      <c r="K170" s="97">
        <v>0.0</v>
      </c>
      <c r="L170" s="97">
        <v>0.0</v>
      </c>
      <c r="M170" s="98">
        <v>0.0</v>
      </c>
      <c r="N170" s="101">
        <v>0.0</v>
      </c>
      <c r="O170" s="97">
        <f t="shared" si="28"/>
        <v>0.0</v>
      </c>
    </row>
    <row r="171" spans="8:8" ht="15.0" customHeight="1">
      <c r="A171" s="104" t="s">
        <v>239</v>
      </c>
      <c r="B171" s="97">
        <v>2.712272838E7</v>
      </c>
      <c r="C171" s="97">
        <v>0.0</v>
      </c>
      <c r="D171" s="97">
        <v>0.0</v>
      </c>
      <c r="E171" s="97">
        <v>0.0</v>
      </c>
      <c r="F171" s="97">
        <v>0.0</v>
      </c>
      <c r="G171" s="97">
        <f t="shared" si="32"/>
        <v>2.712272838E7</v>
      </c>
      <c r="H171" s="97">
        <v>0.0</v>
      </c>
      <c r="I171" s="97"/>
      <c r="J171" s="97">
        <f t="shared" si="27"/>
        <v>0.0</v>
      </c>
      <c r="K171" s="97">
        <v>0.0</v>
      </c>
      <c r="L171" s="97">
        <v>0.0</v>
      </c>
      <c r="M171" s="98">
        <v>0.0</v>
      </c>
      <c r="N171" s="101">
        <v>0.0</v>
      </c>
      <c r="O171" s="97">
        <f t="shared" si="28"/>
        <v>0.0</v>
      </c>
    </row>
    <row r="172" spans="8:8" ht="15.0" customHeight="1">
      <c r="A172" s="104" t="s">
        <v>240</v>
      </c>
      <c r="B172" s="97">
        <v>1.0971777124E8</v>
      </c>
      <c r="C172" s="97">
        <v>0.0</v>
      </c>
      <c r="D172" s="97">
        <v>0.0</v>
      </c>
      <c r="E172" s="97">
        <v>0.0</v>
      </c>
      <c r="F172" s="97">
        <v>0.0</v>
      </c>
      <c r="G172" s="97">
        <f t="shared" si="32"/>
        <v>1.0971777124E8</v>
      </c>
      <c r="H172" s="97">
        <v>0.0</v>
      </c>
      <c r="I172" s="97"/>
      <c r="J172" s="97">
        <f t="shared" si="27"/>
        <v>0.0</v>
      </c>
      <c r="K172" s="97">
        <v>0.0</v>
      </c>
      <c r="L172" s="97">
        <v>0.0</v>
      </c>
      <c r="M172" s="98">
        <v>0.0</v>
      </c>
      <c r="N172" s="101">
        <v>0.0</v>
      </c>
      <c r="O172" s="97">
        <f t="shared" si="28"/>
        <v>0.0</v>
      </c>
    </row>
    <row r="173" spans="8:8" ht="15.0" customHeight="1">
      <c r="A173" s="103" t="s">
        <v>241</v>
      </c>
      <c r="B173" s="97">
        <v>7.1682860063E8</v>
      </c>
      <c r="C173" s="97">
        <v>3.9004E8</v>
      </c>
      <c r="D173" s="97">
        <v>1.953E7</v>
      </c>
      <c r="E173" s="97">
        <v>0.0</v>
      </c>
      <c r="F173" s="97">
        <v>0.0</v>
      </c>
      <c r="G173" s="97">
        <f t="shared" si="32"/>
        <v>1.12639860063E9</v>
      </c>
      <c r="H173" s="97">
        <f t="shared" si="33" ref="H173:L173">SUM(H174:H179)</f>
        <v>2220000.0</v>
      </c>
      <c r="I173" s="97"/>
      <c r="J173" s="97">
        <f t="shared" si="27"/>
        <v>2220000.0</v>
      </c>
      <c r="K173" s="97">
        <f t="shared" si="33"/>
        <v>3570000.0</v>
      </c>
      <c r="L173" s="97">
        <f t="shared" si="33"/>
        <v>1.2077E8</v>
      </c>
      <c r="M173" s="98">
        <v>6420000.0</v>
      </c>
      <c r="N173" s="101">
        <v>710000.0</v>
      </c>
      <c r="O173" s="97">
        <f t="shared" si="28"/>
        <v>1.3147E8</v>
      </c>
    </row>
    <row r="174" spans="8:8" ht="15.0" customHeight="1">
      <c r="A174" s="102" t="s">
        <v>152</v>
      </c>
      <c r="B174" s="97">
        <v>0.0</v>
      </c>
      <c r="C174" s="97">
        <v>3.9004E8</v>
      </c>
      <c r="D174" s="97">
        <v>0.0</v>
      </c>
      <c r="E174" s="97">
        <v>0.0</v>
      </c>
      <c r="F174" s="97">
        <v>0.0</v>
      </c>
      <c r="G174" s="97">
        <f t="shared" si="32"/>
        <v>3.9004E8</v>
      </c>
      <c r="H174" s="97">
        <v>530000.0</v>
      </c>
      <c r="I174" s="97"/>
      <c r="J174" s="97">
        <f t="shared" si="27"/>
        <v>530000.0</v>
      </c>
      <c r="K174" s="97">
        <v>0.0</v>
      </c>
      <c r="L174" s="97">
        <v>0.0</v>
      </c>
      <c r="M174" s="98">
        <v>0.0</v>
      </c>
      <c r="N174" s="101">
        <v>0.0</v>
      </c>
      <c r="O174" s="97">
        <f t="shared" si="28"/>
        <v>0.0</v>
      </c>
    </row>
    <row r="175" spans="8:8" ht="15.0" customHeight="1">
      <c r="A175" s="102" t="s">
        <v>148</v>
      </c>
      <c r="B175" s="97">
        <v>3.1013988555E8</v>
      </c>
      <c r="C175" s="97">
        <v>0.0</v>
      </c>
      <c r="D175" s="97">
        <v>0.0</v>
      </c>
      <c r="E175" s="97">
        <v>0.0</v>
      </c>
      <c r="F175" s="97">
        <v>0.0</v>
      </c>
      <c r="G175" s="97">
        <f t="shared" si="32"/>
        <v>3.1013988555E8</v>
      </c>
      <c r="H175" s="97">
        <v>390000.0</v>
      </c>
      <c r="I175" s="97"/>
      <c r="J175" s="97">
        <f t="shared" si="27"/>
        <v>390000.0</v>
      </c>
      <c r="K175" s="97">
        <v>1850000.0</v>
      </c>
      <c r="L175" s="97">
        <v>6.246E7</v>
      </c>
      <c r="M175" s="98">
        <v>2470000.0</v>
      </c>
      <c r="N175" s="101">
        <v>0.0</v>
      </c>
      <c r="O175" s="97">
        <f t="shared" si="28"/>
        <v>6.678E7</v>
      </c>
    </row>
    <row r="176" spans="8:8" ht="15.0" customHeight="1">
      <c r="A176" s="102" t="s">
        <v>149</v>
      </c>
      <c r="B176" s="97">
        <v>1.1953779268E8</v>
      </c>
      <c r="C176" s="97">
        <v>0.0</v>
      </c>
      <c r="D176" s="97">
        <v>0.0</v>
      </c>
      <c r="E176" s="97">
        <v>0.0</v>
      </c>
      <c r="F176" s="97">
        <v>0.0</v>
      </c>
      <c r="G176" s="97">
        <f t="shared" si="32"/>
        <v>1.1953779268E8</v>
      </c>
      <c r="H176" s="97">
        <v>330000.0</v>
      </c>
      <c r="I176" s="97"/>
      <c r="J176" s="97">
        <f t="shared" si="27"/>
        <v>330000.0</v>
      </c>
      <c r="K176" s="97">
        <v>430000.0</v>
      </c>
      <c r="L176" s="97">
        <v>1.457E7</v>
      </c>
      <c r="M176" s="98">
        <v>910000.0</v>
      </c>
      <c r="N176" s="101">
        <v>0.0</v>
      </c>
      <c r="O176" s="97">
        <f t="shared" si="28"/>
        <v>1.591E7</v>
      </c>
    </row>
    <row r="177" spans="8:8" ht="15.0" customHeight="1">
      <c r="A177" s="102" t="s">
        <v>146</v>
      </c>
      <c r="B177" s="97">
        <v>1.2545938772E8</v>
      </c>
      <c r="C177" s="97">
        <v>0.0</v>
      </c>
      <c r="D177" s="97">
        <v>0.0</v>
      </c>
      <c r="E177" s="97">
        <v>0.0</v>
      </c>
      <c r="F177" s="97">
        <v>0.0</v>
      </c>
      <c r="G177" s="97">
        <f t="shared" si="32"/>
        <v>1.2545938772E8</v>
      </c>
      <c r="H177" s="97">
        <v>320000.0</v>
      </c>
      <c r="I177" s="97"/>
      <c r="J177" s="97">
        <f t="shared" si="27"/>
        <v>320000.0</v>
      </c>
      <c r="K177" s="97">
        <v>580000.0</v>
      </c>
      <c r="L177" s="97">
        <v>1.962E7</v>
      </c>
      <c r="M177" s="98">
        <v>1060000.0</v>
      </c>
      <c r="N177" s="101">
        <v>0.0</v>
      </c>
      <c r="O177" s="97">
        <f t="shared" si="28"/>
        <v>2.126E7</v>
      </c>
    </row>
    <row r="178" spans="8:8" ht="15.0" customHeight="1">
      <c r="A178" s="102" t="s">
        <v>147</v>
      </c>
      <c r="B178" s="97">
        <v>8.584564252E7</v>
      </c>
      <c r="C178" s="97">
        <v>0.0</v>
      </c>
      <c r="D178" s="97">
        <v>0.0</v>
      </c>
      <c r="E178" s="97">
        <v>0.0</v>
      </c>
      <c r="F178" s="97">
        <v>0.0</v>
      </c>
      <c r="G178" s="97">
        <f t="shared" si="32"/>
        <v>8.584564252E7</v>
      </c>
      <c r="H178" s="97">
        <v>330000.0</v>
      </c>
      <c r="I178" s="97"/>
      <c r="J178" s="97">
        <f t="shared" si="27"/>
        <v>330000.0</v>
      </c>
      <c r="K178" s="97">
        <v>400000.0</v>
      </c>
      <c r="L178" s="97">
        <v>1.351E7</v>
      </c>
      <c r="M178" s="98">
        <v>970000.0</v>
      </c>
      <c r="N178" s="101">
        <v>0.0</v>
      </c>
      <c r="O178" s="97">
        <f t="shared" si="28"/>
        <v>1.488E7</v>
      </c>
    </row>
    <row r="179" spans="8:8" ht="15.0" customHeight="1">
      <c r="A179" s="102" t="s">
        <v>145</v>
      </c>
      <c r="B179" s="97">
        <v>7.584589216E7</v>
      </c>
      <c r="C179" s="97">
        <v>0.0</v>
      </c>
      <c r="D179" s="97">
        <v>0.0</v>
      </c>
      <c r="E179" s="97">
        <v>0.0</v>
      </c>
      <c r="F179" s="97">
        <v>0.0</v>
      </c>
      <c r="G179" s="97">
        <f t="shared" si="32"/>
        <v>7.584589216E7</v>
      </c>
      <c r="H179" s="97">
        <v>320000.0</v>
      </c>
      <c r="I179" s="97"/>
      <c r="J179" s="97">
        <f t="shared" si="27"/>
        <v>320000.0</v>
      </c>
      <c r="K179" s="97">
        <v>310000.0</v>
      </c>
      <c r="L179" s="97">
        <v>1.061E7</v>
      </c>
      <c r="M179" s="98">
        <v>1010000.0</v>
      </c>
      <c r="N179" s="101">
        <v>0.0</v>
      </c>
      <c r="O179" s="97">
        <f t="shared" si="28"/>
        <v>1.193E7</v>
      </c>
    </row>
  </sheetData>
  <autoFilter ref="A4:O179">
    <filterColumn colId="0" showButton="1"/>
  </autoFilter>
  <mergeCells count="4">
    <mergeCell ref="A1:O1"/>
    <mergeCell ref="B3:G3"/>
    <mergeCell ref="H3:J3"/>
    <mergeCell ref="K3:O3"/>
  </mergeCells>
  <pageMargins left="0.75" right="0.75" top="1.0" bottom="1.0" header="0.5" footer="0.5"/>
</worksheet>
</file>

<file path=xl/worksheets/sheet8.xml><?xml version="1.0" encoding="utf-8"?>
<worksheet xmlns:r="http://schemas.openxmlformats.org/officeDocument/2006/relationships" xmlns="http://schemas.openxmlformats.org/spreadsheetml/2006/main">
  <dimension ref="A1:J27"/>
  <sheetViews>
    <sheetView workbookViewId="0">
      <selection activeCell="D14" sqref="D14"/>
    </sheetView>
  </sheetViews>
  <sheetFormatPr defaultRowHeight="13.5" defaultColWidth="9"/>
  <cols>
    <col min="2" max="2" customWidth="1" width="16.441406" style="0"/>
    <col min="3" max="3" customWidth="1" width="15.441406" style="0"/>
    <col min="4" max="4" customWidth="1" width="15.890625" style="0"/>
    <col min="5" max="5" customWidth="1" width="16.105469" style="0"/>
    <col min="6" max="6" customWidth="1" width="15.441406" style="0"/>
    <col min="7" max="7" customWidth="1" width="15.890625" style="0"/>
    <col min="8" max="8" customWidth="1" width="16.222656" style="0"/>
    <col min="257" max="16384" width="9" style="0" hidden="0"/>
  </cols>
  <sheetData>
    <row r="1" spans="8:8" ht="21.0">
      <c r="B1" s="107"/>
      <c r="C1" s="107"/>
      <c r="D1" s="107"/>
      <c r="E1" s="107"/>
      <c r="F1" s="107"/>
      <c r="G1" s="107"/>
    </row>
    <row r="3" spans="8:8" ht="41.25">
      <c r="B3" s="108" t="s">
        <v>242</v>
      </c>
      <c r="C3" s="109" t="s">
        <v>243</v>
      </c>
      <c r="D3" s="108" t="s">
        <v>244</v>
      </c>
      <c r="E3" s="109" t="s">
        <v>245</v>
      </c>
      <c r="F3" s="108" t="s">
        <v>246</v>
      </c>
      <c r="G3" s="109" t="s">
        <v>247</v>
      </c>
      <c r="H3" s="110" t="s">
        <v>248</v>
      </c>
    </row>
    <row r="4" spans="8:8" ht="14.25">
      <c r="A4" s="108" t="s">
        <v>26</v>
      </c>
      <c r="B4">
        <v>0.0</v>
      </c>
      <c r="C4">
        <v>3.396865E8</v>
      </c>
      <c r="D4">
        <v>3.1415327E8</v>
      </c>
      <c r="E4">
        <v>3.57091292E8</v>
      </c>
      <c r="F4">
        <v>0.0</v>
      </c>
      <c r="G4">
        <v>5.96568269775345E7</v>
      </c>
      <c r="H4" s="111">
        <f t="shared" si="0" ref="H4:H24">SUM(B4:G4)</f>
        <v>1.0705878889775345E9</v>
      </c>
    </row>
    <row r="5" spans="8:8" ht="14.25">
      <c r="A5" s="108" t="s">
        <v>27</v>
      </c>
      <c r="B5">
        <v>0.0</v>
      </c>
      <c r="C5">
        <v>5.27757E7</v>
      </c>
      <c r="D5">
        <v>7113450.0</v>
      </c>
      <c r="E5">
        <v>4.1605486E7</v>
      </c>
      <c r="F5">
        <v>0.0</v>
      </c>
      <c r="G5">
        <v>3003173.02246555</v>
      </c>
      <c r="H5" s="111">
        <f t="shared" si="0"/>
        <v>1.0449780902246556E8</v>
      </c>
    </row>
    <row r="6" spans="8:8" ht="14.25">
      <c r="A6" s="108" t="s">
        <v>195</v>
      </c>
      <c r="B6">
        <v>1.48601271177E9</v>
      </c>
      <c r="C6">
        <v>3.52616E8</v>
      </c>
      <c r="D6">
        <v>0.0</v>
      </c>
      <c r="E6">
        <v>3.45364702E8</v>
      </c>
      <c r="F6">
        <v>1.1606938808E8</v>
      </c>
      <c r="G6">
        <v>0.0</v>
      </c>
      <c r="H6" s="111">
        <f t="shared" si="0"/>
        <v>2.30006280185E9</v>
      </c>
    </row>
    <row r="7" spans="8:8" ht="14.25">
      <c r="A7" s="108" t="s">
        <v>202</v>
      </c>
      <c r="B7">
        <v>7.1388913554E8</v>
      </c>
      <c r="C7">
        <v>1.941526E8</v>
      </c>
      <c r="D7">
        <v>548817.0</v>
      </c>
      <c r="E7">
        <v>1.81687338E8</v>
      </c>
      <c r="F7">
        <v>6.4233169E7</v>
      </c>
      <c r="G7">
        <v>5880000.0</v>
      </c>
      <c r="H7" s="111">
        <f t="shared" si="0"/>
        <v>1.16039105954E9</v>
      </c>
    </row>
    <row r="8" spans="8:8" ht="14.25">
      <c r="A8" s="108" t="s">
        <v>205</v>
      </c>
      <c r="B8">
        <v>9.929915077E8</v>
      </c>
      <c r="C8">
        <v>2.235715E8</v>
      </c>
      <c r="D8">
        <v>0.0</v>
      </c>
      <c r="E8">
        <v>2.23894054E8</v>
      </c>
      <c r="F8">
        <v>6.7094107E7</v>
      </c>
      <c r="G8">
        <v>0.0</v>
      </c>
      <c r="H8" s="111">
        <f t="shared" si="0"/>
        <v>1.5075511687E9</v>
      </c>
    </row>
    <row r="9" spans="8:8" ht="14.25">
      <c r="A9" s="108" t="s">
        <v>208</v>
      </c>
      <c r="B9">
        <v>1.53953910068E9</v>
      </c>
      <c r="C9">
        <v>3.309858E8</v>
      </c>
      <c r="D9">
        <v>0.0</v>
      </c>
      <c r="E9">
        <v>3.27520618E8</v>
      </c>
      <c r="F9">
        <v>1.06498189E8</v>
      </c>
      <c r="G9">
        <v>0.0</v>
      </c>
      <c r="H9" s="111">
        <f t="shared" si="0"/>
        <v>2.3045437076800003E9</v>
      </c>
    </row>
    <row r="10" spans="8:8" ht="14.25">
      <c r="A10" s="108" t="s">
        <v>210</v>
      </c>
      <c r="B10">
        <v>6.070787537E8</v>
      </c>
      <c r="C10">
        <v>1.99163E8</v>
      </c>
      <c r="D10">
        <v>188856.0</v>
      </c>
      <c r="E10">
        <v>1.92884288E8</v>
      </c>
      <c r="F10">
        <v>1.04036017E8</v>
      </c>
      <c r="G10">
        <v>470000.0</v>
      </c>
      <c r="H10" s="111">
        <f t="shared" si="0"/>
        <v>1.1038209147E9</v>
      </c>
    </row>
    <row r="11" spans="8:8" ht="14.25">
      <c r="A11" s="108" t="s">
        <v>213</v>
      </c>
      <c r="B11">
        <v>9.4726094473E8</v>
      </c>
      <c r="C11">
        <v>2.056262E8</v>
      </c>
      <c r="D11">
        <v>0.0</v>
      </c>
      <c r="E11">
        <v>2.03201595E8</v>
      </c>
      <c r="F11">
        <v>1.39517789E8</v>
      </c>
      <c r="G11">
        <v>1.453E7</v>
      </c>
      <c r="H11" s="111">
        <f t="shared" si="0"/>
        <v>1.51013652873E9</v>
      </c>
    </row>
    <row r="12" spans="8:8" ht="14.25">
      <c r="A12" s="108" t="s">
        <v>29</v>
      </c>
      <c r="B12">
        <v>0.0</v>
      </c>
      <c r="C12">
        <v>1.018734E8</v>
      </c>
      <c r="D12">
        <v>2277498.0</v>
      </c>
      <c r="E12">
        <v>9.2605619E7</v>
      </c>
      <c r="F12">
        <v>0.0</v>
      </c>
      <c r="G12">
        <v>9540000.0</v>
      </c>
      <c r="H12" s="111">
        <f t="shared" si="0"/>
        <v>2.06296517E8</v>
      </c>
    </row>
    <row r="13" spans="8:8" ht="14.25">
      <c r="A13" s="108" t="s">
        <v>30</v>
      </c>
      <c r="B13">
        <v>0.0</v>
      </c>
      <c r="C13">
        <v>8.46919E7</v>
      </c>
      <c r="D13">
        <v>0.0</v>
      </c>
      <c r="E13">
        <v>7.6936778E7</v>
      </c>
      <c r="F13">
        <v>0.0</v>
      </c>
      <c r="G13">
        <v>6230000.0</v>
      </c>
      <c r="H13" s="111">
        <f t="shared" si="0"/>
        <v>1.67858678E8</v>
      </c>
    </row>
    <row r="14" spans="8:8" ht="14.25">
      <c r="A14" s="108" t="s">
        <v>28</v>
      </c>
      <c r="B14">
        <v>0.0</v>
      </c>
      <c r="C14">
        <v>1.735233E8</v>
      </c>
      <c r="D14">
        <v>0.0</v>
      </c>
      <c r="E14">
        <v>1.62540084E8</v>
      </c>
      <c r="F14">
        <v>0.0</v>
      </c>
      <c r="G14">
        <v>0.0</v>
      </c>
      <c r="H14" s="111">
        <f t="shared" si="0"/>
        <v>3.36063384E8</v>
      </c>
    </row>
    <row r="15" spans="8:8" ht="14.25">
      <c r="A15" s="108" t="s">
        <v>218</v>
      </c>
      <c r="B15">
        <v>3.2917355525E8</v>
      </c>
      <c r="C15">
        <v>1.993842E8</v>
      </c>
      <c r="D15">
        <v>0.0</v>
      </c>
      <c r="E15">
        <v>1.96768E8</v>
      </c>
      <c r="F15">
        <v>1.8141429E7</v>
      </c>
      <c r="G15">
        <v>0.0</v>
      </c>
      <c r="H15" s="111">
        <f t="shared" si="0"/>
        <v>7.4346718425E8</v>
      </c>
    </row>
    <row r="16" spans="8:8" ht="14.25">
      <c r="A16" s="108" t="s">
        <v>220</v>
      </c>
      <c r="B16">
        <v>6.8420976035E8</v>
      </c>
      <c r="C16">
        <v>1.967426E8</v>
      </c>
      <c r="D16">
        <v>0.0</v>
      </c>
      <c r="E16">
        <v>1.85256108E8</v>
      </c>
      <c r="F16">
        <v>6.8491281E7</v>
      </c>
      <c r="G16">
        <v>4150000.0</v>
      </c>
      <c r="H16" s="111">
        <f t="shared" si="0"/>
        <v>1.13884974935E9</v>
      </c>
    </row>
    <row r="17" spans="8:8" ht="14.25">
      <c r="A17" s="108" t="s">
        <v>223</v>
      </c>
      <c r="B17">
        <v>1.84429898847E9</v>
      </c>
      <c r="C17">
        <v>5.042685E8</v>
      </c>
      <c r="D17">
        <v>6452397.0</v>
      </c>
      <c r="E17">
        <v>4.99365941E8</v>
      </c>
      <c r="F17">
        <v>6.2543934E7</v>
      </c>
      <c r="G17">
        <v>0.0</v>
      </c>
      <c r="H17" s="111">
        <f t="shared" si="0"/>
        <v>2.9169297604700003E9</v>
      </c>
    </row>
    <row r="18" spans="8:8" ht="14.25">
      <c r="A18" s="108" t="s">
        <v>226</v>
      </c>
      <c r="B18">
        <v>1.69567817885E9</v>
      </c>
      <c r="C18">
        <v>4.472416E8</v>
      </c>
      <c r="D18">
        <v>0.0</v>
      </c>
      <c r="E18">
        <v>4.59120519E8</v>
      </c>
      <c r="F18">
        <v>1.6805871E8</v>
      </c>
      <c r="G18">
        <v>1.153E7</v>
      </c>
      <c r="H18" s="111">
        <f t="shared" si="0"/>
        <v>2.78162900785E9</v>
      </c>
    </row>
    <row r="19" spans="8:8" ht="14.25">
      <c r="A19" s="108" t="s">
        <v>229</v>
      </c>
      <c r="B19">
        <v>8.6913870241E8</v>
      </c>
      <c r="C19">
        <v>2.71699E8</v>
      </c>
      <c r="D19">
        <v>105957.0</v>
      </c>
      <c r="E19">
        <v>2.64658126E8</v>
      </c>
      <c r="F19">
        <v>2.6766366E7</v>
      </c>
      <c r="G19">
        <v>0.0</v>
      </c>
      <c r="H19" s="111">
        <f t="shared" si="0"/>
        <v>1.4323681514099998E9</v>
      </c>
    </row>
    <row r="20" spans="8:8" ht="14.25">
      <c r="A20" s="108" t="s">
        <v>230</v>
      </c>
      <c r="B20">
        <v>9.9597582017E8</v>
      </c>
      <c r="C20">
        <v>2.715569E8</v>
      </c>
      <c r="D20">
        <v>0.0</v>
      </c>
      <c r="E20">
        <v>2.64862012E8</v>
      </c>
      <c r="F20">
        <v>4.0587457E7</v>
      </c>
      <c r="G20">
        <v>0.0</v>
      </c>
      <c r="H20" s="111">
        <f t="shared" si="0"/>
        <v>1.57298218917E9</v>
      </c>
    </row>
    <row r="21" spans="8:8" ht="14.25">
      <c r="A21" s="108" t="s">
        <v>232</v>
      </c>
      <c r="B21">
        <v>7.2761495036E8</v>
      </c>
      <c r="C21">
        <v>1.875131E8</v>
      </c>
      <c r="D21">
        <v>0.0</v>
      </c>
      <c r="E21">
        <v>1.78128762E8</v>
      </c>
      <c r="F21">
        <v>5.889199E7</v>
      </c>
      <c r="G21">
        <v>0.0</v>
      </c>
      <c r="H21" s="111">
        <f t="shared" si="0"/>
        <v>1.1521488023600001E9</v>
      </c>
    </row>
    <row r="22" spans="8:8" ht="14.25">
      <c r="A22" s="108" t="s">
        <v>234</v>
      </c>
      <c r="B22">
        <v>1.85810461659E9</v>
      </c>
      <c r="C22">
        <v>4.351656E8</v>
      </c>
      <c r="D22">
        <v>0.0</v>
      </c>
      <c r="E22">
        <v>4.2728965E8</v>
      </c>
      <c r="F22">
        <v>2.49403431E8</v>
      </c>
      <c r="G22">
        <v>9960000.0</v>
      </c>
      <c r="H22" s="111">
        <f t="shared" si="0"/>
        <v>2.97992329759E9</v>
      </c>
    </row>
    <row r="23" spans="8:8" ht="14.25">
      <c r="A23" s="108" t="s">
        <v>241</v>
      </c>
      <c r="B23">
        <v>7.1328695735E8</v>
      </c>
      <c r="C23">
        <v>1.989226E8</v>
      </c>
      <c r="D23">
        <v>0.0</v>
      </c>
      <c r="E23">
        <v>1.93129028E8</v>
      </c>
      <c r="F23">
        <v>4.5842814E7</v>
      </c>
      <c r="G23">
        <v>0.0</v>
      </c>
      <c r="H23" s="111">
        <f t="shared" si="0"/>
        <v>1.15118139935E9</v>
      </c>
    </row>
    <row r="24" spans="8:8" ht="14.25">
      <c r="A24" s="108" t="s">
        <v>17</v>
      </c>
      <c r="B24">
        <v>1.600425368392E10</v>
      </c>
      <c r="C24">
        <v>4.97116E9</v>
      </c>
      <c r="D24">
        <v>3.30840245E8</v>
      </c>
      <c r="E24">
        <v>4.87391E9</v>
      </c>
      <c r="F24">
        <v>1.33617607108E9</v>
      </c>
      <c r="G24">
        <v>1.2495E8</v>
      </c>
      <c r="H24" s="111">
        <f t="shared" si="0"/>
        <v>2.764129E10</v>
      </c>
    </row>
    <row r="27" spans="8:8">
      <c r="I27">
        <v>10000.0</v>
      </c>
    </row>
  </sheetData>
  <pageMargins left="0.75" right="0.75" top="1.0" bottom="1.0" header="0.5" footer="0.5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28"/>
  <sheetViews>
    <sheetView tabSelected="1" workbookViewId="0" topLeftCell="C1" zoomScale="80">
      <selection activeCell="H7" sqref="H7"/>
    </sheetView>
  </sheetViews>
  <sheetFormatPr defaultRowHeight="13.5" defaultColWidth="9"/>
  <cols>
    <col min="1" max="1" customWidth="1" width="12.7734375" style="1"/>
    <col min="2" max="2" customWidth="1" width="22.03125" style="0"/>
    <col min="3" max="3" customWidth="1" width="19.679688" style="0"/>
    <col min="4" max="4" customWidth="1" width="19.523438" style="0"/>
    <col min="5" max="5" customWidth="1" width="23.738281" style="0"/>
    <col min="6" max="6" customWidth="1" width="20.90625" style="0"/>
    <col min="257" max="16384" width="9" style="0" hidden="0"/>
  </cols>
  <sheetData>
    <row r="1" spans="8:8" ht="32.0" customHeight="1">
      <c r="A1" s="112" t="s">
        <v>154</v>
      </c>
    </row>
    <row r="2" spans="8:8" ht="46.0" customHeight="1">
      <c r="A2" s="113" t="s">
        <v>249</v>
      </c>
      <c r="B2" s="113"/>
      <c r="C2" s="113"/>
      <c r="D2" s="113"/>
      <c r="E2" s="113"/>
      <c r="F2" s="113"/>
    </row>
    <row r="3" spans="8:8" ht="31.0" customHeight="1">
      <c r="A3" s="114"/>
      <c r="B3" s="114"/>
      <c r="C3" s="114"/>
      <c r="D3" s="114"/>
      <c r="F3" s="115" t="s">
        <v>250</v>
      </c>
    </row>
    <row r="4" spans="8:8" s="116" ht="59.0" customFormat="1" customHeight="1">
      <c r="A4" s="117"/>
      <c r="B4" s="118" t="s">
        <v>251</v>
      </c>
      <c r="C4" s="118" t="s">
        <v>252</v>
      </c>
      <c r="D4" s="118" t="s">
        <v>253</v>
      </c>
      <c r="E4" s="118" t="s">
        <v>254</v>
      </c>
      <c r="F4" s="118" t="s">
        <v>255</v>
      </c>
    </row>
    <row r="5" spans="8:8" ht="30.0" customHeight="1">
      <c r="A5" s="119" t="s">
        <v>0</v>
      </c>
      <c r="B5" s="120" t="s">
        <v>256</v>
      </c>
      <c r="C5" s="120" t="s">
        <v>257</v>
      </c>
      <c r="D5" s="120" t="s">
        <v>258</v>
      </c>
      <c r="E5" s="120" t="s">
        <v>259</v>
      </c>
      <c r="F5" s="120" t="s">
        <v>262</v>
      </c>
    </row>
    <row r="6" spans="8:8" ht="30.0" customHeight="1">
      <c r="A6" s="119" t="s">
        <v>17</v>
      </c>
      <c r="B6" s="121">
        <f>SUM(B7:B26)</f>
        <v>1062625.0</v>
      </c>
      <c r="C6" s="121">
        <f>SUM(C7:C26)</f>
        <v>15809.0</v>
      </c>
      <c r="D6" s="121">
        <f>SUM(D7:D26)</f>
        <v>1024512.0</v>
      </c>
      <c r="E6" s="121">
        <f>SUM(E7:E26)</f>
        <v>0.46540000000140935</v>
      </c>
      <c r="F6" s="122">
        <f>SUM(F7:F26)</f>
        <v>1024512.0</v>
      </c>
    </row>
    <row r="7" spans="8:8" ht="30.0" customHeight="1">
      <c r="A7" s="123" t="s">
        <v>26</v>
      </c>
      <c r="B7" s="121">
        <v>106350.0</v>
      </c>
      <c r="C7" s="121">
        <v>0.0</v>
      </c>
      <c r="D7" s="121">
        <f>SUM(B7:C7)*0.95-0.3</f>
        <v>101032.2</v>
      </c>
      <c r="E7" s="121">
        <v>-11317.2085</v>
      </c>
      <c r="F7" s="122">
        <f>(ROUND(D7+E7,0))-444</f>
        <v>89271.0</v>
      </c>
    </row>
    <row r="8" spans="8:8" ht="30.0" customHeight="1">
      <c r="A8" s="123" t="s">
        <v>27</v>
      </c>
      <c r="B8" s="121">
        <v>15434.0</v>
      </c>
      <c r="C8" s="121">
        <v>0.0</v>
      </c>
      <c r="D8" s="121">
        <f t="shared" si="0" ref="D8:D26">SUM(B8:C8)*0.95</f>
        <v>14662.3</v>
      </c>
      <c r="E8" s="121">
        <v>-1275.5627</v>
      </c>
      <c r="F8" s="122">
        <f t="shared" si="1" ref="F8:F26">(ROUND(D8+E8,0))</f>
        <v>13387.0</v>
      </c>
    </row>
    <row r="9" spans="8:8" ht="30.0" customHeight="1">
      <c r="A9" s="124" t="s">
        <v>195</v>
      </c>
      <c r="B9" s="121">
        <v>72673.0</v>
      </c>
      <c r="C9" s="121">
        <v>0.0</v>
      </c>
      <c r="D9" s="121">
        <f t="shared" si="0"/>
        <v>69039.34999999999</v>
      </c>
      <c r="E9" s="121">
        <v>-1423.3054</v>
      </c>
      <c r="F9" s="122">
        <f t="shared" si="1"/>
        <v>67616.0</v>
      </c>
    </row>
    <row r="10" spans="8:8" ht="30.0" customHeight="1">
      <c r="A10" s="123" t="s">
        <v>28</v>
      </c>
      <c r="B10" s="121">
        <v>40663.0</v>
      </c>
      <c r="C10" s="121">
        <v>0.0</v>
      </c>
      <c r="D10" s="121">
        <f t="shared" si="0"/>
        <v>38629.85</v>
      </c>
      <c r="E10" s="121">
        <v>3371.7191</v>
      </c>
      <c r="F10" s="122">
        <f t="shared" si="1"/>
        <v>42002.0</v>
      </c>
    </row>
    <row r="11" spans="8:8" ht="30.0" customHeight="1">
      <c r="A11" s="124" t="s">
        <v>202</v>
      </c>
      <c r="B11" s="121">
        <v>38143.0</v>
      </c>
      <c r="C11" s="121">
        <v>0.0</v>
      </c>
      <c r="D11" s="121">
        <f t="shared" si="0"/>
        <v>36235.85</v>
      </c>
      <c r="E11" s="121">
        <v>1733.7152</v>
      </c>
      <c r="F11" s="122">
        <f t="shared" si="1"/>
        <v>37970.0</v>
      </c>
    </row>
    <row r="12" spans="8:8" ht="30.0" customHeight="1">
      <c r="A12" s="124" t="s">
        <v>205</v>
      </c>
      <c r="B12" s="121">
        <v>42109.0</v>
      </c>
      <c r="C12" s="121">
        <v>0.0</v>
      </c>
      <c r="D12" s="121">
        <f t="shared" si="0"/>
        <v>40003.549999999996</v>
      </c>
      <c r="E12" s="121">
        <v>2689.5557</v>
      </c>
      <c r="F12" s="122">
        <f t="shared" si="1"/>
        <v>42693.0</v>
      </c>
    </row>
    <row r="13" spans="8:8" ht="30.0" customHeight="1">
      <c r="A13" s="124" t="s">
        <v>208</v>
      </c>
      <c r="B13" s="121">
        <v>62706.0</v>
      </c>
      <c r="C13" s="121">
        <v>0.0</v>
      </c>
      <c r="D13" s="121">
        <f t="shared" si="0"/>
        <v>59570.7</v>
      </c>
      <c r="E13" s="121">
        <v>3700.7979</v>
      </c>
      <c r="F13" s="122">
        <f t="shared" si="1"/>
        <v>63271.0</v>
      </c>
    </row>
    <row r="14" spans="8:8" ht="30.0" customHeight="1">
      <c r="A14" s="124" t="s">
        <v>210</v>
      </c>
      <c r="B14" s="121">
        <v>42905.0</v>
      </c>
      <c r="C14" s="121">
        <v>0.0</v>
      </c>
      <c r="D14" s="121">
        <f t="shared" si="0"/>
        <v>40759.75</v>
      </c>
      <c r="E14" s="121">
        <v>2192.491</v>
      </c>
      <c r="F14" s="122">
        <f t="shared" si="1"/>
        <v>42952.0</v>
      </c>
    </row>
    <row r="15" spans="8:8" ht="30.0" customHeight="1">
      <c r="A15" s="124" t="s">
        <v>213</v>
      </c>
      <c r="B15" s="121">
        <v>41983.0</v>
      </c>
      <c r="C15" s="121">
        <v>3392.4806</v>
      </c>
      <c r="D15" s="121">
        <f t="shared" si="0"/>
        <v>43106.70657</v>
      </c>
      <c r="E15" s="121">
        <v>0.0</v>
      </c>
      <c r="F15" s="122">
        <f t="shared" si="1"/>
        <v>43107.0</v>
      </c>
    </row>
    <row r="16" spans="8:8" ht="30.0" customHeight="1">
      <c r="A16" s="123" t="s">
        <v>29</v>
      </c>
      <c r="B16" s="121">
        <v>15000.0</v>
      </c>
      <c r="C16" s="121">
        <v>0.0</v>
      </c>
      <c r="D16" s="121">
        <f t="shared" si="0"/>
        <v>14250.0</v>
      </c>
      <c r="E16" s="121">
        <v>-14691.9</v>
      </c>
      <c r="F16" s="122">
        <v>0.0</v>
      </c>
    </row>
    <row r="17" spans="8:8" ht="30.0" customHeight="1">
      <c r="A17" s="123" t="s">
        <v>30</v>
      </c>
      <c r="B17" s="121">
        <v>21564.0</v>
      </c>
      <c r="C17" s="121">
        <v>0.0</v>
      </c>
      <c r="D17" s="121">
        <f t="shared" si="0"/>
        <v>20485.8</v>
      </c>
      <c r="E17" s="121">
        <v>1366.1187</v>
      </c>
      <c r="F17" s="122">
        <f t="shared" si="1"/>
        <v>21852.0</v>
      </c>
    </row>
    <row r="18" spans="8:8" ht="30.0" customHeight="1">
      <c r="A18" s="124" t="s">
        <v>218</v>
      </c>
      <c r="B18" s="121">
        <v>40476.0</v>
      </c>
      <c r="C18" s="121">
        <v>3041.7891</v>
      </c>
      <c r="D18" s="121">
        <f t="shared" si="0"/>
        <v>41341.899645</v>
      </c>
      <c r="E18" s="121">
        <v>900.0</v>
      </c>
      <c r="F18" s="122">
        <f t="shared" si="1"/>
        <v>42242.0</v>
      </c>
    </row>
    <row r="19" spans="8:8" ht="30.0" customHeight="1">
      <c r="A19" s="124" t="s">
        <v>220</v>
      </c>
      <c r="B19" s="121">
        <v>39476.0</v>
      </c>
      <c r="C19" s="121">
        <v>0.0</v>
      </c>
      <c r="D19" s="121">
        <f t="shared" si="0"/>
        <v>37502.2</v>
      </c>
      <c r="E19" s="121">
        <v>2743.6165</v>
      </c>
      <c r="F19" s="122">
        <f t="shared" si="1"/>
        <v>40246.0</v>
      </c>
    </row>
    <row r="20" spans="8:8" ht="30.0" customHeight="1">
      <c r="A20" s="124" t="s">
        <v>223</v>
      </c>
      <c r="B20" s="121">
        <v>106698.0</v>
      </c>
      <c r="C20" s="121">
        <v>0.0</v>
      </c>
      <c r="D20" s="121">
        <f t="shared" si="0"/>
        <v>101363.09999999999</v>
      </c>
      <c r="E20" s="121">
        <v>-517.2144</v>
      </c>
      <c r="F20" s="122">
        <f t="shared" si="1"/>
        <v>100846.0</v>
      </c>
    </row>
    <row r="21" spans="8:8" ht="30.0" customHeight="1">
      <c r="A21" s="124" t="s">
        <v>226</v>
      </c>
      <c r="B21" s="121">
        <v>101627.0</v>
      </c>
      <c r="C21" s="121">
        <v>0.0</v>
      </c>
      <c r="D21" s="121">
        <f t="shared" si="0"/>
        <v>96545.65</v>
      </c>
      <c r="E21" s="121">
        <v>2456.5732</v>
      </c>
      <c r="F21" s="122">
        <f t="shared" si="1"/>
        <v>99002.0</v>
      </c>
    </row>
    <row r="22" spans="8:8" ht="30.0" customHeight="1">
      <c r="A22" s="124" t="s">
        <v>229</v>
      </c>
      <c r="B22" s="121">
        <v>54837.0</v>
      </c>
      <c r="C22" s="121">
        <v>4131.5456</v>
      </c>
      <c r="D22" s="121">
        <f t="shared" si="0"/>
        <v>56020.118319999994</v>
      </c>
      <c r="E22" s="121">
        <v>926.5873</v>
      </c>
      <c r="F22" s="122">
        <f t="shared" si="1"/>
        <v>56947.0</v>
      </c>
    </row>
    <row r="23" spans="8:8" ht="30.0" customHeight="1">
      <c r="A23" s="124" t="s">
        <v>230</v>
      </c>
      <c r="B23" s="121">
        <v>54803.0</v>
      </c>
      <c r="C23" s="121">
        <v>0.0</v>
      </c>
      <c r="D23" s="121">
        <f t="shared" si="0"/>
        <v>52062.85</v>
      </c>
      <c r="E23" s="121">
        <v>3268.8456</v>
      </c>
      <c r="F23" s="122">
        <f t="shared" si="1"/>
        <v>55332.0</v>
      </c>
    </row>
    <row r="24" spans="8:8" ht="30.0" customHeight="1">
      <c r="A24" s="124" t="s">
        <v>232</v>
      </c>
      <c r="B24" s="121">
        <v>37424.0</v>
      </c>
      <c r="C24" s="121">
        <v>0.0</v>
      </c>
      <c r="D24" s="121">
        <f t="shared" si="0"/>
        <v>35552.799999999996</v>
      </c>
      <c r="E24" s="121">
        <v>813.3394</v>
      </c>
      <c r="F24" s="122">
        <f t="shared" si="1"/>
        <v>36366.0</v>
      </c>
    </row>
    <row r="25" spans="8:8" ht="30.0" customHeight="1">
      <c r="A25" s="124" t="s">
        <v>234</v>
      </c>
      <c r="B25" s="121">
        <v>90770.0</v>
      </c>
      <c r="C25" s="121">
        <v>5243.1847</v>
      </c>
      <c r="D25" s="121">
        <f t="shared" si="0"/>
        <v>91212.525465</v>
      </c>
      <c r="E25" s="121">
        <v>0.0</v>
      </c>
      <c r="F25" s="122">
        <f t="shared" si="1"/>
        <v>91213.0</v>
      </c>
    </row>
    <row r="26" spans="8:8" ht="30.0" customHeight="1">
      <c r="A26" s="124" t="s">
        <v>241</v>
      </c>
      <c r="B26" s="121">
        <v>36984.0</v>
      </c>
      <c r="C26" s="121">
        <v>0.0</v>
      </c>
      <c r="D26" s="121">
        <f t="shared" si="0"/>
        <v>35134.799999999996</v>
      </c>
      <c r="E26" s="121">
        <v>3062.2968</v>
      </c>
      <c r="F26" s="122">
        <f t="shared" si="1"/>
        <v>38197.0</v>
      </c>
    </row>
    <row r="28" spans="8:8" ht="79.0" customHeight="1">
      <c r="A28" s="125" t="s">
        <v>261</v>
      </c>
      <c r="B28" s="125"/>
      <c r="C28" s="125"/>
      <c r="D28" s="125"/>
      <c r="E28" s="125"/>
      <c r="F28" s="125"/>
    </row>
  </sheetData>
  <mergeCells count="2">
    <mergeCell ref="A2:F2"/>
    <mergeCell ref="A28:F28"/>
  </mergeCells>
  <pageMargins left="0.393055555555556" right="0.314583333333333" top="0.0784722222222222" bottom="0.0784722222222222" header="0.0388888888888889" footer="0.156944444444444"/>
  <pageSetup paperSize="9" scale="8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ht706</cp:lastModifiedBy>
  <dcterms:created xsi:type="dcterms:W3CDTF">2020-05-24T03:01:00Z</dcterms:created>
  <dcterms:modified xsi:type="dcterms:W3CDTF">2023-12-13T14:37:43Z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940D961079E94FF4B32B4AB404E489EB</vt:lpwstr>
  </property>
</Properties>
</file>