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0005"/>
  </bookViews>
  <sheets>
    <sheet name="Sheet1" sheetId="1" r:id="rId1"/>
    <sheet name="Sheet3" sheetId="3" r:id="rId2"/>
  </sheets>
  <definedNames>
    <definedName name="_xlnm._FilterDatabase" localSheetId="0" hidden="1">Sheet1!$A$8:$Q$155</definedName>
    <definedName name="_xlnm.Print_Titles" localSheetId="0">Sheet1!$4:$19</definedName>
  </definedNames>
  <calcPr calcId="144525"/>
</workbook>
</file>

<file path=xl/sharedStrings.xml><?xml version="1.0" encoding="utf-8"?>
<sst xmlns="http://schemas.openxmlformats.org/spreadsheetml/2006/main" count="199" uniqueCount="183">
  <si>
    <t>附件2</t>
  </si>
  <si>
    <t>提前下达2024年出生缺陷综合防控项目资金分配表</t>
  </si>
  <si>
    <t>金额：万元</t>
  </si>
  <si>
    <t>预算编号</t>
  </si>
  <si>
    <t>地区</t>
  </si>
  <si>
    <t>广东省围产儿数</t>
  </si>
  <si>
    <t>2021-2022年围产儿数增长率</t>
  </si>
  <si>
    <t>产前筛查覆盖率</t>
  </si>
  <si>
    <t>财政预拨
结算标准（元/例）</t>
  </si>
  <si>
    <t>2024年筛查人数预测</t>
  </si>
  <si>
    <t>2024年省财政预算应下达（万元）</t>
  </si>
  <si>
    <t>2021-2022年省需方经费（万元）</t>
  </si>
  <si>
    <t>2024年省实际下达（万元）</t>
  </si>
  <si>
    <t>2021年</t>
  </si>
  <si>
    <t>2022年</t>
  </si>
  <si>
    <t>新生儿筛查</t>
  </si>
  <si>
    <t>产前筛查与诊断</t>
  </si>
  <si>
    <t>新生儿筛查数</t>
  </si>
  <si>
    <t>产前筛查数</t>
  </si>
  <si>
    <t>供方补助</t>
  </si>
  <si>
    <t>需方补助</t>
  </si>
  <si>
    <t>合计</t>
  </si>
  <si>
    <t>预算</t>
  </si>
  <si>
    <t>支出</t>
  </si>
  <si>
    <t>结余</t>
  </si>
  <si>
    <t>栏次</t>
  </si>
  <si>
    <t>[1]</t>
  </si>
  <si>
    <t>[2]</t>
  </si>
  <si>
    <t>[3]</t>
  </si>
  <si>
    <t>[4]</t>
  </si>
  <si>
    <t>[5]</t>
  </si>
  <si>
    <t>[6]</t>
  </si>
  <si>
    <t>[7]</t>
  </si>
  <si>
    <t>[8]</t>
  </si>
  <si>
    <t>[9]</t>
  </si>
  <si>
    <t>[10]</t>
  </si>
  <si>
    <t>[11]</t>
  </si>
  <si>
    <t>[12]</t>
  </si>
  <si>
    <t>[13]</t>
  </si>
  <si>
    <t>[14]</t>
  </si>
  <si>
    <t>[15]</t>
  </si>
  <si>
    <t>标准/计算公式</t>
  </si>
  <si>
    <t>[2]*(1+[3])^2(区县一级)</t>
  </si>
  <si>
    <t>[7]*[4](区县一级)</t>
  </si>
  <si>
    <t>([7]*[5]+[8]*[6])*60%(区县一级)</t>
  </si>
  <si>
    <t>[9]+[10](区县一级)</t>
  </si>
  <si>
    <t>[12]-[13]</t>
  </si>
  <si>
    <t>[11]-[14](区县一级)</t>
  </si>
  <si>
    <t>全省合计</t>
  </si>
  <si>
    <t>省本级</t>
  </si>
  <si>
    <t>省妇幼保健院</t>
  </si>
  <si>
    <t>珠三角地市小计</t>
  </si>
  <si>
    <t>/</t>
  </si>
  <si>
    <t>广州市</t>
  </si>
  <si>
    <t>深圳市</t>
  </si>
  <si>
    <t>珠海市</t>
  </si>
  <si>
    <t>佛山市</t>
  </si>
  <si>
    <t>东莞市</t>
  </si>
  <si>
    <t>中山市</t>
  </si>
  <si>
    <t>江门市（台开恩以外其他县区）</t>
  </si>
  <si>
    <t>补助项目地市小计</t>
  </si>
  <si>
    <t>汕头市</t>
  </si>
  <si>
    <t>韶关市</t>
  </si>
  <si>
    <t>河源市</t>
  </si>
  <si>
    <t>梅州市</t>
  </si>
  <si>
    <t>惠州市</t>
  </si>
  <si>
    <t>汕尾市</t>
  </si>
  <si>
    <t>江门市（台开恩）</t>
  </si>
  <si>
    <t>阳江市</t>
  </si>
  <si>
    <t>湛江市</t>
  </si>
  <si>
    <t>茂名市</t>
  </si>
  <si>
    <t>肇庆市</t>
  </si>
  <si>
    <t>清远市</t>
  </si>
  <si>
    <t>潮州市</t>
  </si>
  <si>
    <t>揭阳市</t>
  </si>
  <si>
    <t>云浮市</t>
  </si>
  <si>
    <t>汕头市本级</t>
  </si>
  <si>
    <t>金平区</t>
  </si>
  <si>
    <t>龙湖区</t>
  </si>
  <si>
    <t>澄海区</t>
  </si>
  <si>
    <t>濠江区</t>
  </si>
  <si>
    <t>潮阳区</t>
  </si>
  <si>
    <t>潮南区</t>
  </si>
  <si>
    <t>南澳县</t>
  </si>
  <si>
    <t>韶关市本级</t>
  </si>
  <si>
    <t>浈江区</t>
  </si>
  <si>
    <t>南雄市</t>
  </si>
  <si>
    <t>仁化县</t>
  </si>
  <si>
    <t>武江区</t>
  </si>
  <si>
    <t>曲江区</t>
  </si>
  <si>
    <t>乐昌市</t>
  </si>
  <si>
    <t>始兴县</t>
  </si>
  <si>
    <t>翁源县</t>
  </si>
  <si>
    <t>乳源县</t>
  </si>
  <si>
    <t>新丰县</t>
  </si>
  <si>
    <t>河源市本级</t>
  </si>
  <si>
    <t>源城区</t>
  </si>
  <si>
    <t>东源县</t>
  </si>
  <si>
    <t>和平县</t>
  </si>
  <si>
    <t>龙川县</t>
  </si>
  <si>
    <t>紫金县</t>
  </si>
  <si>
    <t>连平县</t>
  </si>
  <si>
    <t>梅州市本级</t>
  </si>
  <si>
    <t>梅江区</t>
  </si>
  <si>
    <t>梅县区</t>
  </si>
  <si>
    <t>平远县</t>
  </si>
  <si>
    <t>蕉岭县</t>
  </si>
  <si>
    <t>兴宁市</t>
  </si>
  <si>
    <t>大埔县</t>
  </si>
  <si>
    <t>丰顺县</t>
  </si>
  <si>
    <t>五华县</t>
  </si>
  <si>
    <t>惠州市本级</t>
  </si>
  <si>
    <t>惠城区</t>
  </si>
  <si>
    <t>惠阳区</t>
  </si>
  <si>
    <t>惠东县</t>
  </si>
  <si>
    <t>博罗县</t>
  </si>
  <si>
    <t>龙门县</t>
  </si>
  <si>
    <t>汕尾市本级</t>
  </si>
  <si>
    <t>城区</t>
  </si>
  <si>
    <t>陆丰市</t>
  </si>
  <si>
    <t>海丰县</t>
  </si>
  <si>
    <t>陆河县</t>
  </si>
  <si>
    <t>江门市</t>
  </si>
  <si>
    <t>江门市本级</t>
  </si>
  <si>
    <t>台山市</t>
  </si>
  <si>
    <t>开平市</t>
  </si>
  <si>
    <t>恩平市</t>
  </si>
  <si>
    <t>阳江市本级</t>
  </si>
  <si>
    <t>江城区</t>
  </si>
  <si>
    <t>阳春市</t>
  </si>
  <si>
    <t>阳东区</t>
  </si>
  <si>
    <t>阳西县</t>
  </si>
  <si>
    <t>湛江市本级</t>
  </si>
  <si>
    <t>赤坎区</t>
  </si>
  <si>
    <t>霞山区</t>
  </si>
  <si>
    <t>麻章区</t>
  </si>
  <si>
    <t>坡头区</t>
  </si>
  <si>
    <t>雷州市</t>
  </si>
  <si>
    <t>廉江市</t>
  </si>
  <si>
    <t>徐闻县</t>
  </si>
  <si>
    <t>吴川市</t>
  </si>
  <si>
    <t>遂溪县</t>
  </si>
  <si>
    <t>茂名市本级</t>
  </si>
  <si>
    <t>茂南区</t>
  </si>
  <si>
    <t>信宜市</t>
  </si>
  <si>
    <t>高州市</t>
  </si>
  <si>
    <t>化州市</t>
  </si>
  <si>
    <t>电白区</t>
  </si>
  <si>
    <t>肇庆市本级</t>
  </si>
  <si>
    <t>端州区</t>
  </si>
  <si>
    <t>鼎湖区</t>
  </si>
  <si>
    <t>四会市</t>
  </si>
  <si>
    <t>高要区</t>
  </si>
  <si>
    <t>广宁县</t>
  </si>
  <si>
    <t>德庆县</t>
  </si>
  <si>
    <t>封开县</t>
  </si>
  <si>
    <t>怀集县</t>
  </si>
  <si>
    <t>清远市本级</t>
  </si>
  <si>
    <t>清城区</t>
  </si>
  <si>
    <t>清新区</t>
  </si>
  <si>
    <t>英德市</t>
  </si>
  <si>
    <t>连州市</t>
  </si>
  <si>
    <t>佛冈县</t>
  </si>
  <si>
    <t>连山县</t>
  </si>
  <si>
    <t>连南县</t>
  </si>
  <si>
    <t>阳山县</t>
  </si>
  <si>
    <t>潮州市本级</t>
  </si>
  <si>
    <t>饶平县</t>
  </si>
  <si>
    <t>湘桥区</t>
  </si>
  <si>
    <t>潮安区（含枫溪区）</t>
  </si>
  <si>
    <t>揭阳市本级</t>
  </si>
  <si>
    <t>榕城区</t>
  </si>
  <si>
    <t>揭东区</t>
  </si>
  <si>
    <t>普宁市</t>
  </si>
  <si>
    <t>揭西县</t>
  </si>
  <si>
    <t>惠来县</t>
  </si>
  <si>
    <t>云浮市本级</t>
  </si>
  <si>
    <t>云城区</t>
  </si>
  <si>
    <t>罗定市</t>
  </si>
  <si>
    <t>新兴县</t>
  </si>
  <si>
    <t>郁南县</t>
  </si>
  <si>
    <t>云安区</t>
  </si>
  <si>
    <t>说明：1.2024年产前筛查人数按照近三年产前筛查覆盖率80%测算。
2.市本级围产儿数为非建制区围产儿人数。
3.列13根据各服务机构在省妇幼信息平台上登记的各检查项目补助人数汇总（按“经费管理辖区”口径统计）；列15根据2021-2022年省财政厅下达至各地需方预算情况汇总（粤财社[2021]25号，粤财社[2021]246号）。                         
4.因广东省2023年上半年生育趋势的波动，故2025年和2026年拟按照2024年的活产数预测情况，对2025、2026年的经费进行测算。                                                                                                                                 5.南澳县应下达金额为-4万元，本次调为0，在以后年度抵扣；金平区应下达为318万元，实际下达314万元，在以后年度补足。揭阳市本级-610万元、郁南县-248万元、陆丰市-279万元，本次皆调为0，在以后年度抵扣；惠城区应下达金额为1783万元，实际下达646万元，在以后年度补足。阳东区应下达金额为-46万元，阳西县-31万元，本次调为0，在以后年度抵扣，江城区应下达金额为391万元，实际下达314万元，在以后年度补足。湛江市本级应下达金额为-61万元，本次调为0，在以后年度抵扣，赤坎区应下达金额为560万元，实际下达499万元，在以后年度补足。怀集县应下达金额为-41万元，本次调为0，在以后年度抵扣，端州区应下达金额为170万元，实际下达129万元，在以后年度补足。饶平县应下达金额为-209万元，本次调为0，在以后年度抵扣，潮安区应下达金额为491万元，实际下达282万元，在以后年度补足。揭西县应下达金额为-38万元，惠来县应下达金额为-284万元，本次调为0，在以后年度抵扣，榕城区应下达金额为548万元，实际下达226万元，在以后年度补足。</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</si>
</sst>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_);[Red]\(0\)"/>
    <numFmt numFmtId="178" formatCode="0_ "/>
  </numFmts>
  <fonts count="31">
    <font>
      <sz val="11"/>
      <color theme="1"/>
      <name val="宋体"/>
      <charset val="134"/>
      <scheme val="minor"/>
    </font>
    <font>
      <sz val="11"/>
      <name val="宋体"/>
      <charset val="134"/>
      <scheme val="minor"/>
    </font>
    <font>
      <sz val="11"/>
      <name val="宋体"/>
      <charset val="134"/>
    </font>
    <font>
      <sz val="12"/>
      <name val="黑体"/>
      <charset val="134"/>
    </font>
    <font>
      <sz val="9"/>
      <name val="宋体"/>
      <charset val="134"/>
    </font>
    <font>
      <sz val="12"/>
      <name val="宋体"/>
      <charset val="134"/>
    </font>
    <font>
      <b/>
      <sz val="18"/>
      <name val="宋体"/>
      <charset val="134"/>
    </font>
    <font>
      <b/>
      <sz val="10"/>
      <name val="宋体"/>
      <charset val="134"/>
    </font>
    <font>
      <sz val="10"/>
      <name val="宋体"/>
      <charset val="134"/>
    </font>
    <font>
      <sz val="10"/>
      <name val="Times New Roman"/>
      <charset val="0"/>
    </font>
    <font>
      <b/>
      <sz val="10"/>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name val="Arial"/>
      <charset val="0"/>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9" fontId="5" fillId="0" borderId="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4" fillId="9" borderId="0" applyNumberFormat="0" applyBorder="0" applyAlignment="0" applyProtection="0">
      <alignment vertical="center"/>
    </xf>
    <xf numFmtId="0" fontId="18" fillId="0" borderId="10" applyNumberFormat="0" applyFill="0" applyAlignment="0" applyProtection="0">
      <alignment vertical="center"/>
    </xf>
    <xf numFmtId="0" fontId="14"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5" fillId="0" borderId="0">
      <alignment vertical="center"/>
    </xf>
  </cellStyleXfs>
  <cellXfs count="69">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51" applyFont="1">
      <alignment vertical="center"/>
    </xf>
    <xf numFmtId="0" fontId="3" fillId="0" borderId="0" xfId="51" applyFont="1" applyAlignment="1">
      <alignment horizontal="center" vertical="center"/>
    </xf>
    <xf numFmtId="0" fontId="4" fillId="0" borderId="0" xfId="51" applyFont="1" applyAlignment="1">
      <alignment horizontal="center" vertical="center"/>
    </xf>
    <xf numFmtId="10" fontId="5" fillId="0" borderId="0" xfId="14" applyNumberFormat="1" applyFont="1" applyAlignment="1">
      <alignment horizontal="center" vertical="center"/>
    </xf>
    <xf numFmtId="0" fontId="6" fillId="0" borderId="0" xfId="51" applyFont="1" applyAlignment="1">
      <alignment horizontal="center" vertical="center"/>
    </xf>
    <xf numFmtId="0" fontId="7" fillId="0" borderId="0" xfId="51" applyFont="1" applyAlignment="1">
      <alignment horizontal="center" vertical="center"/>
    </xf>
    <xf numFmtId="0" fontId="7" fillId="0" borderId="0" xfId="51" applyFont="1" applyAlignment="1">
      <alignment horizontal="center" vertical="center" wrapText="1"/>
    </xf>
    <xf numFmtId="0" fontId="7" fillId="0" borderId="1" xfId="51" applyFont="1" applyBorder="1" applyAlignment="1">
      <alignment horizontal="center" vertical="center"/>
    </xf>
    <xf numFmtId="0" fontId="7" fillId="0" borderId="1" xfId="51" applyFont="1" applyBorder="1" applyAlignment="1">
      <alignment horizontal="center" vertical="center" wrapText="1"/>
    </xf>
    <xf numFmtId="0" fontId="7" fillId="0" borderId="2" xfId="51" applyFont="1" applyBorder="1" applyAlignment="1">
      <alignment horizontal="center" vertical="center" wrapText="1"/>
    </xf>
    <xf numFmtId="0" fontId="7" fillId="0" borderId="3" xfId="51" applyFont="1" applyBorder="1" applyAlignment="1">
      <alignment horizontal="center" vertical="center" wrapText="1"/>
    </xf>
    <xf numFmtId="0" fontId="7" fillId="0" borderId="4" xfId="51" applyFont="1" applyBorder="1" applyAlignment="1">
      <alignment horizontal="center" vertical="center" wrapText="1"/>
    </xf>
    <xf numFmtId="0" fontId="7" fillId="0" borderId="5" xfId="51" applyFont="1" applyBorder="1" applyAlignment="1">
      <alignment horizontal="center" vertical="center"/>
    </xf>
    <xf numFmtId="0" fontId="7" fillId="0" borderId="5" xfId="51" applyFont="1" applyBorder="1" applyAlignment="1">
      <alignment horizontal="center" vertical="center" wrapText="1"/>
    </xf>
    <xf numFmtId="0" fontId="8" fillId="0" borderId="2" xfId="51" applyFont="1" applyBorder="1" applyAlignment="1">
      <alignment horizontal="center" vertical="center" wrapText="1"/>
    </xf>
    <xf numFmtId="9" fontId="8" fillId="0" borderId="2" xfId="51" applyNumberFormat="1" applyFont="1" applyBorder="1" applyAlignment="1">
      <alignment horizontal="center" vertical="center" wrapText="1"/>
    </xf>
    <xf numFmtId="176" fontId="7" fillId="0" borderId="1" xfId="51" applyNumberFormat="1" applyFont="1" applyBorder="1" applyAlignment="1">
      <alignment horizontal="center" vertical="center" wrapText="1"/>
    </xf>
    <xf numFmtId="10" fontId="7" fillId="0" borderId="1" xfId="14" applyNumberFormat="1" applyFont="1" applyBorder="1" applyAlignment="1">
      <alignment horizontal="center" vertical="center"/>
    </xf>
    <xf numFmtId="9" fontId="7" fillId="0" borderId="2" xfId="51" applyNumberFormat="1" applyFont="1" applyBorder="1" applyAlignment="1">
      <alignment horizontal="center" vertical="center" wrapText="1"/>
    </xf>
    <xf numFmtId="177" fontId="7" fillId="0" borderId="1" xfId="14" applyNumberFormat="1" applyFont="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8" applyNumberFormat="1" applyFont="1" applyFill="1" applyBorder="1" applyAlignment="1">
      <alignment horizontal="center" vertical="center"/>
    </xf>
    <xf numFmtId="177" fontId="8" fillId="0" borderId="2" xfId="8" applyNumberFormat="1" applyFont="1" applyFill="1" applyBorder="1" applyAlignment="1">
      <alignment horizontal="center" vertical="center"/>
    </xf>
    <xf numFmtId="0" fontId="7" fillId="0" borderId="2" xfId="51" applyFont="1" applyBorder="1" applyAlignment="1">
      <alignment horizontal="center" vertical="center"/>
    </xf>
    <xf numFmtId="10" fontId="7" fillId="0" borderId="2" xfId="0" applyNumberFormat="1" applyFont="1" applyFill="1" applyBorder="1" applyAlignment="1">
      <alignment horizontal="center" vertical="center"/>
    </xf>
    <xf numFmtId="177" fontId="7" fillId="0" borderId="2" xfId="51" applyNumberFormat="1" applyFont="1" applyBorder="1" applyAlignment="1">
      <alignment horizontal="center" vertical="center" wrapText="1"/>
    </xf>
    <xf numFmtId="0" fontId="8" fillId="0" borderId="2" xfId="51" applyFont="1" applyBorder="1" applyAlignment="1">
      <alignment horizontal="center" vertical="center"/>
    </xf>
    <xf numFmtId="10" fontId="8" fillId="0" borderId="2" xfId="0" applyNumberFormat="1" applyFont="1" applyFill="1" applyBorder="1" applyAlignment="1">
      <alignment horizontal="center" vertical="center"/>
    </xf>
    <xf numFmtId="177" fontId="8" fillId="0" borderId="2" xfId="51" applyNumberFormat="1" applyFont="1" applyBorder="1" applyAlignment="1">
      <alignment horizontal="center" vertical="center" wrapText="1"/>
    </xf>
    <xf numFmtId="0" fontId="8" fillId="0" borderId="2" xfId="51" applyFont="1" applyBorder="1">
      <alignment vertical="center"/>
    </xf>
    <xf numFmtId="10" fontId="7" fillId="0" borderId="4" xfId="0" applyNumberFormat="1" applyFont="1" applyFill="1" applyBorder="1" applyAlignment="1">
      <alignment horizontal="center" vertical="center"/>
    </xf>
    <xf numFmtId="10" fontId="8" fillId="0" borderId="4" xfId="0" applyNumberFormat="1" applyFont="1" applyFill="1" applyBorder="1" applyAlignment="1">
      <alignment horizontal="center" vertical="center"/>
    </xf>
    <xf numFmtId="0" fontId="4" fillId="0" borderId="0" xfId="51" applyFont="1">
      <alignment vertical="center"/>
    </xf>
    <xf numFmtId="10" fontId="4" fillId="0" borderId="0" xfId="14" applyNumberFormat="1" applyFont="1" applyAlignment="1">
      <alignment horizontal="center" vertical="center"/>
    </xf>
    <xf numFmtId="178" fontId="4" fillId="0" borderId="0" xfId="51" applyNumberFormat="1" applyFont="1" applyAlignment="1">
      <alignment horizontal="center" vertical="center"/>
    </xf>
    <xf numFmtId="178" fontId="4" fillId="0" borderId="0" xfId="51" applyNumberFormat="1" applyFont="1">
      <alignment vertical="center"/>
    </xf>
    <xf numFmtId="178" fontId="6" fillId="0" borderId="0" xfId="51" applyNumberFormat="1" applyFont="1" applyAlignment="1">
      <alignment horizontal="center" vertical="center"/>
    </xf>
    <xf numFmtId="178" fontId="7" fillId="0" borderId="0" xfId="51" applyNumberFormat="1" applyFont="1" applyAlignment="1">
      <alignment horizontal="center" vertical="center" wrapText="1"/>
    </xf>
    <xf numFmtId="178" fontId="7" fillId="0" borderId="6" xfId="51" applyNumberFormat="1" applyFont="1" applyBorder="1" applyAlignment="1">
      <alignment horizontal="center" vertical="center" wrapText="1"/>
    </xf>
    <xf numFmtId="178" fontId="7" fillId="0" borderId="2" xfId="51" applyNumberFormat="1" applyFont="1" applyBorder="1" applyAlignment="1">
      <alignment horizontal="center" vertical="center" wrapText="1"/>
    </xf>
    <xf numFmtId="178" fontId="7" fillId="0" borderId="3" xfId="51" applyNumberFormat="1" applyFont="1" applyBorder="1" applyAlignment="1">
      <alignment horizontal="center" vertical="center" wrapText="1"/>
    </xf>
    <xf numFmtId="178" fontId="7" fillId="0" borderId="1" xfId="51" applyNumberFormat="1" applyFont="1" applyBorder="1" applyAlignment="1">
      <alignment horizontal="center" vertical="center" wrapText="1"/>
    </xf>
    <xf numFmtId="178" fontId="8" fillId="0" borderId="2" xfId="51" applyNumberFormat="1" applyFont="1" applyBorder="1" applyAlignment="1">
      <alignment horizontal="center" vertical="center" wrapText="1"/>
    </xf>
    <xf numFmtId="178" fontId="8" fillId="0" borderId="3" xfId="51" applyNumberFormat="1" applyFont="1" applyBorder="1" applyAlignment="1">
      <alignment horizontal="center" vertical="center" wrapText="1"/>
    </xf>
    <xf numFmtId="178" fontId="9" fillId="0" borderId="2" xfId="12" applyNumberFormat="1" applyFont="1" applyBorder="1" applyAlignment="1">
      <alignment horizontal="center"/>
    </xf>
    <xf numFmtId="178" fontId="7" fillId="0" borderId="2" xfId="0" applyNumberFormat="1" applyFont="1" applyFill="1" applyBorder="1" applyAlignment="1">
      <alignment horizontal="center" vertical="center" wrapText="1"/>
    </xf>
    <xf numFmtId="178" fontId="10" fillId="0" borderId="2" xfId="12" applyNumberFormat="1" applyFont="1" applyBorder="1" applyAlignment="1">
      <alignment horizontal="center"/>
    </xf>
    <xf numFmtId="178" fontId="10" fillId="0" borderId="3" xfId="12" applyNumberFormat="1" applyFont="1" applyBorder="1" applyAlignment="1">
      <alignment horizontal="center"/>
    </xf>
    <xf numFmtId="177" fontId="8" fillId="0" borderId="2" xfId="14" applyNumberFormat="1" applyFont="1" applyBorder="1" applyAlignment="1">
      <alignment horizontal="center" vertical="center"/>
    </xf>
    <xf numFmtId="178" fontId="8" fillId="0" borderId="2" xfId="14" applyNumberFormat="1" applyFont="1" applyBorder="1" applyAlignment="1">
      <alignment horizontal="center" vertical="center"/>
    </xf>
    <xf numFmtId="178" fontId="8" fillId="0" borderId="2" xfId="0" applyNumberFormat="1" applyFont="1" applyFill="1" applyBorder="1" applyAlignment="1">
      <alignment horizontal="center" vertical="center" wrapText="1"/>
    </xf>
    <xf numFmtId="178" fontId="7" fillId="0" borderId="2" xfId="51" applyNumberFormat="1" applyFont="1" applyBorder="1" applyAlignment="1">
      <alignment horizontal="center" vertical="center"/>
    </xf>
    <xf numFmtId="178" fontId="8" fillId="0" borderId="2" xfId="51" applyNumberFormat="1" applyFont="1" applyBorder="1" applyAlignment="1">
      <alignment horizontal="center" vertical="center"/>
    </xf>
    <xf numFmtId="178" fontId="4" fillId="0" borderId="0" xfId="51" applyNumberFormat="1" applyFont="1" applyFill="1" applyAlignment="1">
      <alignment horizontal="center" vertical="center"/>
    </xf>
    <xf numFmtId="178" fontId="6" fillId="0" borderId="0" xfId="51" applyNumberFormat="1" applyFont="1" applyFill="1" applyAlignment="1">
      <alignment horizontal="center" vertical="center"/>
    </xf>
    <xf numFmtId="178" fontId="8" fillId="0" borderId="0" xfId="51" applyNumberFormat="1" applyFont="1" applyFill="1" applyAlignment="1">
      <alignment horizontal="center" vertical="center" wrapText="1"/>
    </xf>
    <xf numFmtId="178" fontId="7" fillId="0" borderId="2" xfId="51" applyNumberFormat="1" applyFont="1" applyFill="1" applyBorder="1" applyAlignment="1">
      <alignment horizontal="center" vertical="center" wrapText="1"/>
    </xf>
    <xf numFmtId="178" fontId="8" fillId="0" borderId="2" xfId="51" applyNumberFormat="1" applyFont="1" applyFill="1" applyBorder="1" applyAlignment="1">
      <alignment horizontal="center" vertical="center" wrapText="1"/>
    </xf>
    <xf numFmtId="178" fontId="7" fillId="0" borderId="2" xfId="51" applyNumberFormat="1" applyFont="1" applyFill="1" applyBorder="1" applyAlignment="1">
      <alignment horizontal="center" vertical="center"/>
    </xf>
    <xf numFmtId="178" fontId="8" fillId="0" borderId="2" xfId="51" applyNumberFormat="1" applyFont="1" applyFill="1" applyBorder="1" applyAlignment="1">
      <alignment horizontal="center" vertical="center"/>
    </xf>
    <xf numFmtId="0" fontId="8" fillId="0" borderId="0" xfId="51" applyFont="1" applyBorder="1" applyAlignment="1">
      <alignment horizontal="left" vertical="center" wrapText="1"/>
    </xf>
    <xf numFmtId="0" fontId="8" fillId="0" borderId="0" xfId="5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经费-方案1_2"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155"/>
  <sheetViews>
    <sheetView tabSelected="1" workbookViewId="0">
      <selection activeCell="I39" sqref="I39"/>
    </sheetView>
  </sheetViews>
  <sheetFormatPr defaultColWidth="9" defaultRowHeight="13.5"/>
  <cols>
    <col min="1" max="1" width="9" style="1"/>
    <col min="2" max="2" width="8.875" style="1" customWidth="1"/>
    <col min="3" max="8" width="9" style="1" customWidth="1"/>
    <col min="9" max="16" width="10.125" style="1" customWidth="1"/>
    <col min="17" max="17" width="10.125" style="2" customWidth="1"/>
    <col min="18" max="16384" width="9" style="1"/>
  </cols>
  <sheetData>
    <row r="1" ht="18" customHeight="1" spans="1:17">
      <c r="A1" s="3" t="s">
        <v>0</v>
      </c>
      <c r="B1" s="4"/>
      <c r="C1" s="5"/>
      <c r="D1" s="5"/>
      <c r="E1" s="6"/>
      <c r="F1" s="6"/>
      <c r="G1" s="6"/>
      <c r="H1" s="6"/>
      <c r="I1" s="5"/>
      <c r="J1" s="39"/>
      <c r="K1" s="40"/>
      <c r="L1" s="41"/>
      <c r="M1" s="41"/>
      <c r="N1" s="42"/>
      <c r="O1" s="42"/>
      <c r="P1" s="42"/>
      <c r="Q1" s="60"/>
    </row>
    <row r="2" ht="22.5" spans="1:17">
      <c r="A2" s="7" t="s">
        <v>1</v>
      </c>
      <c r="B2" s="7"/>
      <c r="C2" s="7"/>
      <c r="D2" s="7"/>
      <c r="E2" s="7"/>
      <c r="F2" s="7"/>
      <c r="G2" s="7"/>
      <c r="H2" s="7"/>
      <c r="I2" s="7"/>
      <c r="J2" s="7"/>
      <c r="K2" s="7"/>
      <c r="L2" s="43"/>
      <c r="M2" s="43"/>
      <c r="N2" s="43"/>
      <c r="O2" s="43"/>
      <c r="P2" s="43"/>
      <c r="Q2" s="61"/>
    </row>
    <row r="3" ht="20" customHeight="1" spans="1:17">
      <c r="A3" s="8"/>
      <c r="B3" s="9"/>
      <c r="C3" s="9"/>
      <c r="D3" s="9"/>
      <c r="E3" s="9"/>
      <c r="F3" s="9"/>
      <c r="G3" s="9"/>
      <c r="H3" s="9"/>
      <c r="I3" s="9"/>
      <c r="J3" s="9"/>
      <c r="K3" s="9"/>
      <c r="L3" s="44"/>
      <c r="M3" s="44"/>
      <c r="N3" s="44"/>
      <c r="O3" s="44"/>
      <c r="P3" s="44"/>
      <c r="Q3" s="62" t="s">
        <v>2</v>
      </c>
    </row>
    <row r="4" ht="30" customHeight="1" spans="1:17">
      <c r="A4" s="10" t="s">
        <v>3</v>
      </c>
      <c r="B4" s="11" t="s">
        <v>4</v>
      </c>
      <c r="C4" s="12" t="s">
        <v>5</v>
      </c>
      <c r="D4" s="12"/>
      <c r="E4" s="11" t="s">
        <v>6</v>
      </c>
      <c r="F4" s="11" t="s">
        <v>7</v>
      </c>
      <c r="G4" s="13" t="s">
        <v>8</v>
      </c>
      <c r="H4" s="14"/>
      <c r="I4" s="13" t="s">
        <v>9</v>
      </c>
      <c r="J4" s="14"/>
      <c r="K4" s="13" t="s">
        <v>10</v>
      </c>
      <c r="L4" s="45"/>
      <c r="M4" s="45"/>
      <c r="N4" s="46" t="s">
        <v>11</v>
      </c>
      <c r="O4" s="46"/>
      <c r="P4" s="47"/>
      <c r="Q4" s="63" t="s">
        <v>12</v>
      </c>
    </row>
    <row r="5" ht="24" customHeight="1" spans="1:17">
      <c r="A5" s="15"/>
      <c r="B5" s="16"/>
      <c r="C5" s="11" t="s">
        <v>13</v>
      </c>
      <c r="D5" s="11" t="s">
        <v>14</v>
      </c>
      <c r="E5" s="16"/>
      <c r="F5" s="16"/>
      <c r="G5" s="16" t="s">
        <v>15</v>
      </c>
      <c r="H5" s="16" t="s">
        <v>16</v>
      </c>
      <c r="I5" s="11" t="s">
        <v>17</v>
      </c>
      <c r="J5" s="11" t="s">
        <v>18</v>
      </c>
      <c r="K5" s="12" t="s">
        <v>19</v>
      </c>
      <c r="L5" s="45" t="s">
        <v>20</v>
      </c>
      <c r="M5" s="48" t="s">
        <v>21</v>
      </c>
      <c r="N5" s="46" t="s">
        <v>22</v>
      </c>
      <c r="O5" s="46" t="s">
        <v>23</v>
      </c>
      <c r="P5" s="46" t="s">
        <v>24</v>
      </c>
      <c r="Q5" s="63"/>
    </row>
    <row r="6" spans="1:17">
      <c r="A6" s="17"/>
      <c r="B6" s="17" t="s">
        <v>25</v>
      </c>
      <c r="C6" s="17" t="s">
        <v>26</v>
      </c>
      <c r="D6" s="17" t="s">
        <v>27</v>
      </c>
      <c r="E6" s="17" t="s">
        <v>28</v>
      </c>
      <c r="F6" s="17" t="s">
        <v>29</v>
      </c>
      <c r="G6" s="17" t="s">
        <v>30</v>
      </c>
      <c r="H6" s="17" t="s">
        <v>31</v>
      </c>
      <c r="I6" s="17" t="s">
        <v>32</v>
      </c>
      <c r="J6" s="17" t="s">
        <v>33</v>
      </c>
      <c r="K6" s="17" t="s">
        <v>34</v>
      </c>
      <c r="L6" s="49" t="s">
        <v>35</v>
      </c>
      <c r="M6" s="49" t="s">
        <v>36</v>
      </c>
      <c r="N6" s="49" t="s">
        <v>37</v>
      </c>
      <c r="O6" s="49" t="s">
        <v>38</v>
      </c>
      <c r="P6" s="50" t="s">
        <v>39</v>
      </c>
      <c r="Q6" s="64" t="s">
        <v>40</v>
      </c>
    </row>
    <row r="7" ht="36" spans="1:17">
      <c r="A7" s="17"/>
      <c r="B7" s="17" t="s">
        <v>41</v>
      </c>
      <c r="C7" s="17"/>
      <c r="D7" s="17"/>
      <c r="E7" s="17"/>
      <c r="F7" s="18">
        <v>0.8</v>
      </c>
      <c r="G7" s="17">
        <v>214</v>
      </c>
      <c r="H7" s="17">
        <v>620</v>
      </c>
      <c r="I7" s="17" t="s">
        <v>42</v>
      </c>
      <c r="J7" s="17" t="s">
        <v>43</v>
      </c>
      <c r="K7" s="17"/>
      <c r="L7" s="49" t="s">
        <v>44</v>
      </c>
      <c r="M7" s="49" t="s">
        <v>45</v>
      </c>
      <c r="N7" s="51"/>
      <c r="O7" s="49"/>
      <c r="P7" s="49" t="s">
        <v>46</v>
      </c>
      <c r="Q7" s="64" t="s">
        <v>47</v>
      </c>
    </row>
    <row r="8" hidden="1" spans="1:17">
      <c r="A8" s="10"/>
      <c r="B8" s="11" t="s">
        <v>48</v>
      </c>
      <c r="C8" s="19">
        <f>C11+C19</f>
        <v>1270929</v>
      </c>
      <c r="D8" s="19">
        <f>D11+D19</f>
        <v>1165452</v>
      </c>
      <c r="E8" s="20">
        <f>(D8/C8)^(1/2)-1</f>
        <v>-0.0423946781421219</v>
      </c>
      <c r="F8" s="21">
        <v>0.8</v>
      </c>
      <c r="G8" s="22">
        <f>G7</f>
        <v>214</v>
      </c>
      <c r="H8" s="22">
        <f>H7</f>
        <v>620</v>
      </c>
      <c r="I8" s="19">
        <f>I11+I19</f>
        <v>1004560</v>
      </c>
      <c r="J8" s="19">
        <f>I8*F8</f>
        <v>803648</v>
      </c>
      <c r="K8" s="19">
        <f>K9+K19</f>
        <v>1500</v>
      </c>
      <c r="L8" s="48">
        <f t="shared" ref="L8:P8" si="0">L19</f>
        <v>19542</v>
      </c>
      <c r="M8" s="48">
        <f t="shared" ref="M8:M10" si="1">K8+L8</f>
        <v>21042</v>
      </c>
      <c r="N8" s="48">
        <f t="shared" si="0"/>
        <v>47963</v>
      </c>
      <c r="O8" s="48">
        <f t="shared" si="0"/>
        <v>42514</v>
      </c>
      <c r="P8" s="48">
        <f t="shared" si="0"/>
        <v>5449</v>
      </c>
      <c r="Q8" s="63">
        <f t="shared" ref="Q8:Q10" si="2">M8-P8</f>
        <v>15593</v>
      </c>
    </row>
    <row r="9" hidden="1" spans="1:17">
      <c r="A9" s="23"/>
      <c r="B9" s="24" t="s">
        <v>49</v>
      </c>
      <c r="C9" s="25"/>
      <c r="D9" s="25"/>
      <c r="E9" s="25"/>
      <c r="F9" s="25"/>
      <c r="G9" s="25"/>
      <c r="H9" s="25"/>
      <c r="I9" s="25"/>
      <c r="J9" s="25"/>
      <c r="K9" s="25">
        <v>510</v>
      </c>
      <c r="L9" s="52"/>
      <c r="M9" s="52">
        <f t="shared" si="1"/>
        <v>510</v>
      </c>
      <c r="N9" s="53"/>
      <c r="O9" s="53"/>
      <c r="P9" s="54"/>
      <c r="Q9" s="63">
        <f t="shared" si="2"/>
        <v>510</v>
      </c>
    </row>
    <row r="10" ht="24" hidden="1" spans="1:17">
      <c r="A10" s="26">
        <v>174007</v>
      </c>
      <c r="B10" s="27" t="s">
        <v>50</v>
      </c>
      <c r="C10" s="27"/>
      <c r="D10" s="27"/>
      <c r="E10" s="28"/>
      <c r="F10" s="28"/>
      <c r="G10" s="29"/>
      <c r="H10" s="29"/>
      <c r="I10" s="55"/>
      <c r="J10" s="55"/>
      <c r="K10" s="28">
        <v>510</v>
      </c>
      <c r="L10" s="56"/>
      <c r="M10" s="57">
        <f t="shared" si="1"/>
        <v>510</v>
      </c>
      <c r="N10" s="53"/>
      <c r="O10" s="53"/>
      <c r="P10" s="54"/>
      <c r="Q10" s="64">
        <f t="shared" si="2"/>
        <v>510</v>
      </c>
    </row>
    <row r="11" ht="24" hidden="1" spans="1:17">
      <c r="A11" s="30"/>
      <c r="B11" s="12" t="s">
        <v>51</v>
      </c>
      <c r="C11" s="12">
        <f>SUM(C12:C18)</f>
        <v>606312</v>
      </c>
      <c r="D11" s="12">
        <f>SUM(D12:D18)</f>
        <v>585147</v>
      </c>
      <c r="E11" s="31">
        <f t="shared" ref="E11:E19" si="3">(D11-C11)/C11</f>
        <v>-0.0349077702568974</v>
      </c>
      <c r="F11" s="21">
        <v>0.8</v>
      </c>
      <c r="G11" s="32"/>
      <c r="H11" s="32"/>
      <c r="I11" s="12">
        <f>SUM(I12:I18)</f>
        <v>545955</v>
      </c>
      <c r="J11" s="12">
        <f>SUM(J12:J18)</f>
        <v>436763</v>
      </c>
      <c r="K11" s="12" t="s">
        <v>52</v>
      </c>
      <c r="L11" s="58" t="s">
        <v>52</v>
      </c>
      <c r="M11" s="46" t="s">
        <v>52</v>
      </c>
      <c r="N11" s="53"/>
      <c r="O11" s="53"/>
      <c r="P11" s="54"/>
      <c r="Q11" s="65"/>
    </row>
    <row r="12" hidden="1" spans="1:17">
      <c r="A12" s="33"/>
      <c r="B12" s="27" t="s">
        <v>53</v>
      </c>
      <c r="C12" s="26">
        <v>174350</v>
      </c>
      <c r="D12" s="26">
        <v>165452</v>
      </c>
      <c r="E12" s="34">
        <f t="shared" si="3"/>
        <v>-0.0510352738743906</v>
      </c>
      <c r="F12" s="18">
        <v>0.8</v>
      </c>
      <c r="G12" s="35"/>
      <c r="H12" s="35"/>
      <c r="I12" s="17">
        <f t="shared" ref="I12:I18" si="4">ROUND(D12*(1+$E12)^2,0)</f>
        <v>148995</v>
      </c>
      <c r="J12" s="17">
        <f t="shared" ref="J12:J18" si="5">ROUND(I12*F12,0)</f>
        <v>119196</v>
      </c>
      <c r="K12" s="17"/>
      <c r="L12" s="59">
        <v>0</v>
      </c>
      <c r="M12" s="59">
        <v>0</v>
      </c>
      <c r="N12" s="53"/>
      <c r="O12" s="53"/>
      <c r="P12" s="54"/>
      <c r="Q12" s="66"/>
    </row>
    <row r="13" hidden="1" spans="1:17">
      <c r="A13" s="33"/>
      <c r="B13" s="27" t="s">
        <v>54</v>
      </c>
      <c r="C13" s="26">
        <v>159352</v>
      </c>
      <c r="D13" s="26">
        <v>157289</v>
      </c>
      <c r="E13" s="34">
        <f t="shared" si="3"/>
        <v>-0.0129461820372509</v>
      </c>
      <c r="F13" s="18">
        <v>0.8</v>
      </c>
      <c r="G13" s="35"/>
      <c r="H13" s="35"/>
      <c r="I13" s="17">
        <f t="shared" si="4"/>
        <v>153243</v>
      </c>
      <c r="J13" s="17">
        <f t="shared" si="5"/>
        <v>122594</v>
      </c>
      <c r="K13" s="17"/>
      <c r="L13" s="59">
        <v>0</v>
      </c>
      <c r="M13" s="59">
        <v>0</v>
      </c>
      <c r="N13" s="53"/>
      <c r="O13" s="53"/>
      <c r="P13" s="54"/>
      <c r="Q13" s="66"/>
    </row>
    <row r="14" hidden="1" spans="1:17">
      <c r="A14" s="33"/>
      <c r="B14" s="27" t="s">
        <v>55</v>
      </c>
      <c r="C14" s="26">
        <v>25284</v>
      </c>
      <c r="D14" s="26">
        <v>24158</v>
      </c>
      <c r="E14" s="34">
        <f t="shared" si="3"/>
        <v>-0.0445340927068502</v>
      </c>
      <c r="F14" s="18">
        <v>0.8</v>
      </c>
      <c r="G14" s="35"/>
      <c r="H14" s="35"/>
      <c r="I14" s="17">
        <f t="shared" si="4"/>
        <v>22054</v>
      </c>
      <c r="J14" s="17">
        <f t="shared" si="5"/>
        <v>17643</v>
      </c>
      <c r="K14" s="17"/>
      <c r="L14" s="59">
        <v>0</v>
      </c>
      <c r="M14" s="59">
        <v>0</v>
      </c>
      <c r="N14" s="53"/>
      <c r="O14" s="53"/>
      <c r="P14" s="54"/>
      <c r="Q14" s="66"/>
    </row>
    <row r="15" hidden="1" spans="1:17">
      <c r="A15" s="33"/>
      <c r="B15" s="27" t="s">
        <v>56</v>
      </c>
      <c r="C15" s="26">
        <v>85306</v>
      </c>
      <c r="D15" s="26">
        <v>85456</v>
      </c>
      <c r="E15" s="34">
        <f t="shared" si="3"/>
        <v>0.00175837572972593</v>
      </c>
      <c r="F15" s="18">
        <v>0.8</v>
      </c>
      <c r="G15" s="35"/>
      <c r="H15" s="35"/>
      <c r="I15" s="17">
        <f t="shared" si="4"/>
        <v>85757</v>
      </c>
      <c r="J15" s="17">
        <f t="shared" si="5"/>
        <v>68606</v>
      </c>
      <c r="K15" s="17"/>
      <c r="L15" s="59">
        <v>0</v>
      </c>
      <c r="M15" s="59">
        <v>0</v>
      </c>
      <c r="N15" s="53"/>
      <c r="O15" s="53"/>
      <c r="P15" s="54"/>
      <c r="Q15" s="66"/>
    </row>
    <row r="16" hidden="1" spans="1:17">
      <c r="A16" s="33"/>
      <c r="B16" s="27" t="s">
        <v>57</v>
      </c>
      <c r="C16" s="26">
        <v>97178</v>
      </c>
      <c r="D16" s="26">
        <v>91984</v>
      </c>
      <c r="E16" s="34">
        <f t="shared" si="3"/>
        <v>-0.0534483113461895</v>
      </c>
      <c r="F16" s="18">
        <v>0.8</v>
      </c>
      <c r="G16" s="35"/>
      <c r="H16" s="35"/>
      <c r="I16" s="17">
        <f t="shared" si="4"/>
        <v>82414</v>
      </c>
      <c r="J16" s="17">
        <f t="shared" si="5"/>
        <v>65931</v>
      </c>
      <c r="K16" s="17"/>
      <c r="L16" s="59">
        <v>0</v>
      </c>
      <c r="M16" s="59">
        <v>0</v>
      </c>
      <c r="N16" s="53"/>
      <c r="O16" s="53"/>
      <c r="P16" s="54"/>
      <c r="Q16" s="66"/>
    </row>
    <row r="17" hidden="1" spans="1:17">
      <c r="A17" s="33"/>
      <c r="B17" s="27" t="s">
        <v>58</v>
      </c>
      <c r="C17" s="26">
        <v>43087</v>
      </c>
      <c r="D17" s="26">
        <v>40677</v>
      </c>
      <c r="E17" s="34">
        <f t="shared" si="3"/>
        <v>-0.055933344164133</v>
      </c>
      <c r="F17" s="18">
        <v>0.8</v>
      </c>
      <c r="G17" s="35"/>
      <c r="H17" s="35"/>
      <c r="I17" s="17">
        <f t="shared" si="4"/>
        <v>36254</v>
      </c>
      <c r="J17" s="17">
        <f t="shared" si="5"/>
        <v>29003</v>
      </c>
      <c r="K17" s="17"/>
      <c r="L17" s="59">
        <v>0</v>
      </c>
      <c r="M17" s="59">
        <v>0</v>
      </c>
      <c r="N17" s="53"/>
      <c r="O17" s="53"/>
      <c r="P17" s="54"/>
      <c r="Q17" s="66"/>
    </row>
    <row r="18" ht="36" hidden="1" spans="1:17">
      <c r="A18" s="33"/>
      <c r="B18" s="27" t="s">
        <v>59</v>
      </c>
      <c r="C18" s="27">
        <v>21755</v>
      </c>
      <c r="D18" s="26">
        <v>20131</v>
      </c>
      <c r="E18" s="34">
        <f t="shared" si="3"/>
        <v>-0.0746495058607217</v>
      </c>
      <c r="F18" s="18">
        <v>0.8</v>
      </c>
      <c r="G18" s="35"/>
      <c r="H18" s="35"/>
      <c r="I18" s="17">
        <f t="shared" si="4"/>
        <v>17238</v>
      </c>
      <c r="J18" s="17">
        <f t="shared" si="5"/>
        <v>13790</v>
      </c>
      <c r="K18" s="17"/>
      <c r="L18" s="59">
        <v>0</v>
      </c>
      <c r="M18" s="59">
        <v>0</v>
      </c>
      <c r="N18" s="53"/>
      <c r="O18" s="53"/>
      <c r="P18" s="54"/>
      <c r="Q18" s="66"/>
    </row>
    <row r="19" ht="24" spans="1:17">
      <c r="A19" s="23"/>
      <c r="B19" s="24" t="s">
        <v>60</v>
      </c>
      <c r="C19" s="23">
        <f>SUM(C20:C34)</f>
        <v>664617</v>
      </c>
      <c r="D19" s="23">
        <f>SUM(D20:D34)</f>
        <v>580305</v>
      </c>
      <c r="E19" s="31">
        <f t="shared" si="3"/>
        <v>-0.126858024997856</v>
      </c>
      <c r="F19" s="21">
        <v>0.8</v>
      </c>
      <c r="G19" s="32">
        <v>214</v>
      </c>
      <c r="H19" s="32">
        <v>620</v>
      </c>
      <c r="I19" s="32">
        <f t="shared" ref="I19:L19" si="6">SUM(I20:I34)</f>
        <v>458605</v>
      </c>
      <c r="J19" s="32">
        <f t="shared" si="6"/>
        <v>366886</v>
      </c>
      <c r="K19" s="32">
        <f t="shared" si="6"/>
        <v>990</v>
      </c>
      <c r="L19" s="46">
        <f t="shared" si="6"/>
        <v>19542</v>
      </c>
      <c r="M19" s="46">
        <f>K19+L19</f>
        <v>20532</v>
      </c>
      <c r="N19" s="46">
        <f t="shared" ref="N19:Q19" si="7">SUM(N20:N34)</f>
        <v>47963</v>
      </c>
      <c r="O19" s="46">
        <f t="shared" si="7"/>
        <v>42514</v>
      </c>
      <c r="P19" s="47">
        <f t="shared" si="7"/>
        <v>5449</v>
      </c>
      <c r="Q19" s="63">
        <f t="shared" si="7"/>
        <v>15083</v>
      </c>
    </row>
    <row r="20" hidden="1" spans="1:17">
      <c r="A20" s="36"/>
      <c r="B20" s="27" t="s">
        <v>61</v>
      </c>
      <c r="C20" s="17">
        <f>C35</f>
        <v>61398</v>
      </c>
      <c r="D20" s="17">
        <f t="shared" ref="D20:Q20" si="8">D35</f>
        <v>51517</v>
      </c>
      <c r="E20" s="34">
        <f t="shared" si="8"/>
        <v>-0.160933580898401</v>
      </c>
      <c r="F20" s="18">
        <v>0.8</v>
      </c>
      <c r="G20" s="17">
        <v>214</v>
      </c>
      <c r="H20" s="17">
        <v>620</v>
      </c>
      <c r="I20" s="17">
        <f t="shared" si="8"/>
        <v>36382</v>
      </c>
      <c r="J20" s="17">
        <f t="shared" si="8"/>
        <v>29106</v>
      </c>
      <c r="K20" s="17">
        <f t="shared" si="8"/>
        <v>75</v>
      </c>
      <c r="L20" s="49">
        <f t="shared" si="8"/>
        <v>1551</v>
      </c>
      <c r="M20" s="49">
        <f t="shared" si="8"/>
        <v>1626</v>
      </c>
      <c r="N20" s="49">
        <f t="shared" si="8"/>
        <v>2899</v>
      </c>
      <c r="O20" s="49">
        <f t="shared" si="8"/>
        <v>2330</v>
      </c>
      <c r="P20" s="49">
        <f t="shared" si="8"/>
        <v>569</v>
      </c>
      <c r="Q20" s="64">
        <f t="shared" si="8"/>
        <v>1057</v>
      </c>
    </row>
    <row r="21" hidden="1" spans="1:17">
      <c r="A21" s="36"/>
      <c r="B21" s="27" t="s">
        <v>62</v>
      </c>
      <c r="C21" s="17">
        <f>C44</f>
        <v>24231</v>
      </c>
      <c r="D21" s="17">
        <f t="shared" ref="D21:Q21" si="9">D44</f>
        <v>21378</v>
      </c>
      <c r="E21" s="34">
        <f t="shared" si="9"/>
        <v>-0.117741735792992</v>
      </c>
      <c r="F21" s="18">
        <v>0.8</v>
      </c>
      <c r="G21" s="17">
        <v>214</v>
      </c>
      <c r="H21" s="17">
        <v>620</v>
      </c>
      <c r="I21" s="17">
        <f t="shared" si="9"/>
        <v>17495</v>
      </c>
      <c r="J21" s="17">
        <f t="shared" si="9"/>
        <v>13995</v>
      </c>
      <c r="K21" s="17">
        <f t="shared" si="9"/>
        <v>102</v>
      </c>
      <c r="L21" s="49">
        <f t="shared" si="9"/>
        <v>746</v>
      </c>
      <c r="M21" s="49">
        <f t="shared" si="9"/>
        <v>848</v>
      </c>
      <c r="N21" s="49">
        <f t="shared" si="9"/>
        <v>1835</v>
      </c>
      <c r="O21" s="49">
        <f t="shared" si="9"/>
        <v>2047</v>
      </c>
      <c r="P21" s="49">
        <f t="shared" si="9"/>
        <v>-212</v>
      </c>
      <c r="Q21" s="64">
        <f t="shared" si="9"/>
        <v>1060</v>
      </c>
    </row>
    <row r="22" hidden="1" spans="1:17">
      <c r="A22" s="36"/>
      <c r="B22" s="27" t="s">
        <v>63</v>
      </c>
      <c r="C22" s="17">
        <f>C56</f>
        <v>24935</v>
      </c>
      <c r="D22" s="17">
        <f t="shared" ref="D22:Q22" si="10">D56</f>
        <v>21341</v>
      </c>
      <c r="E22" s="34">
        <f t="shared" si="10"/>
        <v>-0.144134750350912</v>
      </c>
      <c r="F22" s="18">
        <v>0.8</v>
      </c>
      <c r="G22" s="17">
        <v>214</v>
      </c>
      <c r="H22" s="17">
        <v>620</v>
      </c>
      <c r="I22" s="17">
        <f t="shared" si="10"/>
        <v>15831</v>
      </c>
      <c r="J22" s="17">
        <f t="shared" si="10"/>
        <v>12665</v>
      </c>
      <c r="K22" s="17">
        <f t="shared" si="10"/>
        <v>66</v>
      </c>
      <c r="L22" s="49">
        <f t="shared" si="10"/>
        <v>675</v>
      </c>
      <c r="M22" s="49">
        <f t="shared" si="10"/>
        <v>741</v>
      </c>
      <c r="N22" s="49">
        <f t="shared" si="10"/>
        <v>1664</v>
      </c>
      <c r="O22" s="49">
        <f t="shared" si="10"/>
        <v>1693</v>
      </c>
      <c r="P22" s="49">
        <f t="shared" si="10"/>
        <v>-29</v>
      </c>
      <c r="Q22" s="64">
        <f t="shared" si="10"/>
        <v>770</v>
      </c>
    </row>
    <row r="23" hidden="1" spans="1:17">
      <c r="A23" s="36"/>
      <c r="B23" s="27" t="s">
        <v>64</v>
      </c>
      <c r="C23" s="17">
        <f>C64</f>
        <v>37191</v>
      </c>
      <c r="D23" s="17">
        <f t="shared" ref="D23:Q23" si="11">D64</f>
        <v>30782</v>
      </c>
      <c r="E23" s="34">
        <f t="shared" si="11"/>
        <v>-0.172326638165147</v>
      </c>
      <c r="F23" s="18">
        <v>0.8</v>
      </c>
      <c r="G23" s="17">
        <v>214</v>
      </c>
      <c r="H23" s="17">
        <v>620</v>
      </c>
      <c r="I23" s="17">
        <f t="shared" si="11"/>
        <v>21241</v>
      </c>
      <c r="J23" s="17">
        <f t="shared" si="11"/>
        <v>16992</v>
      </c>
      <c r="K23" s="17">
        <f t="shared" si="11"/>
        <v>84</v>
      </c>
      <c r="L23" s="49">
        <f t="shared" si="11"/>
        <v>903</v>
      </c>
      <c r="M23" s="49">
        <f t="shared" si="11"/>
        <v>987</v>
      </c>
      <c r="N23" s="49">
        <f t="shared" si="11"/>
        <v>2704</v>
      </c>
      <c r="O23" s="49">
        <f t="shared" si="11"/>
        <v>2571</v>
      </c>
      <c r="P23" s="49">
        <f t="shared" si="11"/>
        <v>133</v>
      </c>
      <c r="Q23" s="64">
        <f t="shared" si="11"/>
        <v>854</v>
      </c>
    </row>
    <row r="24" hidden="1" spans="1:17">
      <c r="A24" s="36"/>
      <c r="B24" s="27" t="s">
        <v>65</v>
      </c>
      <c r="C24" s="17">
        <f>C74</f>
        <v>61607</v>
      </c>
      <c r="D24" s="17">
        <f t="shared" ref="D24:Q24" si="12">D74</f>
        <v>57140</v>
      </c>
      <c r="E24" s="34">
        <f t="shared" si="12"/>
        <v>-0.0725079942214359</v>
      </c>
      <c r="F24" s="18">
        <v>0.8</v>
      </c>
      <c r="G24" s="17">
        <v>214</v>
      </c>
      <c r="H24" s="17">
        <v>620</v>
      </c>
      <c r="I24" s="17">
        <f t="shared" si="12"/>
        <v>49280</v>
      </c>
      <c r="J24" s="17">
        <f t="shared" si="12"/>
        <v>39425</v>
      </c>
      <c r="K24" s="17">
        <f t="shared" si="12"/>
        <v>57</v>
      </c>
      <c r="L24" s="49">
        <f t="shared" si="12"/>
        <v>2100</v>
      </c>
      <c r="M24" s="49">
        <f t="shared" si="12"/>
        <v>2157</v>
      </c>
      <c r="N24" s="49">
        <f t="shared" si="12"/>
        <v>3641</v>
      </c>
      <c r="O24" s="49">
        <f t="shared" si="12"/>
        <v>4367</v>
      </c>
      <c r="P24" s="49">
        <f t="shared" si="12"/>
        <v>-726</v>
      </c>
      <c r="Q24" s="64">
        <f t="shared" si="12"/>
        <v>1746</v>
      </c>
    </row>
    <row r="25" hidden="1" spans="1:17">
      <c r="A25" s="36"/>
      <c r="B25" s="27" t="s">
        <v>66</v>
      </c>
      <c r="C25" s="17">
        <f>C81</f>
        <v>31349</v>
      </c>
      <c r="D25" s="17">
        <f t="shared" ref="D25:Q25" si="13">D81</f>
        <v>26968</v>
      </c>
      <c r="E25" s="34">
        <f t="shared" si="13"/>
        <v>-0.139749274299021</v>
      </c>
      <c r="F25" s="18">
        <v>0.8</v>
      </c>
      <c r="G25" s="17">
        <v>214</v>
      </c>
      <c r="H25" s="17">
        <v>620</v>
      </c>
      <c r="I25" s="17">
        <f t="shared" si="13"/>
        <v>20249</v>
      </c>
      <c r="J25" s="17">
        <f t="shared" si="13"/>
        <v>16200</v>
      </c>
      <c r="K25" s="17">
        <f t="shared" si="13"/>
        <v>48</v>
      </c>
      <c r="L25" s="49">
        <f t="shared" si="13"/>
        <v>863</v>
      </c>
      <c r="M25" s="49">
        <f t="shared" si="13"/>
        <v>911</v>
      </c>
      <c r="N25" s="49">
        <f t="shared" si="13"/>
        <v>2711</v>
      </c>
      <c r="O25" s="49">
        <f t="shared" si="13"/>
        <v>1934</v>
      </c>
      <c r="P25" s="49">
        <f t="shared" si="13"/>
        <v>777</v>
      </c>
      <c r="Q25" s="64">
        <f t="shared" si="13"/>
        <v>413</v>
      </c>
    </row>
    <row r="26" ht="24" hidden="1" spans="1:17">
      <c r="A26" s="36"/>
      <c r="B26" s="27" t="s">
        <v>67</v>
      </c>
      <c r="C26" s="17">
        <f>C87</f>
        <v>14967</v>
      </c>
      <c r="D26" s="17">
        <f t="shared" ref="D26:Q26" si="14">D87</f>
        <v>13171</v>
      </c>
      <c r="E26" s="34">
        <f t="shared" si="14"/>
        <v>-0.119997327453732</v>
      </c>
      <c r="F26" s="18">
        <v>0.8</v>
      </c>
      <c r="G26" s="17">
        <v>214</v>
      </c>
      <c r="H26" s="17">
        <v>620</v>
      </c>
      <c r="I26" s="17">
        <f t="shared" si="14"/>
        <v>10216</v>
      </c>
      <c r="J26" s="17">
        <f t="shared" si="14"/>
        <v>8173</v>
      </c>
      <c r="K26" s="17">
        <f t="shared" si="14"/>
        <v>39</v>
      </c>
      <c r="L26" s="49">
        <f t="shared" si="14"/>
        <v>435</v>
      </c>
      <c r="M26" s="49">
        <f t="shared" si="14"/>
        <v>474</v>
      </c>
      <c r="N26" s="49">
        <f t="shared" si="14"/>
        <v>931</v>
      </c>
      <c r="O26" s="49">
        <f t="shared" si="14"/>
        <v>1040</v>
      </c>
      <c r="P26" s="49">
        <f t="shared" si="14"/>
        <v>-109</v>
      </c>
      <c r="Q26" s="64">
        <f t="shared" si="14"/>
        <v>583</v>
      </c>
    </row>
    <row r="27" hidden="1" spans="1:17">
      <c r="A27" s="36"/>
      <c r="B27" s="27" t="s">
        <v>68</v>
      </c>
      <c r="C27" s="17">
        <f>C92</f>
        <v>24283</v>
      </c>
      <c r="D27" s="17">
        <f t="shared" ref="D27:Q27" si="15">D92</f>
        <v>22224</v>
      </c>
      <c r="E27" s="34">
        <f t="shared" si="15"/>
        <v>-0.0847918296750813</v>
      </c>
      <c r="F27" s="18">
        <v>0.8</v>
      </c>
      <c r="G27" s="17">
        <v>214</v>
      </c>
      <c r="H27" s="17">
        <v>620</v>
      </c>
      <c r="I27" s="17">
        <f t="shared" si="15"/>
        <v>18875</v>
      </c>
      <c r="J27" s="17">
        <f t="shared" si="15"/>
        <v>15100</v>
      </c>
      <c r="K27" s="17">
        <f t="shared" si="15"/>
        <v>48</v>
      </c>
      <c r="L27" s="49">
        <f t="shared" si="15"/>
        <v>805</v>
      </c>
      <c r="M27" s="49">
        <f t="shared" si="15"/>
        <v>853</v>
      </c>
      <c r="N27" s="49">
        <f t="shared" si="15"/>
        <v>1933</v>
      </c>
      <c r="O27" s="49">
        <f t="shared" si="15"/>
        <v>1746</v>
      </c>
      <c r="P27" s="49">
        <f t="shared" si="15"/>
        <v>187</v>
      </c>
      <c r="Q27" s="64">
        <f t="shared" si="15"/>
        <v>666</v>
      </c>
    </row>
    <row r="28" hidden="1" spans="1:17">
      <c r="A28" s="36"/>
      <c r="B28" s="27" t="s">
        <v>69</v>
      </c>
      <c r="C28" s="17">
        <f>C98</f>
        <v>99177</v>
      </c>
      <c r="D28" s="17">
        <f t="shared" ref="D28:Q28" si="16">D98</f>
        <v>85026</v>
      </c>
      <c r="E28" s="34">
        <f t="shared" si="16"/>
        <v>-0.142684291720863</v>
      </c>
      <c r="F28" s="18">
        <v>0.8</v>
      </c>
      <c r="G28" s="17">
        <v>214</v>
      </c>
      <c r="H28" s="17">
        <v>620</v>
      </c>
      <c r="I28" s="17">
        <f t="shared" si="16"/>
        <v>62912</v>
      </c>
      <c r="J28" s="17">
        <f t="shared" si="16"/>
        <v>50330</v>
      </c>
      <c r="K28" s="17">
        <f t="shared" si="16"/>
        <v>93</v>
      </c>
      <c r="L28" s="49">
        <f t="shared" si="16"/>
        <v>2682</v>
      </c>
      <c r="M28" s="49">
        <f t="shared" si="16"/>
        <v>2775</v>
      </c>
      <c r="N28" s="49">
        <f t="shared" si="16"/>
        <v>7556</v>
      </c>
      <c r="O28" s="49">
        <f t="shared" si="16"/>
        <v>6471</v>
      </c>
      <c r="P28" s="49">
        <f t="shared" si="16"/>
        <v>1085</v>
      </c>
      <c r="Q28" s="64">
        <f t="shared" si="16"/>
        <v>1690</v>
      </c>
    </row>
    <row r="29" hidden="1" spans="1:17">
      <c r="A29" s="36"/>
      <c r="B29" s="27" t="s">
        <v>70</v>
      </c>
      <c r="C29" s="17">
        <f>C109</f>
        <v>76486</v>
      </c>
      <c r="D29" s="17">
        <f t="shared" ref="D29:Q29" si="17">D109</f>
        <v>71089</v>
      </c>
      <c r="E29" s="34">
        <f t="shared" si="17"/>
        <v>-0.0705619329027534</v>
      </c>
      <c r="F29" s="18">
        <v>0.8</v>
      </c>
      <c r="G29" s="17">
        <v>214</v>
      </c>
      <c r="H29" s="17">
        <v>620</v>
      </c>
      <c r="I29" s="17">
        <f t="shared" si="17"/>
        <v>62406</v>
      </c>
      <c r="J29" s="17">
        <f t="shared" si="17"/>
        <v>49925</v>
      </c>
      <c r="K29" s="17">
        <f t="shared" si="17"/>
        <v>57</v>
      </c>
      <c r="L29" s="49">
        <f t="shared" si="17"/>
        <v>2660</v>
      </c>
      <c r="M29" s="49">
        <f t="shared" si="17"/>
        <v>2717</v>
      </c>
      <c r="N29" s="49">
        <f t="shared" si="17"/>
        <v>5558</v>
      </c>
      <c r="O29" s="49">
        <f t="shared" si="17"/>
        <v>5588</v>
      </c>
      <c r="P29" s="49">
        <f t="shared" si="17"/>
        <v>-30</v>
      </c>
      <c r="Q29" s="64">
        <f t="shared" si="17"/>
        <v>2747</v>
      </c>
    </row>
    <row r="30" hidden="1" spans="1:17">
      <c r="A30" s="36"/>
      <c r="B30" s="27" t="s">
        <v>71</v>
      </c>
      <c r="C30" s="17">
        <f>C116</f>
        <v>39416</v>
      </c>
      <c r="D30" s="17">
        <f t="shared" ref="D30:Q30" si="18">D116</f>
        <v>31231</v>
      </c>
      <c r="E30" s="34">
        <f t="shared" si="18"/>
        <v>-0.207656789121169</v>
      </c>
      <c r="F30" s="18">
        <v>0.8</v>
      </c>
      <c r="G30" s="17">
        <v>214</v>
      </c>
      <c r="H30" s="17">
        <v>620</v>
      </c>
      <c r="I30" s="17">
        <f t="shared" si="18"/>
        <v>23343</v>
      </c>
      <c r="J30" s="17">
        <f t="shared" si="18"/>
        <v>18677</v>
      </c>
      <c r="K30" s="17">
        <f t="shared" si="18"/>
        <v>84</v>
      </c>
      <c r="L30" s="49">
        <f t="shared" si="18"/>
        <v>996</v>
      </c>
      <c r="M30" s="49">
        <f t="shared" si="18"/>
        <v>1080</v>
      </c>
      <c r="N30" s="49">
        <f t="shared" si="18"/>
        <v>2942</v>
      </c>
      <c r="O30" s="49">
        <f t="shared" si="18"/>
        <v>2640</v>
      </c>
      <c r="P30" s="49">
        <f t="shared" si="18"/>
        <v>302</v>
      </c>
      <c r="Q30" s="64">
        <f t="shared" si="18"/>
        <v>778</v>
      </c>
    </row>
    <row r="31" hidden="1" spans="1:17">
      <c r="A31" s="36"/>
      <c r="B31" s="27" t="s">
        <v>72</v>
      </c>
      <c r="C31" s="17">
        <f>C126</f>
        <v>36217</v>
      </c>
      <c r="D31" s="17">
        <f t="shared" ref="D31:Q31" si="19">D126</f>
        <v>32924</v>
      </c>
      <c r="E31" s="34">
        <f t="shared" si="19"/>
        <v>-0.0909241516414943</v>
      </c>
      <c r="F31" s="18">
        <v>0.8</v>
      </c>
      <c r="G31" s="17">
        <v>214</v>
      </c>
      <c r="H31" s="17">
        <v>620</v>
      </c>
      <c r="I31" s="17">
        <f t="shared" si="19"/>
        <v>27534</v>
      </c>
      <c r="J31" s="17">
        <f t="shared" si="19"/>
        <v>22026</v>
      </c>
      <c r="K31" s="17">
        <f t="shared" si="19"/>
        <v>84</v>
      </c>
      <c r="L31" s="49">
        <f t="shared" si="19"/>
        <v>1172</v>
      </c>
      <c r="M31" s="49">
        <f t="shared" si="19"/>
        <v>1256</v>
      </c>
      <c r="N31" s="49">
        <f t="shared" si="19"/>
        <v>2514</v>
      </c>
      <c r="O31" s="49">
        <f t="shared" si="19"/>
        <v>2663</v>
      </c>
      <c r="P31" s="49">
        <f t="shared" si="19"/>
        <v>-149</v>
      </c>
      <c r="Q31" s="64">
        <f t="shared" si="19"/>
        <v>1405</v>
      </c>
    </row>
    <row r="32" hidden="1" spans="1:17">
      <c r="A32" s="36"/>
      <c r="B32" s="27" t="s">
        <v>73</v>
      </c>
      <c r="C32" s="17">
        <f>C136</f>
        <v>22492</v>
      </c>
      <c r="D32" s="17">
        <f t="shared" ref="D32:Q32" si="20">D136</f>
        <v>19616</v>
      </c>
      <c r="E32" s="34">
        <f t="shared" si="20"/>
        <v>-0.127867686288458</v>
      </c>
      <c r="F32" s="18">
        <v>0.8</v>
      </c>
      <c r="G32" s="17">
        <v>214</v>
      </c>
      <c r="H32" s="17">
        <v>620</v>
      </c>
      <c r="I32" s="17">
        <f t="shared" si="20"/>
        <v>15729</v>
      </c>
      <c r="J32" s="17">
        <f t="shared" si="20"/>
        <v>12583</v>
      </c>
      <c r="K32" s="17">
        <f t="shared" si="20"/>
        <v>39</v>
      </c>
      <c r="L32" s="49">
        <f t="shared" si="20"/>
        <v>671</v>
      </c>
      <c r="M32" s="49">
        <f t="shared" si="20"/>
        <v>710</v>
      </c>
      <c r="N32" s="49">
        <f t="shared" si="20"/>
        <v>1592</v>
      </c>
      <c r="O32" s="49">
        <f t="shared" si="20"/>
        <v>1367</v>
      </c>
      <c r="P32" s="49">
        <f t="shared" si="20"/>
        <v>225</v>
      </c>
      <c r="Q32" s="64">
        <f t="shared" si="20"/>
        <v>485</v>
      </c>
    </row>
    <row r="33" hidden="1" spans="1:17">
      <c r="A33" s="36"/>
      <c r="B33" s="27" t="s">
        <v>74</v>
      </c>
      <c r="C33" s="17">
        <f>C141</f>
        <v>86828</v>
      </c>
      <c r="D33" s="17">
        <f t="shared" ref="D33:Q33" si="21">D141</f>
        <v>74359</v>
      </c>
      <c r="E33" s="34">
        <f t="shared" si="21"/>
        <v>-0.143605749297462</v>
      </c>
      <c r="F33" s="18">
        <v>0.8</v>
      </c>
      <c r="G33" s="17">
        <v>214</v>
      </c>
      <c r="H33" s="17">
        <v>620</v>
      </c>
      <c r="I33" s="17">
        <f t="shared" si="21"/>
        <v>59690</v>
      </c>
      <c r="J33" s="17">
        <f t="shared" si="21"/>
        <v>47752</v>
      </c>
      <c r="K33" s="17">
        <f t="shared" si="21"/>
        <v>57</v>
      </c>
      <c r="L33" s="49">
        <f t="shared" si="21"/>
        <v>2542</v>
      </c>
      <c r="M33" s="49">
        <f t="shared" si="21"/>
        <v>2599</v>
      </c>
      <c r="N33" s="49">
        <f t="shared" si="21"/>
        <v>6966</v>
      </c>
      <c r="O33" s="49">
        <f t="shared" si="21"/>
        <v>4379</v>
      </c>
      <c r="P33" s="49">
        <f t="shared" si="21"/>
        <v>2587</v>
      </c>
      <c r="Q33" s="64">
        <f t="shared" si="21"/>
        <v>622</v>
      </c>
    </row>
    <row r="34" hidden="1" spans="1:17">
      <c r="A34" s="36"/>
      <c r="B34" s="26" t="s">
        <v>75</v>
      </c>
      <c r="C34" s="17">
        <f>C148</f>
        <v>24040</v>
      </c>
      <c r="D34" s="17">
        <f t="shared" ref="D34:Q34" si="22">D148</f>
        <v>21539</v>
      </c>
      <c r="E34" s="34">
        <f t="shared" si="22"/>
        <v>-0.104034941763727</v>
      </c>
      <c r="F34" s="18">
        <v>0.8</v>
      </c>
      <c r="G34" s="17">
        <v>214</v>
      </c>
      <c r="H34" s="17">
        <v>620</v>
      </c>
      <c r="I34" s="17">
        <f t="shared" si="22"/>
        <v>17422</v>
      </c>
      <c r="J34" s="17">
        <f t="shared" si="22"/>
        <v>13937</v>
      </c>
      <c r="K34" s="17">
        <f t="shared" si="22"/>
        <v>57</v>
      </c>
      <c r="L34" s="49">
        <f t="shared" si="22"/>
        <v>741</v>
      </c>
      <c r="M34" s="49">
        <f t="shared" si="22"/>
        <v>798</v>
      </c>
      <c r="N34" s="49">
        <f t="shared" si="22"/>
        <v>2517</v>
      </c>
      <c r="O34" s="49">
        <f t="shared" si="22"/>
        <v>1678</v>
      </c>
      <c r="P34" s="49">
        <f t="shared" si="22"/>
        <v>839</v>
      </c>
      <c r="Q34" s="64">
        <f t="shared" si="22"/>
        <v>207</v>
      </c>
    </row>
    <row r="35" spans="1:17">
      <c r="A35" s="30">
        <v>604</v>
      </c>
      <c r="B35" s="12" t="s">
        <v>61</v>
      </c>
      <c r="C35" s="23">
        <f>SUM(C36:C43)</f>
        <v>61398</v>
      </c>
      <c r="D35" s="23">
        <f>SUM(D36:D43)</f>
        <v>51517</v>
      </c>
      <c r="E35" s="37">
        <f t="shared" ref="E35:E44" si="23">(D35-C35)/C35</f>
        <v>-0.160933580898401</v>
      </c>
      <c r="F35" s="21">
        <v>0.8</v>
      </c>
      <c r="G35" s="32">
        <v>214</v>
      </c>
      <c r="H35" s="32">
        <v>620</v>
      </c>
      <c r="I35" s="12">
        <f>SUM(I37:I43)</f>
        <v>36382</v>
      </c>
      <c r="J35" s="12">
        <f>SUM(J37:J43)</f>
        <v>29106</v>
      </c>
      <c r="K35" s="12">
        <f t="shared" ref="K35:P35" si="24">SUM(K36:K43)</f>
        <v>75</v>
      </c>
      <c r="L35" s="46">
        <f t="shared" si="24"/>
        <v>1551</v>
      </c>
      <c r="M35" s="58">
        <f t="shared" ref="M35:M98" si="25">K35+L35</f>
        <v>1626</v>
      </c>
      <c r="N35" s="46">
        <f t="shared" si="24"/>
        <v>2899</v>
      </c>
      <c r="O35" s="46">
        <f t="shared" si="24"/>
        <v>2330</v>
      </c>
      <c r="P35" s="46">
        <f t="shared" si="24"/>
        <v>569</v>
      </c>
      <c r="Q35" s="65">
        <f t="shared" ref="Q35:Q98" si="26">M35-P35</f>
        <v>1057</v>
      </c>
    </row>
    <row r="36" spans="1:17">
      <c r="A36" s="33">
        <v>604001</v>
      </c>
      <c r="B36" s="17" t="s">
        <v>76</v>
      </c>
      <c r="C36" s="17"/>
      <c r="D36" s="17"/>
      <c r="E36" s="37"/>
      <c r="F36" s="18"/>
      <c r="G36" s="17"/>
      <c r="H36" s="17"/>
      <c r="I36" s="17"/>
      <c r="J36" s="17"/>
      <c r="K36" s="17">
        <v>12</v>
      </c>
      <c r="L36" s="59"/>
      <c r="M36" s="59">
        <f t="shared" si="25"/>
        <v>12</v>
      </c>
      <c r="N36" s="49">
        <v>0</v>
      </c>
      <c r="O36" s="49">
        <v>0</v>
      </c>
      <c r="P36" s="49">
        <v>0</v>
      </c>
      <c r="Q36" s="66">
        <f t="shared" si="26"/>
        <v>12</v>
      </c>
    </row>
    <row r="37" spans="1:17">
      <c r="A37" s="33">
        <v>604002</v>
      </c>
      <c r="B37" s="17" t="s">
        <v>77</v>
      </c>
      <c r="C37" s="26">
        <v>9126</v>
      </c>
      <c r="D37" s="26">
        <v>7820</v>
      </c>
      <c r="E37" s="38">
        <f t="shared" si="23"/>
        <v>-0.143107604646066</v>
      </c>
      <c r="F37" s="18">
        <v>0.8</v>
      </c>
      <c r="G37" s="17">
        <v>214</v>
      </c>
      <c r="H37" s="17">
        <v>620</v>
      </c>
      <c r="I37" s="17">
        <f t="shared" ref="I37:I43" si="27">ROUND(D37*(1+$E37)^2,0)</f>
        <v>5742</v>
      </c>
      <c r="J37" s="17">
        <f t="shared" ref="J37:J43" si="28">ROUND(I37*F37,0)</f>
        <v>4594</v>
      </c>
      <c r="K37" s="17">
        <v>9</v>
      </c>
      <c r="L37" s="59">
        <f t="shared" ref="L37:L43" si="29">ROUND((G37*I37+H37*J37)*0.6/10000,0)</f>
        <v>245</v>
      </c>
      <c r="M37" s="59">
        <f t="shared" si="25"/>
        <v>254</v>
      </c>
      <c r="N37" s="49">
        <v>275</v>
      </c>
      <c r="O37" s="49">
        <v>339</v>
      </c>
      <c r="P37" s="49">
        <v>-64</v>
      </c>
      <c r="Q37" s="66">
        <f>M37-P37-4</f>
        <v>314</v>
      </c>
    </row>
    <row r="38" spans="1:17">
      <c r="A38" s="33">
        <v>604003</v>
      </c>
      <c r="B38" s="17" t="s">
        <v>78</v>
      </c>
      <c r="C38" s="26">
        <v>7623</v>
      </c>
      <c r="D38" s="26">
        <v>6756</v>
      </c>
      <c r="E38" s="38">
        <f t="shared" si="23"/>
        <v>-0.113734750098386</v>
      </c>
      <c r="F38" s="18">
        <v>0.8</v>
      </c>
      <c r="G38" s="17">
        <v>214</v>
      </c>
      <c r="H38" s="17">
        <v>620</v>
      </c>
      <c r="I38" s="17">
        <f t="shared" si="27"/>
        <v>5307</v>
      </c>
      <c r="J38" s="17">
        <f t="shared" si="28"/>
        <v>4246</v>
      </c>
      <c r="K38" s="17">
        <v>9</v>
      </c>
      <c r="L38" s="59">
        <f t="shared" si="29"/>
        <v>226</v>
      </c>
      <c r="M38" s="59">
        <f t="shared" si="25"/>
        <v>235</v>
      </c>
      <c r="N38" s="49">
        <v>471</v>
      </c>
      <c r="O38" s="49">
        <v>398</v>
      </c>
      <c r="P38" s="49">
        <v>73</v>
      </c>
      <c r="Q38" s="66">
        <f t="shared" si="26"/>
        <v>162</v>
      </c>
    </row>
    <row r="39" spans="1:17">
      <c r="A39" s="33">
        <v>604004</v>
      </c>
      <c r="B39" s="17" t="s">
        <v>79</v>
      </c>
      <c r="C39" s="26">
        <v>7863</v>
      </c>
      <c r="D39" s="26">
        <v>6628</v>
      </c>
      <c r="E39" s="38">
        <f t="shared" si="23"/>
        <v>-0.157064733562254</v>
      </c>
      <c r="F39" s="18">
        <v>0.8</v>
      </c>
      <c r="G39" s="17">
        <v>214</v>
      </c>
      <c r="H39" s="17">
        <v>620</v>
      </c>
      <c r="I39" s="17">
        <f t="shared" si="27"/>
        <v>4709</v>
      </c>
      <c r="J39" s="17">
        <f t="shared" si="28"/>
        <v>3767</v>
      </c>
      <c r="K39" s="17">
        <v>9</v>
      </c>
      <c r="L39" s="59">
        <f t="shared" si="29"/>
        <v>201</v>
      </c>
      <c r="M39" s="59">
        <f t="shared" si="25"/>
        <v>210</v>
      </c>
      <c r="N39" s="49">
        <v>375</v>
      </c>
      <c r="O39" s="49">
        <v>285</v>
      </c>
      <c r="P39" s="49">
        <v>90</v>
      </c>
      <c r="Q39" s="66">
        <f t="shared" si="26"/>
        <v>120</v>
      </c>
    </row>
    <row r="40" spans="1:17">
      <c r="A40" s="33">
        <v>604005</v>
      </c>
      <c r="B40" s="17" t="s">
        <v>80</v>
      </c>
      <c r="C40" s="26">
        <v>2931</v>
      </c>
      <c r="D40" s="26">
        <v>2598</v>
      </c>
      <c r="E40" s="38">
        <f t="shared" si="23"/>
        <v>-0.113613101330604</v>
      </c>
      <c r="F40" s="18">
        <v>0.8</v>
      </c>
      <c r="G40" s="17">
        <v>214</v>
      </c>
      <c r="H40" s="17">
        <v>620</v>
      </c>
      <c r="I40" s="17">
        <f t="shared" si="27"/>
        <v>2041</v>
      </c>
      <c r="J40" s="17">
        <f t="shared" si="28"/>
        <v>1633</v>
      </c>
      <c r="K40" s="17">
        <v>9</v>
      </c>
      <c r="L40" s="59">
        <f t="shared" si="29"/>
        <v>87</v>
      </c>
      <c r="M40" s="59">
        <f t="shared" si="25"/>
        <v>96</v>
      </c>
      <c r="N40" s="49">
        <v>142</v>
      </c>
      <c r="O40" s="49">
        <v>154</v>
      </c>
      <c r="P40" s="49">
        <v>-12</v>
      </c>
      <c r="Q40" s="66">
        <f t="shared" si="26"/>
        <v>108</v>
      </c>
    </row>
    <row r="41" spans="1:17">
      <c r="A41" s="33">
        <v>604006</v>
      </c>
      <c r="B41" s="17" t="s">
        <v>81</v>
      </c>
      <c r="C41" s="26">
        <v>19025</v>
      </c>
      <c r="D41" s="26">
        <v>15718</v>
      </c>
      <c r="E41" s="38">
        <f t="shared" si="23"/>
        <v>-0.173823915900131</v>
      </c>
      <c r="F41" s="18">
        <v>0.8</v>
      </c>
      <c r="G41" s="17">
        <v>214</v>
      </c>
      <c r="H41" s="17">
        <v>620</v>
      </c>
      <c r="I41" s="17">
        <f t="shared" si="27"/>
        <v>10729</v>
      </c>
      <c r="J41" s="17">
        <f t="shared" si="28"/>
        <v>8583</v>
      </c>
      <c r="K41" s="17">
        <v>9</v>
      </c>
      <c r="L41" s="59">
        <f t="shared" si="29"/>
        <v>457</v>
      </c>
      <c r="M41" s="59">
        <f t="shared" si="25"/>
        <v>466</v>
      </c>
      <c r="N41" s="49">
        <v>848</v>
      </c>
      <c r="O41" s="49">
        <v>600</v>
      </c>
      <c r="P41" s="49">
        <v>248</v>
      </c>
      <c r="Q41" s="66">
        <f t="shared" si="26"/>
        <v>218</v>
      </c>
    </row>
    <row r="42" spans="1:17">
      <c r="A42" s="33">
        <v>604007</v>
      </c>
      <c r="B42" s="17" t="s">
        <v>82</v>
      </c>
      <c r="C42" s="26">
        <v>14276</v>
      </c>
      <c r="D42" s="26">
        <v>11525</v>
      </c>
      <c r="E42" s="38">
        <f t="shared" si="23"/>
        <v>-0.192701036704959</v>
      </c>
      <c r="F42" s="18">
        <v>0.8</v>
      </c>
      <c r="G42" s="17">
        <v>214</v>
      </c>
      <c r="H42" s="17">
        <v>620</v>
      </c>
      <c r="I42" s="17">
        <f t="shared" si="27"/>
        <v>7511</v>
      </c>
      <c r="J42" s="17">
        <f t="shared" si="28"/>
        <v>6009</v>
      </c>
      <c r="K42" s="17">
        <v>9</v>
      </c>
      <c r="L42" s="59">
        <f t="shared" si="29"/>
        <v>320</v>
      </c>
      <c r="M42" s="59">
        <f t="shared" si="25"/>
        <v>329</v>
      </c>
      <c r="N42" s="49">
        <v>741</v>
      </c>
      <c r="O42" s="49">
        <v>535</v>
      </c>
      <c r="P42" s="49">
        <v>206</v>
      </c>
      <c r="Q42" s="66">
        <f t="shared" si="26"/>
        <v>123</v>
      </c>
    </row>
    <row r="43" spans="1:17">
      <c r="A43" s="33">
        <v>604008</v>
      </c>
      <c r="B43" s="17" t="s">
        <v>83</v>
      </c>
      <c r="C43" s="26">
        <v>554</v>
      </c>
      <c r="D43" s="26">
        <v>472</v>
      </c>
      <c r="E43" s="38">
        <f t="shared" si="23"/>
        <v>-0.148014440433213</v>
      </c>
      <c r="F43" s="18">
        <v>0.8</v>
      </c>
      <c r="G43" s="17">
        <v>214</v>
      </c>
      <c r="H43" s="17">
        <v>620</v>
      </c>
      <c r="I43" s="17">
        <f t="shared" si="27"/>
        <v>343</v>
      </c>
      <c r="J43" s="17">
        <f t="shared" si="28"/>
        <v>274</v>
      </c>
      <c r="K43" s="17">
        <v>9</v>
      </c>
      <c r="L43" s="59">
        <f t="shared" si="29"/>
        <v>15</v>
      </c>
      <c r="M43" s="59">
        <f t="shared" si="25"/>
        <v>24</v>
      </c>
      <c r="N43" s="49">
        <v>47</v>
      </c>
      <c r="O43" s="49">
        <v>19</v>
      </c>
      <c r="P43" s="49">
        <v>28</v>
      </c>
      <c r="Q43" s="66">
        <f>M43-P43+4</f>
        <v>0</v>
      </c>
    </row>
    <row r="44" spans="1:17">
      <c r="A44" s="30">
        <v>606</v>
      </c>
      <c r="B44" s="12" t="s">
        <v>62</v>
      </c>
      <c r="C44" s="23">
        <f>SUM(C45:C55)</f>
        <v>24231</v>
      </c>
      <c r="D44" s="23">
        <f>SUM(D45:D55)</f>
        <v>21378</v>
      </c>
      <c r="E44" s="37">
        <f t="shared" si="23"/>
        <v>-0.117741735792992</v>
      </c>
      <c r="F44" s="21">
        <v>0.8</v>
      </c>
      <c r="G44" s="12">
        <v>214</v>
      </c>
      <c r="H44" s="12">
        <v>620</v>
      </c>
      <c r="I44" s="12">
        <f t="shared" ref="I44:L44" si="30">SUM(I45:I55)</f>
        <v>17495</v>
      </c>
      <c r="J44" s="12">
        <f t="shared" si="30"/>
        <v>13995</v>
      </c>
      <c r="K44" s="12">
        <f t="shared" si="30"/>
        <v>102</v>
      </c>
      <c r="L44" s="58">
        <f t="shared" si="30"/>
        <v>746</v>
      </c>
      <c r="M44" s="58">
        <f t="shared" si="25"/>
        <v>848</v>
      </c>
      <c r="N44" s="58">
        <f t="shared" ref="N44:P44" si="31">SUM(N45:N55)</f>
        <v>1835</v>
      </c>
      <c r="O44" s="58">
        <f t="shared" si="31"/>
        <v>2047</v>
      </c>
      <c r="P44" s="58">
        <f t="shared" si="31"/>
        <v>-212</v>
      </c>
      <c r="Q44" s="65">
        <f t="shared" si="26"/>
        <v>1060</v>
      </c>
    </row>
    <row r="45" spans="1:17">
      <c r="A45" s="33">
        <v>606001</v>
      </c>
      <c r="B45" s="17" t="s">
        <v>84</v>
      </c>
      <c r="C45" s="17"/>
      <c r="D45" s="17"/>
      <c r="E45" s="37"/>
      <c r="F45" s="18"/>
      <c r="G45" s="35"/>
      <c r="H45" s="35"/>
      <c r="I45" s="17"/>
      <c r="J45" s="17"/>
      <c r="K45" s="17">
        <v>12</v>
      </c>
      <c r="L45" s="59"/>
      <c r="M45" s="59">
        <f t="shared" si="25"/>
        <v>12</v>
      </c>
      <c r="N45" s="49">
        <v>0</v>
      </c>
      <c r="O45" s="49">
        <v>0</v>
      </c>
      <c r="P45" s="49">
        <v>0</v>
      </c>
      <c r="Q45" s="66">
        <f t="shared" si="26"/>
        <v>12</v>
      </c>
    </row>
    <row r="46" spans="1:17">
      <c r="A46" s="33">
        <v>606002</v>
      </c>
      <c r="B46" s="17" t="s">
        <v>85</v>
      </c>
      <c r="C46" s="17">
        <v>2473</v>
      </c>
      <c r="D46" s="17">
        <v>1937</v>
      </c>
      <c r="E46" s="38">
        <f t="shared" ref="E46:E64" si="32">(D46-C46)/C46</f>
        <v>-0.216740800646987</v>
      </c>
      <c r="F46" s="18">
        <v>0.8</v>
      </c>
      <c r="G46" s="17">
        <v>214</v>
      </c>
      <c r="H46" s="17">
        <v>620</v>
      </c>
      <c r="I46" s="17">
        <f t="shared" ref="I46:I55" si="33">ROUND(D46*(1+$E46)^2,0)</f>
        <v>1188</v>
      </c>
      <c r="J46" s="17">
        <f t="shared" ref="J46:J55" si="34">ROUND(I46*F46,0)</f>
        <v>950</v>
      </c>
      <c r="K46" s="17">
        <v>9</v>
      </c>
      <c r="L46" s="59">
        <f t="shared" ref="L46:L55" si="35">ROUND((G46*I46+H46*J46)*0.6/10000,0)</f>
        <v>51</v>
      </c>
      <c r="M46" s="59">
        <f t="shared" si="25"/>
        <v>60</v>
      </c>
      <c r="N46" s="49">
        <v>190</v>
      </c>
      <c r="O46" s="49">
        <v>184</v>
      </c>
      <c r="P46" s="49">
        <v>6</v>
      </c>
      <c r="Q46" s="66">
        <f t="shared" si="26"/>
        <v>54</v>
      </c>
    </row>
    <row r="47" spans="1:17">
      <c r="A47" s="33">
        <v>606006</v>
      </c>
      <c r="B47" s="17" t="s">
        <v>86</v>
      </c>
      <c r="C47" s="17">
        <v>2808</v>
      </c>
      <c r="D47" s="17">
        <v>2298</v>
      </c>
      <c r="E47" s="38">
        <f t="shared" si="32"/>
        <v>-0.181623931623932</v>
      </c>
      <c r="F47" s="18">
        <v>0.8</v>
      </c>
      <c r="G47" s="17">
        <v>214</v>
      </c>
      <c r="H47" s="17">
        <v>620</v>
      </c>
      <c r="I47" s="17">
        <f t="shared" si="33"/>
        <v>1539</v>
      </c>
      <c r="J47" s="17">
        <f t="shared" si="34"/>
        <v>1231</v>
      </c>
      <c r="K47" s="17">
        <v>9</v>
      </c>
      <c r="L47" s="59">
        <f t="shared" si="35"/>
        <v>66</v>
      </c>
      <c r="M47" s="59">
        <f t="shared" si="25"/>
        <v>75</v>
      </c>
      <c r="N47" s="49">
        <v>181</v>
      </c>
      <c r="O47" s="49">
        <v>234</v>
      </c>
      <c r="P47" s="49">
        <v>-53</v>
      </c>
      <c r="Q47" s="66">
        <f t="shared" si="26"/>
        <v>128</v>
      </c>
    </row>
    <row r="48" spans="1:17">
      <c r="A48" s="33">
        <v>606007</v>
      </c>
      <c r="B48" s="17" t="s">
        <v>87</v>
      </c>
      <c r="C48" s="17">
        <v>1479</v>
      </c>
      <c r="D48" s="17">
        <v>1089</v>
      </c>
      <c r="E48" s="38">
        <f t="shared" si="32"/>
        <v>-0.26369168356998</v>
      </c>
      <c r="F48" s="18">
        <v>0.8</v>
      </c>
      <c r="G48" s="17">
        <v>214</v>
      </c>
      <c r="H48" s="17">
        <v>620</v>
      </c>
      <c r="I48" s="17">
        <f t="shared" si="33"/>
        <v>590</v>
      </c>
      <c r="J48" s="17">
        <f t="shared" si="34"/>
        <v>472</v>
      </c>
      <c r="K48" s="17">
        <v>9</v>
      </c>
      <c r="L48" s="59">
        <f t="shared" si="35"/>
        <v>25</v>
      </c>
      <c r="M48" s="59">
        <f t="shared" si="25"/>
        <v>34</v>
      </c>
      <c r="N48" s="49">
        <v>199</v>
      </c>
      <c r="O48" s="49">
        <v>236</v>
      </c>
      <c r="P48" s="49">
        <v>-37</v>
      </c>
      <c r="Q48" s="66">
        <f t="shared" si="26"/>
        <v>71</v>
      </c>
    </row>
    <row r="49" spans="1:17">
      <c r="A49" s="33">
        <v>606003</v>
      </c>
      <c r="B49" s="17" t="s">
        <v>88</v>
      </c>
      <c r="C49" s="17">
        <v>3940</v>
      </c>
      <c r="D49" s="17">
        <v>4306</v>
      </c>
      <c r="E49" s="38">
        <f t="shared" si="32"/>
        <v>0.0928934010152284</v>
      </c>
      <c r="F49" s="18">
        <v>0.8</v>
      </c>
      <c r="G49" s="17">
        <v>214</v>
      </c>
      <c r="H49" s="17">
        <v>620</v>
      </c>
      <c r="I49" s="17">
        <f t="shared" si="33"/>
        <v>5143</v>
      </c>
      <c r="J49" s="17">
        <f t="shared" si="34"/>
        <v>4114</v>
      </c>
      <c r="K49" s="17">
        <v>9</v>
      </c>
      <c r="L49" s="59">
        <f t="shared" si="35"/>
        <v>219</v>
      </c>
      <c r="M49" s="59">
        <f t="shared" si="25"/>
        <v>228</v>
      </c>
      <c r="N49" s="49">
        <v>244</v>
      </c>
      <c r="O49" s="49">
        <v>271</v>
      </c>
      <c r="P49" s="49">
        <v>-27</v>
      </c>
      <c r="Q49" s="66">
        <f t="shared" si="26"/>
        <v>255</v>
      </c>
    </row>
    <row r="50" spans="1:17">
      <c r="A50" s="33">
        <v>606004</v>
      </c>
      <c r="B50" s="17" t="s">
        <v>89</v>
      </c>
      <c r="C50" s="17">
        <v>1957</v>
      </c>
      <c r="D50" s="17">
        <v>1970</v>
      </c>
      <c r="E50" s="38">
        <f t="shared" si="32"/>
        <v>0.00664282064384262</v>
      </c>
      <c r="F50" s="18">
        <v>0.8</v>
      </c>
      <c r="G50" s="17">
        <v>214</v>
      </c>
      <c r="H50" s="17">
        <v>620</v>
      </c>
      <c r="I50" s="17">
        <f t="shared" si="33"/>
        <v>1996</v>
      </c>
      <c r="J50" s="17">
        <f t="shared" si="34"/>
        <v>1597</v>
      </c>
      <c r="K50" s="17">
        <v>9</v>
      </c>
      <c r="L50" s="59">
        <f t="shared" si="35"/>
        <v>85</v>
      </c>
      <c r="M50" s="59">
        <f t="shared" si="25"/>
        <v>94</v>
      </c>
      <c r="N50" s="49">
        <v>249</v>
      </c>
      <c r="O50" s="49">
        <v>231</v>
      </c>
      <c r="P50" s="49">
        <v>18</v>
      </c>
      <c r="Q50" s="66">
        <f t="shared" si="26"/>
        <v>76</v>
      </c>
    </row>
    <row r="51" spans="1:17">
      <c r="A51" s="33">
        <v>606005</v>
      </c>
      <c r="B51" s="17" t="s">
        <v>90</v>
      </c>
      <c r="C51" s="17">
        <v>3100</v>
      </c>
      <c r="D51" s="17">
        <v>2832</v>
      </c>
      <c r="E51" s="38">
        <f t="shared" si="32"/>
        <v>-0.0864516129032258</v>
      </c>
      <c r="F51" s="18">
        <v>0.8</v>
      </c>
      <c r="G51" s="17">
        <v>214</v>
      </c>
      <c r="H51" s="17">
        <v>620</v>
      </c>
      <c r="I51" s="17">
        <f t="shared" si="33"/>
        <v>2364</v>
      </c>
      <c r="J51" s="17">
        <f t="shared" si="34"/>
        <v>1891</v>
      </c>
      <c r="K51" s="17">
        <v>9</v>
      </c>
      <c r="L51" s="59">
        <f t="shared" si="35"/>
        <v>101</v>
      </c>
      <c r="M51" s="59">
        <f t="shared" si="25"/>
        <v>110</v>
      </c>
      <c r="N51" s="49">
        <v>91</v>
      </c>
      <c r="O51" s="49">
        <v>143</v>
      </c>
      <c r="P51" s="49">
        <v>-52</v>
      </c>
      <c r="Q51" s="66">
        <f t="shared" si="26"/>
        <v>162</v>
      </c>
    </row>
    <row r="52" spans="1:17">
      <c r="A52" s="33">
        <v>606008</v>
      </c>
      <c r="B52" s="17" t="s">
        <v>91</v>
      </c>
      <c r="C52" s="17">
        <v>1742</v>
      </c>
      <c r="D52" s="17">
        <v>1452</v>
      </c>
      <c r="E52" s="38">
        <f t="shared" si="32"/>
        <v>-0.166475315729047</v>
      </c>
      <c r="F52" s="18">
        <v>0.8</v>
      </c>
      <c r="G52" s="17">
        <v>214</v>
      </c>
      <c r="H52" s="17">
        <v>620</v>
      </c>
      <c r="I52" s="17">
        <f t="shared" si="33"/>
        <v>1009</v>
      </c>
      <c r="J52" s="17">
        <f t="shared" si="34"/>
        <v>807</v>
      </c>
      <c r="K52" s="17">
        <v>9</v>
      </c>
      <c r="L52" s="59">
        <f t="shared" si="35"/>
        <v>43</v>
      </c>
      <c r="M52" s="59">
        <f t="shared" si="25"/>
        <v>52</v>
      </c>
      <c r="N52" s="49">
        <v>122</v>
      </c>
      <c r="O52" s="49">
        <v>150</v>
      </c>
      <c r="P52" s="49">
        <v>-28</v>
      </c>
      <c r="Q52" s="66">
        <f t="shared" si="26"/>
        <v>80</v>
      </c>
    </row>
    <row r="53" spans="1:17">
      <c r="A53" s="33">
        <v>606009</v>
      </c>
      <c r="B53" s="17" t="s">
        <v>92</v>
      </c>
      <c r="C53" s="17">
        <v>3508</v>
      </c>
      <c r="D53" s="17">
        <v>2800</v>
      </c>
      <c r="E53" s="38">
        <f t="shared" si="32"/>
        <v>-0.201824401368301</v>
      </c>
      <c r="F53" s="18">
        <v>0.8</v>
      </c>
      <c r="G53" s="17">
        <v>214</v>
      </c>
      <c r="H53" s="17">
        <v>620</v>
      </c>
      <c r="I53" s="17">
        <f t="shared" si="33"/>
        <v>1784</v>
      </c>
      <c r="J53" s="17">
        <f t="shared" si="34"/>
        <v>1427</v>
      </c>
      <c r="K53" s="17">
        <v>9</v>
      </c>
      <c r="L53" s="59">
        <f t="shared" si="35"/>
        <v>76</v>
      </c>
      <c r="M53" s="59">
        <f t="shared" si="25"/>
        <v>85</v>
      </c>
      <c r="N53" s="49">
        <v>282</v>
      </c>
      <c r="O53" s="49">
        <v>310</v>
      </c>
      <c r="P53" s="49">
        <v>-28</v>
      </c>
      <c r="Q53" s="66">
        <f t="shared" si="26"/>
        <v>113</v>
      </c>
    </row>
    <row r="54" spans="1:17">
      <c r="A54" s="33">
        <v>606011</v>
      </c>
      <c r="B54" s="17" t="s">
        <v>93</v>
      </c>
      <c r="C54" s="17">
        <v>1734</v>
      </c>
      <c r="D54" s="17">
        <v>1446</v>
      </c>
      <c r="E54" s="38">
        <f t="shared" si="32"/>
        <v>-0.166089965397924</v>
      </c>
      <c r="F54" s="18">
        <v>0.8</v>
      </c>
      <c r="G54" s="17">
        <v>214</v>
      </c>
      <c r="H54" s="17">
        <v>620</v>
      </c>
      <c r="I54" s="17">
        <f t="shared" si="33"/>
        <v>1006</v>
      </c>
      <c r="J54" s="17">
        <f t="shared" si="34"/>
        <v>805</v>
      </c>
      <c r="K54" s="17">
        <v>9</v>
      </c>
      <c r="L54" s="59">
        <f t="shared" si="35"/>
        <v>43</v>
      </c>
      <c r="M54" s="59">
        <f t="shared" si="25"/>
        <v>52</v>
      </c>
      <c r="N54" s="49">
        <v>147</v>
      </c>
      <c r="O54" s="49">
        <v>128</v>
      </c>
      <c r="P54" s="49">
        <v>19</v>
      </c>
      <c r="Q54" s="66">
        <f t="shared" si="26"/>
        <v>33</v>
      </c>
    </row>
    <row r="55" spans="1:17">
      <c r="A55" s="33">
        <v>606010</v>
      </c>
      <c r="B55" s="17" t="s">
        <v>94</v>
      </c>
      <c r="C55" s="17">
        <v>1490</v>
      </c>
      <c r="D55" s="17">
        <v>1248</v>
      </c>
      <c r="E55" s="38">
        <f t="shared" si="32"/>
        <v>-0.16241610738255</v>
      </c>
      <c r="F55" s="18">
        <v>0.8</v>
      </c>
      <c r="G55" s="17">
        <v>214</v>
      </c>
      <c r="H55" s="17">
        <v>620</v>
      </c>
      <c r="I55" s="17">
        <f t="shared" si="33"/>
        <v>876</v>
      </c>
      <c r="J55" s="17">
        <f t="shared" si="34"/>
        <v>701</v>
      </c>
      <c r="K55" s="17">
        <v>9</v>
      </c>
      <c r="L55" s="59">
        <f t="shared" si="35"/>
        <v>37</v>
      </c>
      <c r="M55" s="59">
        <f t="shared" si="25"/>
        <v>46</v>
      </c>
      <c r="N55" s="49">
        <v>130</v>
      </c>
      <c r="O55" s="49">
        <v>160</v>
      </c>
      <c r="P55" s="49">
        <v>-30</v>
      </c>
      <c r="Q55" s="66">
        <f t="shared" si="26"/>
        <v>76</v>
      </c>
    </row>
    <row r="56" spans="1:17">
      <c r="A56" s="30">
        <v>607</v>
      </c>
      <c r="B56" s="12" t="s">
        <v>63</v>
      </c>
      <c r="C56" s="23">
        <f>SUM(C57:C63)</f>
        <v>24935</v>
      </c>
      <c r="D56" s="23">
        <f>SUM(D57:D63)</f>
        <v>21341</v>
      </c>
      <c r="E56" s="37">
        <f t="shared" si="32"/>
        <v>-0.144134750350912</v>
      </c>
      <c r="F56" s="21">
        <v>0.8</v>
      </c>
      <c r="G56" s="12">
        <v>214</v>
      </c>
      <c r="H56" s="12">
        <v>620</v>
      </c>
      <c r="I56" s="23">
        <f t="shared" ref="I56:L56" si="36">SUM(I57:I63)</f>
        <v>15831</v>
      </c>
      <c r="J56" s="23">
        <f t="shared" si="36"/>
        <v>12665</v>
      </c>
      <c r="K56" s="12">
        <f t="shared" si="36"/>
        <v>66</v>
      </c>
      <c r="L56" s="58">
        <f t="shared" si="36"/>
        <v>675</v>
      </c>
      <c r="M56" s="58">
        <f t="shared" si="25"/>
        <v>741</v>
      </c>
      <c r="N56" s="58">
        <f t="shared" ref="N56:P56" si="37">SUM(N57:N63)</f>
        <v>1664</v>
      </c>
      <c r="O56" s="58">
        <f t="shared" si="37"/>
        <v>1693</v>
      </c>
      <c r="P56" s="58">
        <f t="shared" si="37"/>
        <v>-29</v>
      </c>
      <c r="Q56" s="65">
        <f t="shared" si="26"/>
        <v>770</v>
      </c>
    </row>
    <row r="57" spans="1:17">
      <c r="A57" s="33">
        <v>607001</v>
      </c>
      <c r="B57" s="17" t="s">
        <v>95</v>
      </c>
      <c r="C57" s="17">
        <v>1100</v>
      </c>
      <c r="D57" s="17">
        <v>1088</v>
      </c>
      <c r="E57" s="38">
        <f t="shared" si="32"/>
        <v>-0.0109090909090909</v>
      </c>
      <c r="F57" s="18">
        <v>0.8</v>
      </c>
      <c r="G57" s="17">
        <v>214</v>
      </c>
      <c r="H57" s="17">
        <v>620</v>
      </c>
      <c r="I57" s="17">
        <f t="shared" ref="I57:I63" si="38">ROUND(D57*(1+$E57)^2,0)</f>
        <v>1064</v>
      </c>
      <c r="J57" s="17">
        <f t="shared" ref="J57:J63" si="39">ROUND(I57*F57,0)</f>
        <v>851</v>
      </c>
      <c r="K57" s="17">
        <v>12</v>
      </c>
      <c r="L57" s="59">
        <f t="shared" ref="L57:L63" si="40">ROUND((G57*I57+H57*J57)*0.6/10000,0)</f>
        <v>45</v>
      </c>
      <c r="M57" s="59">
        <f t="shared" si="25"/>
        <v>57</v>
      </c>
      <c r="N57" s="49">
        <v>61</v>
      </c>
      <c r="O57" s="49">
        <v>84</v>
      </c>
      <c r="P57" s="49">
        <v>-23</v>
      </c>
      <c r="Q57" s="66">
        <f t="shared" si="26"/>
        <v>80</v>
      </c>
    </row>
    <row r="58" spans="1:17">
      <c r="A58" s="33">
        <v>607002</v>
      </c>
      <c r="B58" s="17" t="s">
        <v>96</v>
      </c>
      <c r="C58" s="17">
        <v>6338</v>
      </c>
      <c r="D58" s="17">
        <v>5856</v>
      </c>
      <c r="E58" s="38">
        <f t="shared" si="32"/>
        <v>-0.0760492268854528</v>
      </c>
      <c r="F58" s="18">
        <v>0.8</v>
      </c>
      <c r="G58" s="17">
        <v>214</v>
      </c>
      <c r="H58" s="17">
        <v>620</v>
      </c>
      <c r="I58" s="17">
        <f t="shared" si="38"/>
        <v>4999</v>
      </c>
      <c r="J58" s="17">
        <f t="shared" si="39"/>
        <v>3999</v>
      </c>
      <c r="K58" s="17">
        <v>9</v>
      </c>
      <c r="L58" s="59">
        <f t="shared" si="40"/>
        <v>213</v>
      </c>
      <c r="M58" s="59">
        <f t="shared" si="25"/>
        <v>222</v>
      </c>
      <c r="N58" s="49">
        <v>682</v>
      </c>
      <c r="O58" s="49">
        <v>617</v>
      </c>
      <c r="P58" s="49">
        <v>65</v>
      </c>
      <c r="Q58" s="66">
        <f t="shared" si="26"/>
        <v>157</v>
      </c>
    </row>
    <row r="59" spans="1:17">
      <c r="A59" s="33">
        <v>607003</v>
      </c>
      <c r="B59" s="17" t="s">
        <v>97</v>
      </c>
      <c r="C59" s="17">
        <v>2445</v>
      </c>
      <c r="D59" s="17">
        <v>2106</v>
      </c>
      <c r="E59" s="38">
        <f t="shared" si="32"/>
        <v>-0.138650306748466</v>
      </c>
      <c r="F59" s="18">
        <v>0.8</v>
      </c>
      <c r="G59" s="17">
        <v>214</v>
      </c>
      <c r="H59" s="17">
        <v>620</v>
      </c>
      <c r="I59" s="17">
        <f t="shared" si="38"/>
        <v>1562</v>
      </c>
      <c r="J59" s="17">
        <f t="shared" si="39"/>
        <v>1250</v>
      </c>
      <c r="K59" s="17">
        <v>9</v>
      </c>
      <c r="L59" s="59">
        <f t="shared" si="40"/>
        <v>67</v>
      </c>
      <c r="M59" s="59">
        <f t="shared" si="25"/>
        <v>76</v>
      </c>
      <c r="N59" s="49">
        <v>73</v>
      </c>
      <c r="O59" s="49">
        <v>115</v>
      </c>
      <c r="P59" s="49">
        <v>-42</v>
      </c>
      <c r="Q59" s="66">
        <f t="shared" si="26"/>
        <v>118</v>
      </c>
    </row>
    <row r="60" spans="1:17">
      <c r="A60" s="33">
        <v>607004</v>
      </c>
      <c r="B60" s="17" t="s">
        <v>98</v>
      </c>
      <c r="C60" s="17">
        <v>3131</v>
      </c>
      <c r="D60" s="17">
        <v>2475</v>
      </c>
      <c r="E60" s="38">
        <f t="shared" si="32"/>
        <v>-0.209517725966145</v>
      </c>
      <c r="F60" s="18">
        <v>0.8</v>
      </c>
      <c r="G60" s="17">
        <v>214</v>
      </c>
      <c r="H60" s="17">
        <v>620</v>
      </c>
      <c r="I60" s="17">
        <f t="shared" si="38"/>
        <v>1547</v>
      </c>
      <c r="J60" s="17">
        <f t="shared" si="39"/>
        <v>1238</v>
      </c>
      <c r="K60" s="17">
        <v>9</v>
      </c>
      <c r="L60" s="59">
        <f t="shared" si="40"/>
        <v>66</v>
      </c>
      <c r="M60" s="59">
        <f t="shared" si="25"/>
        <v>75</v>
      </c>
      <c r="N60" s="49">
        <v>125</v>
      </c>
      <c r="O60" s="49">
        <v>179</v>
      </c>
      <c r="P60" s="49">
        <v>-54</v>
      </c>
      <c r="Q60" s="66">
        <f t="shared" si="26"/>
        <v>129</v>
      </c>
    </row>
    <row r="61" spans="1:17">
      <c r="A61" s="33">
        <v>607005</v>
      </c>
      <c r="B61" s="17" t="s">
        <v>99</v>
      </c>
      <c r="C61" s="17">
        <v>4793</v>
      </c>
      <c r="D61" s="17">
        <v>3893</v>
      </c>
      <c r="E61" s="38">
        <f t="shared" si="32"/>
        <v>-0.1877738368454</v>
      </c>
      <c r="F61" s="18">
        <v>0.8</v>
      </c>
      <c r="G61" s="17">
        <v>214</v>
      </c>
      <c r="H61" s="17">
        <v>620</v>
      </c>
      <c r="I61" s="17">
        <f t="shared" si="38"/>
        <v>2568</v>
      </c>
      <c r="J61" s="17">
        <f t="shared" si="39"/>
        <v>2054</v>
      </c>
      <c r="K61" s="17">
        <v>9</v>
      </c>
      <c r="L61" s="59">
        <f t="shared" si="40"/>
        <v>109</v>
      </c>
      <c r="M61" s="59">
        <f t="shared" si="25"/>
        <v>118</v>
      </c>
      <c r="N61" s="49">
        <v>258</v>
      </c>
      <c r="O61" s="49">
        <v>303</v>
      </c>
      <c r="P61" s="49">
        <v>-45</v>
      </c>
      <c r="Q61" s="66">
        <f t="shared" si="26"/>
        <v>163</v>
      </c>
    </row>
    <row r="62" spans="1:17">
      <c r="A62" s="33">
        <v>607006</v>
      </c>
      <c r="B62" s="17" t="s">
        <v>100</v>
      </c>
      <c r="C62" s="17">
        <v>4825</v>
      </c>
      <c r="D62" s="17">
        <v>4041</v>
      </c>
      <c r="E62" s="38">
        <f t="shared" si="32"/>
        <v>-0.162487046632124</v>
      </c>
      <c r="F62" s="18">
        <v>0.8</v>
      </c>
      <c r="G62" s="17">
        <v>214</v>
      </c>
      <c r="H62" s="17">
        <v>620</v>
      </c>
      <c r="I62" s="17">
        <f t="shared" si="38"/>
        <v>2834</v>
      </c>
      <c r="J62" s="17">
        <f t="shared" si="39"/>
        <v>2267</v>
      </c>
      <c r="K62" s="17">
        <v>9</v>
      </c>
      <c r="L62" s="59">
        <f t="shared" si="40"/>
        <v>121</v>
      </c>
      <c r="M62" s="59">
        <f t="shared" si="25"/>
        <v>130</v>
      </c>
      <c r="N62" s="49">
        <v>336</v>
      </c>
      <c r="O62" s="49">
        <v>268</v>
      </c>
      <c r="P62" s="49">
        <v>68</v>
      </c>
      <c r="Q62" s="66">
        <f t="shared" si="26"/>
        <v>62</v>
      </c>
    </row>
    <row r="63" spans="1:17">
      <c r="A63" s="33">
        <v>607007</v>
      </c>
      <c r="B63" s="17" t="s">
        <v>101</v>
      </c>
      <c r="C63" s="17">
        <v>2303</v>
      </c>
      <c r="D63" s="17">
        <v>1882</v>
      </c>
      <c r="E63" s="38">
        <f t="shared" si="32"/>
        <v>-0.18280503690838</v>
      </c>
      <c r="F63" s="18">
        <v>0.8</v>
      </c>
      <c r="G63" s="17">
        <v>214</v>
      </c>
      <c r="H63" s="17">
        <v>620</v>
      </c>
      <c r="I63" s="17">
        <f t="shared" si="38"/>
        <v>1257</v>
      </c>
      <c r="J63" s="17">
        <f t="shared" si="39"/>
        <v>1006</v>
      </c>
      <c r="K63" s="17">
        <v>9</v>
      </c>
      <c r="L63" s="59">
        <f t="shared" si="40"/>
        <v>54</v>
      </c>
      <c r="M63" s="59">
        <f t="shared" si="25"/>
        <v>63</v>
      </c>
      <c r="N63" s="49">
        <v>129</v>
      </c>
      <c r="O63" s="49">
        <v>127</v>
      </c>
      <c r="P63" s="49">
        <v>2</v>
      </c>
      <c r="Q63" s="66">
        <f t="shared" si="26"/>
        <v>61</v>
      </c>
    </row>
    <row r="64" spans="1:17">
      <c r="A64" s="30">
        <v>608</v>
      </c>
      <c r="B64" s="12" t="s">
        <v>64</v>
      </c>
      <c r="C64" s="23">
        <f>SUM(C65:C73)</f>
        <v>37191</v>
      </c>
      <c r="D64" s="23">
        <f>SUM(D65:D73)</f>
        <v>30782</v>
      </c>
      <c r="E64" s="31">
        <f t="shared" si="32"/>
        <v>-0.172326638165147</v>
      </c>
      <c r="F64" s="21">
        <v>0.8</v>
      </c>
      <c r="G64" s="32">
        <v>214</v>
      </c>
      <c r="H64" s="32">
        <v>620</v>
      </c>
      <c r="I64" s="12">
        <f t="shared" ref="I64:L64" si="41">SUM(I65:I73)</f>
        <v>21241</v>
      </c>
      <c r="J64" s="12">
        <f t="shared" si="41"/>
        <v>16992</v>
      </c>
      <c r="K64" s="12">
        <f t="shared" si="41"/>
        <v>84</v>
      </c>
      <c r="L64" s="58">
        <f t="shared" si="41"/>
        <v>903</v>
      </c>
      <c r="M64" s="58">
        <f t="shared" si="25"/>
        <v>987</v>
      </c>
      <c r="N64" s="58">
        <f t="shared" ref="N64:P64" si="42">SUM(N65:N73)</f>
        <v>2704</v>
      </c>
      <c r="O64" s="58">
        <f t="shared" si="42"/>
        <v>2571</v>
      </c>
      <c r="P64" s="58">
        <f t="shared" si="42"/>
        <v>133</v>
      </c>
      <c r="Q64" s="65">
        <f t="shared" si="26"/>
        <v>854</v>
      </c>
    </row>
    <row r="65" spans="1:17">
      <c r="A65" s="33">
        <v>608001</v>
      </c>
      <c r="B65" s="17" t="s">
        <v>102</v>
      </c>
      <c r="C65" s="17"/>
      <c r="D65" s="17"/>
      <c r="E65" s="37"/>
      <c r="F65" s="18"/>
      <c r="G65" s="17"/>
      <c r="H65" s="17"/>
      <c r="I65" s="17"/>
      <c r="J65" s="17"/>
      <c r="K65" s="17">
        <v>12</v>
      </c>
      <c r="L65" s="59"/>
      <c r="M65" s="59">
        <f t="shared" si="25"/>
        <v>12</v>
      </c>
      <c r="N65" s="49">
        <v>0</v>
      </c>
      <c r="O65" s="49">
        <v>0</v>
      </c>
      <c r="P65" s="49">
        <v>0</v>
      </c>
      <c r="Q65" s="66">
        <f t="shared" si="26"/>
        <v>12</v>
      </c>
    </row>
    <row r="66" spans="1:17">
      <c r="A66" s="33">
        <v>608002</v>
      </c>
      <c r="B66" s="17" t="s">
        <v>103</v>
      </c>
      <c r="C66" s="17">
        <v>3673</v>
      </c>
      <c r="D66" s="17">
        <v>3345</v>
      </c>
      <c r="E66" s="38">
        <f t="shared" ref="E66:E87" si="43">(D66-C66)/C66</f>
        <v>-0.0893002994827117</v>
      </c>
      <c r="F66" s="18">
        <v>0.8</v>
      </c>
      <c r="G66" s="17">
        <v>214</v>
      </c>
      <c r="H66" s="17">
        <v>620</v>
      </c>
      <c r="I66" s="17">
        <f t="shared" ref="I66:I73" si="44">ROUND(D66*(1+$E66)^2,0)</f>
        <v>2774</v>
      </c>
      <c r="J66" s="17">
        <f t="shared" ref="J66:J73" si="45">ROUND(I66*F66,0)</f>
        <v>2219</v>
      </c>
      <c r="K66" s="17">
        <v>9</v>
      </c>
      <c r="L66" s="59">
        <f t="shared" ref="L66:L73" si="46">ROUND((G66*I66+H66*J66)*0.6/10000,0)</f>
        <v>118</v>
      </c>
      <c r="M66" s="59">
        <f t="shared" si="25"/>
        <v>127</v>
      </c>
      <c r="N66" s="49">
        <v>262</v>
      </c>
      <c r="O66" s="49">
        <v>283</v>
      </c>
      <c r="P66" s="49">
        <v>-21</v>
      </c>
      <c r="Q66" s="66">
        <f t="shared" si="26"/>
        <v>148</v>
      </c>
    </row>
    <row r="67" spans="1:17">
      <c r="A67" s="33">
        <v>608004</v>
      </c>
      <c r="B67" s="17" t="s">
        <v>104</v>
      </c>
      <c r="C67" s="17">
        <v>5290</v>
      </c>
      <c r="D67" s="17">
        <v>4351</v>
      </c>
      <c r="E67" s="38">
        <f t="shared" si="43"/>
        <v>-0.177504725897921</v>
      </c>
      <c r="F67" s="18">
        <v>0.8</v>
      </c>
      <c r="G67" s="17">
        <v>214</v>
      </c>
      <c r="H67" s="17">
        <v>620</v>
      </c>
      <c r="I67" s="17">
        <f t="shared" si="44"/>
        <v>2943</v>
      </c>
      <c r="J67" s="17">
        <f t="shared" si="45"/>
        <v>2354</v>
      </c>
      <c r="K67" s="17">
        <v>9</v>
      </c>
      <c r="L67" s="59">
        <f t="shared" si="46"/>
        <v>125</v>
      </c>
      <c r="M67" s="59">
        <f t="shared" si="25"/>
        <v>134</v>
      </c>
      <c r="N67" s="49">
        <v>463</v>
      </c>
      <c r="O67" s="49">
        <v>460</v>
      </c>
      <c r="P67" s="49">
        <v>3</v>
      </c>
      <c r="Q67" s="66">
        <f t="shared" si="26"/>
        <v>131</v>
      </c>
    </row>
    <row r="68" spans="1:17">
      <c r="A68" s="33">
        <v>608005</v>
      </c>
      <c r="B68" s="17" t="s">
        <v>105</v>
      </c>
      <c r="C68" s="17">
        <v>1879</v>
      </c>
      <c r="D68" s="17">
        <v>1459</v>
      </c>
      <c r="E68" s="38">
        <f t="shared" si="43"/>
        <v>-0.223523150612028</v>
      </c>
      <c r="F68" s="18">
        <v>0.8</v>
      </c>
      <c r="G68" s="17">
        <v>214</v>
      </c>
      <c r="H68" s="17">
        <v>620</v>
      </c>
      <c r="I68" s="17">
        <f t="shared" si="44"/>
        <v>880</v>
      </c>
      <c r="J68" s="17">
        <f t="shared" si="45"/>
        <v>704</v>
      </c>
      <c r="K68" s="17">
        <v>9</v>
      </c>
      <c r="L68" s="59">
        <f t="shared" si="46"/>
        <v>37</v>
      </c>
      <c r="M68" s="59">
        <f t="shared" si="25"/>
        <v>46</v>
      </c>
      <c r="N68" s="49">
        <v>504</v>
      </c>
      <c r="O68" s="49">
        <v>534</v>
      </c>
      <c r="P68" s="49">
        <v>-30</v>
      </c>
      <c r="Q68" s="66">
        <f t="shared" si="26"/>
        <v>76</v>
      </c>
    </row>
    <row r="69" spans="1:17">
      <c r="A69" s="33">
        <v>608006</v>
      </c>
      <c r="B69" s="17" t="s">
        <v>106</v>
      </c>
      <c r="C69" s="17">
        <v>1527</v>
      </c>
      <c r="D69" s="17">
        <v>1211</v>
      </c>
      <c r="E69" s="38">
        <f t="shared" si="43"/>
        <v>-0.20694171578258</v>
      </c>
      <c r="F69" s="18">
        <v>0.8</v>
      </c>
      <c r="G69" s="17">
        <v>214</v>
      </c>
      <c r="H69" s="17">
        <v>620</v>
      </c>
      <c r="I69" s="17">
        <f t="shared" si="44"/>
        <v>762</v>
      </c>
      <c r="J69" s="17">
        <f t="shared" si="45"/>
        <v>610</v>
      </c>
      <c r="K69" s="17">
        <v>9</v>
      </c>
      <c r="L69" s="59">
        <f t="shared" si="46"/>
        <v>32</v>
      </c>
      <c r="M69" s="59">
        <f t="shared" si="25"/>
        <v>41</v>
      </c>
      <c r="N69" s="49">
        <v>134</v>
      </c>
      <c r="O69" s="49">
        <v>120</v>
      </c>
      <c r="P69" s="49">
        <v>14</v>
      </c>
      <c r="Q69" s="66">
        <f t="shared" si="26"/>
        <v>27</v>
      </c>
    </row>
    <row r="70" spans="1:17">
      <c r="A70" s="33">
        <v>608003</v>
      </c>
      <c r="B70" s="17" t="s">
        <v>107</v>
      </c>
      <c r="C70" s="17">
        <v>7175</v>
      </c>
      <c r="D70" s="17">
        <v>5875</v>
      </c>
      <c r="E70" s="38">
        <f t="shared" si="43"/>
        <v>-0.181184668989547</v>
      </c>
      <c r="F70" s="18">
        <v>0.8</v>
      </c>
      <c r="G70" s="17">
        <v>214</v>
      </c>
      <c r="H70" s="17">
        <v>620</v>
      </c>
      <c r="I70" s="17">
        <f t="shared" si="44"/>
        <v>3939</v>
      </c>
      <c r="J70" s="17">
        <f t="shared" si="45"/>
        <v>3151</v>
      </c>
      <c r="K70" s="17">
        <v>9</v>
      </c>
      <c r="L70" s="59">
        <f t="shared" si="46"/>
        <v>168</v>
      </c>
      <c r="M70" s="59">
        <f t="shared" si="25"/>
        <v>177</v>
      </c>
      <c r="N70" s="49">
        <v>116</v>
      </c>
      <c r="O70" s="49">
        <v>108</v>
      </c>
      <c r="P70" s="49">
        <v>8</v>
      </c>
      <c r="Q70" s="66">
        <f t="shared" si="26"/>
        <v>169</v>
      </c>
    </row>
    <row r="71" spans="1:17">
      <c r="A71" s="33">
        <v>608007</v>
      </c>
      <c r="B71" s="17" t="s">
        <v>108</v>
      </c>
      <c r="C71" s="17">
        <v>2558</v>
      </c>
      <c r="D71" s="17">
        <v>2253</v>
      </c>
      <c r="E71" s="38">
        <f t="shared" si="43"/>
        <v>-0.119233776387803</v>
      </c>
      <c r="F71" s="18">
        <v>0.8</v>
      </c>
      <c r="G71" s="17">
        <v>214</v>
      </c>
      <c r="H71" s="17">
        <v>620</v>
      </c>
      <c r="I71" s="17">
        <f t="shared" si="44"/>
        <v>1748</v>
      </c>
      <c r="J71" s="17">
        <f t="shared" si="45"/>
        <v>1398</v>
      </c>
      <c r="K71" s="17">
        <v>9</v>
      </c>
      <c r="L71" s="59">
        <f t="shared" si="46"/>
        <v>74</v>
      </c>
      <c r="M71" s="59">
        <f t="shared" si="25"/>
        <v>83</v>
      </c>
      <c r="N71" s="49">
        <v>187</v>
      </c>
      <c r="O71" s="49">
        <v>196</v>
      </c>
      <c r="P71" s="49">
        <v>-9</v>
      </c>
      <c r="Q71" s="66">
        <f t="shared" si="26"/>
        <v>92</v>
      </c>
    </row>
    <row r="72" spans="1:17">
      <c r="A72" s="33">
        <v>608008</v>
      </c>
      <c r="B72" s="17" t="s">
        <v>109</v>
      </c>
      <c r="C72" s="17">
        <v>4175</v>
      </c>
      <c r="D72" s="17">
        <v>3636</v>
      </c>
      <c r="E72" s="38">
        <f t="shared" si="43"/>
        <v>-0.129101796407186</v>
      </c>
      <c r="F72" s="18">
        <v>0.8</v>
      </c>
      <c r="G72" s="17">
        <v>214</v>
      </c>
      <c r="H72" s="17">
        <v>620</v>
      </c>
      <c r="I72" s="17">
        <f t="shared" si="44"/>
        <v>2758</v>
      </c>
      <c r="J72" s="17">
        <f t="shared" si="45"/>
        <v>2206</v>
      </c>
      <c r="K72" s="17">
        <v>9</v>
      </c>
      <c r="L72" s="59">
        <f t="shared" si="46"/>
        <v>117</v>
      </c>
      <c r="M72" s="59">
        <f t="shared" si="25"/>
        <v>126</v>
      </c>
      <c r="N72" s="49">
        <v>306</v>
      </c>
      <c r="O72" s="49">
        <v>284</v>
      </c>
      <c r="P72" s="49">
        <v>22</v>
      </c>
      <c r="Q72" s="66">
        <f t="shared" si="26"/>
        <v>104</v>
      </c>
    </row>
    <row r="73" spans="1:17">
      <c r="A73" s="33">
        <v>608009</v>
      </c>
      <c r="B73" s="17" t="s">
        <v>110</v>
      </c>
      <c r="C73" s="17">
        <v>10914</v>
      </c>
      <c r="D73" s="17">
        <v>8652</v>
      </c>
      <c r="E73" s="38">
        <f t="shared" si="43"/>
        <v>-0.207256734469489</v>
      </c>
      <c r="F73" s="18">
        <v>0.8</v>
      </c>
      <c r="G73" s="17">
        <v>214</v>
      </c>
      <c r="H73" s="17">
        <v>620</v>
      </c>
      <c r="I73" s="17">
        <f t="shared" si="44"/>
        <v>5437</v>
      </c>
      <c r="J73" s="17">
        <f t="shared" si="45"/>
        <v>4350</v>
      </c>
      <c r="K73" s="17">
        <v>9</v>
      </c>
      <c r="L73" s="59">
        <f t="shared" si="46"/>
        <v>232</v>
      </c>
      <c r="M73" s="59">
        <f t="shared" si="25"/>
        <v>241</v>
      </c>
      <c r="N73" s="49">
        <v>732</v>
      </c>
      <c r="O73" s="49">
        <v>586</v>
      </c>
      <c r="P73" s="49">
        <v>146</v>
      </c>
      <c r="Q73" s="66">
        <f t="shared" si="26"/>
        <v>95</v>
      </c>
    </row>
    <row r="74" spans="1:17">
      <c r="A74" s="30">
        <v>609</v>
      </c>
      <c r="B74" s="12" t="s">
        <v>65</v>
      </c>
      <c r="C74" s="23">
        <f>SUM(C75:C80)</f>
        <v>61607</v>
      </c>
      <c r="D74" s="23">
        <f>SUM(D75:D80)</f>
        <v>57140</v>
      </c>
      <c r="E74" s="31">
        <f t="shared" si="43"/>
        <v>-0.0725079942214359</v>
      </c>
      <c r="F74" s="21">
        <v>0.8</v>
      </c>
      <c r="G74" s="32">
        <v>214</v>
      </c>
      <c r="H74" s="32">
        <v>620</v>
      </c>
      <c r="I74" s="12">
        <f t="shared" ref="I74:L74" si="47">SUM(I75:I80)</f>
        <v>49280</v>
      </c>
      <c r="J74" s="12">
        <f t="shared" si="47"/>
        <v>39425</v>
      </c>
      <c r="K74" s="12">
        <f t="shared" si="47"/>
        <v>57</v>
      </c>
      <c r="L74" s="58">
        <f t="shared" si="47"/>
        <v>2100</v>
      </c>
      <c r="M74" s="58">
        <f t="shared" si="25"/>
        <v>2157</v>
      </c>
      <c r="N74" s="58">
        <f t="shared" ref="N74:P74" si="48">SUM(N75:N80)</f>
        <v>3641</v>
      </c>
      <c r="O74" s="58">
        <f t="shared" si="48"/>
        <v>4367</v>
      </c>
      <c r="P74" s="58">
        <f t="shared" si="48"/>
        <v>-726</v>
      </c>
      <c r="Q74" s="65">
        <f>M74-P74-610-248-279</f>
        <v>1746</v>
      </c>
    </row>
    <row r="75" spans="1:17">
      <c r="A75" s="33">
        <v>609001</v>
      </c>
      <c r="B75" s="17" t="s">
        <v>111</v>
      </c>
      <c r="C75" s="17">
        <v>9725</v>
      </c>
      <c r="D75" s="17">
        <v>9092</v>
      </c>
      <c r="E75" s="38">
        <f t="shared" si="43"/>
        <v>-0.0650899742930591</v>
      </c>
      <c r="F75" s="18">
        <v>0.8</v>
      </c>
      <c r="G75" s="17">
        <v>214</v>
      </c>
      <c r="H75" s="17">
        <v>620</v>
      </c>
      <c r="I75" s="17">
        <f t="shared" ref="I75:I80" si="49">ROUND(D75*(1+$E75)^2,0)</f>
        <v>7947</v>
      </c>
      <c r="J75" s="17">
        <f t="shared" ref="J75:J80" si="50">ROUND(I75*F75,0)</f>
        <v>6358</v>
      </c>
      <c r="K75" s="17">
        <v>12</v>
      </c>
      <c r="L75" s="59">
        <f t="shared" ref="L75:L80" si="51">ROUND((G75*I75+H75*J75)*0.6/10000,0)</f>
        <v>339</v>
      </c>
      <c r="M75" s="59">
        <f t="shared" si="25"/>
        <v>351</v>
      </c>
      <c r="N75" s="49">
        <v>602</v>
      </c>
      <c r="O75" s="49">
        <v>347</v>
      </c>
      <c r="P75" s="49">
        <v>255</v>
      </c>
      <c r="Q75" s="66">
        <f t="shared" si="26"/>
        <v>96</v>
      </c>
    </row>
    <row r="76" spans="1:17">
      <c r="A76" s="33">
        <v>609002</v>
      </c>
      <c r="B76" s="17" t="s">
        <v>112</v>
      </c>
      <c r="C76" s="17">
        <v>18499</v>
      </c>
      <c r="D76" s="17">
        <v>17607</v>
      </c>
      <c r="E76" s="38">
        <f t="shared" si="43"/>
        <v>-0.0482188226390616</v>
      </c>
      <c r="F76" s="18">
        <v>0.8</v>
      </c>
      <c r="G76" s="17">
        <v>214</v>
      </c>
      <c r="H76" s="17">
        <v>620</v>
      </c>
      <c r="I76" s="17">
        <f t="shared" si="49"/>
        <v>15950</v>
      </c>
      <c r="J76" s="17">
        <f t="shared" si="50"/>
        <v>12760</v>
      </c>
      <c r="K76" s="17">
        <v>9</v>
      </c>
      <c r="L76" s="59">
        <f t="shared" si="51"/>
        <v>679</v>
      </c>
      <c r="M76" s="59">
        <f t="shared" si="25"/>
        <v>688</v>
      </c>
      <c r="N76" s="49">
        <v>816</v>
      </c>
      <c r="O76" s="49">
        <v>1911</v>
      </c>
      <c r="P76" s="49">
        <v>-1095</v>
      </c>
      <c r="Q76" s="66">
        <f>M76-P76-610-248-279</f>
        <v>646</v>
      </c>
    </row>
    <row r="77" spans="1:17">
      <c r="A77" s="33">
        <v>609003</v>
      </c>
      <c r="B77" s="17" t="s">
        <v>113</v>
      </c>
      <c r="C77" s="17">
        <v>9462</v>
      </c>
      <c r="D77" s="17">
        <v>8726</v>
      </c>
      <c r="E77" s="38">
        <f t="shared" si="43"/>
        <v>-0.0777848235045445</v>
      </c>
      <c r="F77" s="18">
        <v>0.8</v>
      </c>
      <c r="G77" s="17">
        <v>214</v>
      </c>
      <c r="H77" s="17">
        <v>620</v>
      </c>
      <c r="I77" s="17">
        <f t="shared" si="49"/>
        <v>7421</v>
      </c>
      <c r="J77" s="17">
        <f t="shared" si="50"/>
        <v>5937</v>
      </c>
      <c r="K77" s="17">
        <v>9</v>
      </c>
      <c r="L77" s="59">
        <f t="shared" si="51"/>
        <v>316</v>
      </c>
      <c r="M77" s="59">
        <f t="shared" si="25"/>
        <v>325</v>
      </c>
      <c r="N77" s="49">
        <v>403</v>
      </c>
      <c r="O77" s="49">
        <v>566</v>
      </c>
      <c r="P77" s="49">
        <v>-163</v>
      </c>
      <c r="Q77" s="66">
        <f t="shared" si="26"/>
        <v>488</v>
      </c>
    </row>
    <row r="78" spans="1:17">
      <c r="A78" s="33">
        <v>609004</v>
      </c>
      <c r="B78" s="17" t="s">
        <v>114</v>
      </c>
      <c r="C78" s="17">
        <v>11470</v>
      </c>
      <c r="D78" s="17">
        <v>10028</v>
      </c>
      <c r="E78" s="38">
        <f t="shared" si="43"/>
        <v>-0.125719267654752</v>
      </c>
      <c r="F78" s="18">
        <v>0.8</v>
      </c>
      <c r="G78" s="17">
        <v>214</v>
      </c>
      <c r="H78" s="17">
        <v>620</v>
      </c>
      <c r="I78" s="17">
        <f t="shared" si="49"/>
        <v>7665</v>
      </c>
      <c r="J78" s="17">
        <f t="shared" si="50"/>
        <v>6132</v>
      </c>
      <c r="K78" s="17">
        <v>9</v>
      </c>
      <c r="L78" s="59">
        <f t="shared" si="51"/>
        <v>327</v>
      </c>
      <c r="M78" s="59">
        <f t="shared" si="25"/>
        <v>336</v>
      </c>
      <c r="N78" s="49">
        <v>918</v>
      </c>
      <c r="O78" s="49">
        <v>707</v>
      </c>
      <c r="P78" s="49">
        <v>211</v>
      </c>
      <c r="Q78" s="66">
        <f t="shared" si="26"/>
        <v>125</v>
      </c>
    </row>
    <row r="79" spans="1:17">
      <c r="A79" s="33">
        <v>609005</v>
      </c>
      <c r="B79" s="17" t="s">
        <v>115</v>
      </c>
      <c r="C79" s="17">
        <v>10091</v>
      </c>
      <c r="D79" s="17">
        <v>9491</v>
      </c>
      <c r="E79" s="38">
        <f t="shared" si="43"/>
        <v>-0.0594589237934793</v>
      </c>
      <c r="F79" s="18">
        <v>0.8</v>
      </c>
      <c r="G79" s="17">
        <v>214</v>
      </c>
      <c r="H79" s="17">
        <v>620</v>
      </c>
      <c r="I79" s="17">
        <f t="shared" si="49"/>
        <v>8396</v>
      </c>
      <c r="J79" s="17">
        <f t="shared" si="50"/>
        <v>6717</v>
      </c>
      <c r="K79" s="17">
        <v>9</v>
      </c>
      <c r="L79" s="59">
        <f t="shared" si="51"/>
        <v>358</v>
      </c>
      <c r="M79" s="59">
        <f t="shared" si="25"/>
        <v>367</v>
      </c>
      <c r="N79" s="49">
        <v>659</v>
      </c>
      <c r="O79" s="49">
        <v>656</v>
      </c>
      <c r="P79" s="49">
        <v>3</v>
      </c>
      <c r="Q79" s="66">
        <f t="shared" si="26"/>
        <v>364</v>
      </c>
    </row>
    <row r="80" spans="1:17">
      <c r="A80" s="33">
        <v>609006</v>
      </c>
      <c r="B80" s="17" t="s">
        <v>116</v>
      </c>
      <c r="C80" s="17">
        <v>2360</v>
      </c>
      <c r="D80" s="17">
        <v>2196</v>
      </c>
      <c r="E80" s="38">
        <f t="shared" si="43"/>
        <v>-0.0694915254237288</v>
      </c>
      <c r="F80" s="18">
        <v>0.8</v>
      </c>
      <c r="G80" s="17">
        <v>214</v>
      </c>
      <c r="H80" s="17">
        <v>620</v>
      </c>
      <c r="I80" s="17">
        <f t="shared" si="49"/>
        <v>1901</v>
      </c>
      <c r="J80" s="17">
        <f t="shared" si="50"/>
        <v>1521</v>
      </c>
      <c r="K80" s="17">
        <v>9</v>
      </c>
      <c r="L80" s="59">
        <f t="shared" si="51"/>
        <v>81</v>
      </c>
      <c r="M80" s="59">
        <f t="shared" si="25"/>
        <v>90</v>
      </c>
      <c r="N80" s="49">
        <v>243</v>
      </c>
      <c r="O80" s="49">
        <v>180</v>
      </c>
      <c r="P80" s="49">
        <v>63</v>
      </c>
      <c r="Q80" s="66">
        <f t="shared" si="26"/>
        <v>27</v>
      </c>
    </row>
    <row r="81" spans="1:17">
      <c r="A81" s="30">
        <v>610</v>
      </c>
      <c r="B81" s="12" t="s">
        <v>66</v>
      </c>
      <c r="C81" s="23">
        <f>SUM(C82:C86)</f>
        <v>31349</v>
      </c>
      <c r="D81" s="23">
        <f>SUM(D82:D86)</f>
        <v>26968</v>
      </c>
      <c r="E81" s="31">
        <f t="shared" si="43"/>
        <v>-0.139749274299021</v>
      </c>
      <c r="F81" s="21">
        <v>0.8</v>
      </c>
      <c r="G81" s="32">
        <v>214</v>
      </c>
      <c r="H81" s="32">
        <v>620</v>
      </c>
      <c r="I81" s="12">
        <f t="shared" ref="I81:L81" si="52">SUM(I82:I86)</f>
        <v>20249</v>
      </c>
      <c r="J81" s="12">
        <f t="shared" si="52"/>
        <v>16200</v>
      </c>
      <c r="K81" s="12">
        <f t="shared" si="52"/>
        <v>48</v>
      </c>
      <c r="L81" s="58">
        <f t="shared" si="52"/>
        <v>863</v>
      </c>
      <c r="M81" s="58">
        <f t="shared" si="25"/>
        <v>911</v>
      </c>
      <c r="N81" s="58">
        <f t="shared" ref="N81:P81" si="53">SUM(N82:N86)</f>
        <v>2711</v>
      </c>
      <c r="O81" s="58">
        <f t="shared" si="53"/>
        <v>1934</v>
      </c>
      <c r="P81" s="58">
        <f t="shared" si="53"/>
        <v>777</v>
      </c>
      <c r="Q81" s="65">
        <f>M81-P81+279</f>
        <v>413</v>
      </c>
    </row>
    <row r="82" spans="1:17">
      <c r="A82" s="33">
        <v>610001</v>
      </c>
      <c r="B82" s="17" t="s">
        <v>117</v>
      </c>
      <c r="C82" s="17">
        <v>507</v>
      </c>
      <c r="D82" s="17">
        <v>301</v>
      </c>
      <c r="E82" s="38">
        <f t="shared" si="43"/>
        <v>-0.406311637080868</v>
      </c>
      <c r="F82" s="18">
        <v>0.8</v>
      </c>
      <c r="G82" s="17">
        <v>214</v>
      </c>
      <c r="H82" s="17">
        <v>620</v>
      </c>
      <c r="I82" s="17">
        <f t="shared" ref="I82:I86" si="54">ROUND(D82*(1+$E82)^2,0)</f>
        <v>106</v>
      </c>
      <c r="J82" s="17">
        <f t="shared" ref="J82:J86" si="55">ROUND(I82*F82,0)</f>
        <v>85</v>
      </c>
      <c r="K82" s="17">
        <v>12</v>
      </c>
      <c r="L82" s="59">
        <f t="shared" ref="L82:L86" si="56">ROUND((G82*I82+H82*J82)*0.6/10000,0)</f>
        <v>5</v>
      </c>
      <c r="M82" s="59">
        <f t="shared" si="25"/>
        <v>17</v>
      </c>
      <c r="N82" s="49">
        <v>37</v>
      </c>
      <c r="O82" s="49">
        <v>32</v>
      </c>
      <c r="P82" s="49">
        <v>5</v>
      </c>
      <c r="Q82" s="66">
        <f t="shared" si="26"/>
        <v>12</v>
      </c>
    </row>
    <row r="83" spans="1:17">
      <c r="A83" s="33">
        <v>610002</v>
      </c>
      <c r="B83" s="17" t="s">
        <v>118</v>
      </c>
      <c r="C83" s="17">
        <v>5828</v>
      </c>
      <c r="D83" s="17">
        <v>5332</v>
      </c>
      <c r="E83" s="38">
        <f t="shared" si="43"/>
        <v>-0.0851063829787234</v>
      </c>
      <c r="F83" s="18">
        <v>0.8</v>
      </c>
      <c r="G83" s="17">
        <v>214</v>
      </c>
      <c r="H83" s="17">
        <v>620</v>
      </c>
      <c r="I83" s="17">
        <f t="shared" si="54"/>
        <v>4463</v>
      </c>
      <c r="J83" s="17">
        <f t="shared" si="55"/>
        <v>3570</v>
      </c>
      <c r="K83" s="17">
        <v>9</v>
      </c>
      <c r="L83" s="59">
        <f t="shared" si="56"/>
        <v>190</v>
      </c>
      <c r="M83" s="59">
        <f t="shared" si="25"/>
        <v>199</v>
      </c>
      <c r="N83" s="49">
        <v>387</v>
      </c>
      <c r="O83" s="49">
        <v>335</v>
      </c>
      <c r="P83" s="49">
        <v>52</v>
      </c>
      <c r="Q83" s="66">
        <f t="shared" si="26"/>
        <v>147</v>
      </c>
    </row>
    <row r="84" spans="1:17">
      <c r="A84" s="33">
        <v>610003</v>
      </c>
      <c r="B84" s="17" t="s">
        <v>119</v>
      </c>
      <c r="C84" s="17">
        <v>14857</v>
      </c>
      <c r="D84" s="17">
        <v>12574</v>
      </c>
      <c r="E84" s="38">
        <f t="shared" si="43"/>
        <v>-0.153664939085953</v>
      </c>
      <c r="F84" s="18">
        <v>0.8</v>
      </c>
      <c r="G84" s="17">
        <v>214</v>
      </c>
      <c r="H84" s="17">
        <v>620</v>
      </c>
      <c r="I84" s="17">
        <f t="shared" si="54"/>
        <v>9007</v>
      </c>
      <c r="J84" s="17">
        <f t="shared" si="55"/>
        <v>7206</v>
      </c>
      <c r="K84" s="17">
        <v>9</v>
      </c>
      <c r="L84" s="59">
        <f t="shared" si="56"/>
        <v>384</v>
      </c>
      <c r="M84" s="59">
        <f t="shared" si="25"/>
        <v>393</v>
      </c>
      <c r="N84" s="49">
        <v>1504</v>
      </c>
      <c r="O84" s="49">
        <v>832</v>
      </c>
      <c r="P84" s="49">
        <v>672</v>
      </c>
      <c r="Q84" s="66">
        <f>M84-P84+279</f>
        <v>0</v>
      </c>
    </row>
    <row r="85" spans="1:17">
      <c r="A85" s="33">
        <v>610004</v>
      </c>
      <c r="B85" s="17" t="s">
        <v>120</v>
      </c>
      <c r="C85" s="17">
        <v>8078</v>
      </c>
      <c r="D85" s="17">
        <v>6660</v>
      </c>
      <c r="E85" s="38">
        <f t="shared" si="43"/>
        <v>-0.175538499628621</v>
      </c>
      <c r="F85" s="18">
        <v>0.8</v>
      </c>
      <c r="G85" s="17">
        <v>214</v>
      </c>
      <c r="H85" s="17">
        <v>620</v>
      </c>
      <c r="I85" s="17">
        <f t="shared" si="54"/>
        <v>4527</v>
      </c>
      <c r="J85" s="17">
        <f t="shared" si="55"/>
        <v>3622</v>
      </c>
      <c r="K85" s="17">
        <v>9</v>
      </c>
      <c r="L85" s="59">
        <f t="shared" si="56"/>
        <v>193</v>
      </c>
      <c r="M85" s="59">
        <f t="shared" si="25"/>
        <v>202</v>
      </c>
      <c r="N85" s="49">
        <v>545</v>
      </c>
      <c r="O85" s="49">
        <v>487</v>
      </c>
      <c r="P85" s="49">
        <v>58</v>
      </c>
      <c r="Q85" s="66">
        <f t="shared" si="26"/>
        <v>144</v>
      </c>
    </row>
    <row r="86" spans="1:17">
      <c r="A86" s="33">
        <v>610005</v>
      </c>
      <c r="B86" s="17" t="s">
        <v>121</v>
      </c>
      <c r="C86" s="17">
        <v>2079</v>
      </c>
      <c r="D86" s="17">
        <v>2101</v>
      </c>
      <c r="E86" s="38">
        <f t="shared" si="43"/>
        <v>0.0105820105820106</v>
      </c>
      <c r="F86" s="18">
        <v>0.8</v>
      </c>
      <c r="G86" s="17">
        <v>214</v>
      </c>
      <c r="H86" s="17">
        <v>620</v>
      </c>
      <c r="I86" s="17">
        <f t="shared" si="54"/>
        <v>2146</v>
      </c>
      <c r="J86" s="17">
        <f t="shared" si="55"/>
        <v>1717</v>
      </c>
      <c r="K86" s="17">
        <v>9</v>
      </c>
      <c r="L86" s="59">
        <f t="shared" si="56"/>
        <v>91</v>
      </c>
      <c r="M86" s="59">
        <f t="shared" si="25"/>
        <v>100</v>
      </c>
      <c r="N86" s="49">
        <v>238</v>
      </c>
      <c r="O86" s="49">
        <v>248</v>
      </c>
      <c r="P86" s="49">
        <v>-10</v>
      </c>
      <c r="Q86" s="66">
        <f t="shared" si="26"/>
        <v>110</v>
      </c>
    </row>
    <row r="87" spans="1:17">
      <c r="A87" s="30">
        <v>613</v>
      </c>
      <c r="B87" s="12" t="s">
        <v>122</v>
      </c>
      <c r="C87" s="23">
        <f>SUM(C88:C91)</f>
        <v>14967</v>
      </c>
      <c r="D87" s="23">
        <f>SUM(D88:D91)</f>
        <v>13171</v>
      </c>
      <c r="E87" s="31">
        <f t="shared" si="43"/>
        <v>-0.119997327453732</v>
      </c>
      <c r="F87" s="21">
        <v>0.8</v>
      </c>
      <c r="G87" s="12">
        <v>214</v>
      </c>
      <c r="H87" s="12">
        <v>620</v>
      </c>
      <c r="I87" s="12">
        <f t="shared" ref="I87:L87" si="57">SUM(I88:I91)</f>
        <v>10216</v>
      </c>
      <c r="J87" s="12">
        <f t="shared" si="57"/>
        <v>8173</v>
      </c>
      <c r="K87" s="12">
        <f t="shared" si="57"/>
        <v>39</v>
      </c>
      <c r="L87" s="58">
        <f t="shared" si="57"/>
        <v>435</v>
      </c>
      <c r="M87" s="58">
        <f t="shared" si="25"/>
        <v>474</v>
      </c>
      <c r="N87" s="58">
        <f t="shared" ref="N87:P87" si="58">SUM(N88:N91)</f>
        <v>931</v>
      </c>
      <c r="O87" s="58">
        <f t="shared" si="58"/>
        <v>1040</v>
      </c>
      <c r="P87" s="58">
        <f t="shared" si="58"/>
        <v>-109</v>
      </c>
      <c r="Q87" s="65">
        <f t="shared" si="26"/>
        <v>583</v>
      </c>
    </row>
    <row r="88" spans="1:17">
      <c r="A88" s="33">
        <v>613001</v>
      </c>
      <c r="B88" s="17" t="s">
        <v>123</v>
      </c>
      <c r="C88" s="17"/>
      <c r="D88" s="17"/>
      <c r="E88" s="38"/>
      <c r="F88" s="18"/>
      <c r="G88" s="35"/>
      <c r="H88" s="35"/>
      <c r="I88" s="17"/>
      <c r="J88" s="17"/>
      <c r="K88" s="17">
        <v>12</v>
      </c>
      <c r="L88" s="59"/>
      <c r="M88" s="59">
        <f t="shared" si="25"/>
        <v>12</v>
      </c>
      <c r="N88" s="49">
        <v>0</v>
      </c>
      <c r="O88" s="49">
        <v>0</v>
      </c>
      <c r="P88" s="49">
        <v>0</v>
      </c>
      <c r="Q88" s="66">
        <f t="shared" si="26"/>
        <v>12</v>
      </c>
    </row>
    <row r="89" spans="1:17">
      <c r="A89" s="33">
        <v>613005</v>
      </c>
      <c r="B89" s="17" t="s">
        <v>124</v>
      </c>
      <c r="C89" s="17">
        <v>5407</v>
      </c>
      <c r="D89" s="17">
        <v>4628</v>
      </c>
      <c r="E89" s="38">
        <f t="shared" ref="E89:E92" si="59">(D89-C89)/C89</f>
        <v>-0.144072498612909</v>
      </c>
      <c r="F89" s="18">
        <v>0.8</v>
      </c>
      <c r="G89" s="17">
        <v>214</v>
      </c>
      <c r="H89" s="17">
        <v>620</v>
      </c>
      <c r="I89" s="17">
        <f t="shared" ref="I89:I91" si="60">ROUND(D89*(1+$E89)^2,0)</f>
        <v>3391</v>
      </c>
      <c r="J89" s="17">
        <f t="shared" ref="J89:J91" si="61">ROUND(I89*F89,0)</f>
        <v>2713</v>
      </c>
      <c r="K89" s="17">
        <v>9</v>
      </c>
      <c r="L89" s="59">
        <f t="shared" ref="L89:L91" si="62">ROUND((G89*I89+H89*J89)*0.6/10000,0)</f>
        <v>144</v>
      </c>
      <c r="M89" s="59">
        <f t="shared" si="25"/>
        <v>153</v>
      </c>
      <c r="N89" s="49">
        <v>323</v>
      </c>
      <c r="O89" s="49">
        <v>390</v>
      </c>
      <c r="P89" s="49">
        <v>-67</v>
      </c>
      <c r="Q89" s="66">
        <f t="shared" si="26"/>
        <v>220</v>
      </c>
    </row>
    <row r="90" spans="1:17">
      <c r="A90" s="33">
        <v>613006</v>
      </c>
      <c r="B90" s="17" t="s">
        <v>125</v>
      </c>
      <c r="C90" s="17">
        <v>5591</v>
      </c>
      <c r="D90" s="17">
        <v>5046</v>
      </c>
      <c r="E90" s="38">
        <f t="shared" si="59"/>
        <v>-0.0974780897871579</v>
      </c>
      <c r="F90" s="18">
        <v>0.8</v>
      </c>
      <c r="G90" s="17">
        <v>214</v>
      </c>
      <c r="H90" s="17">
        <v>620</v>
      </c>
      <c r="I90" s="17">
        <f t="shared" si="60"/>
        <v>4110</v>
      </c>
      <c r="J90" s="17">
        <f t="shared" si="61"/>
        <v>3288</v>
      </c>
      <c r="K90" s="17">
        <v>9</v>
      </c>
      <c r="L90" s="59">
        <f t="shared" si="62"/>
        <v>175</v>
      </c>
      <c r="M90" s="59">
        <f t="shared" si="25"/>
        <v>184</v>
      </c>
      <c r="N90" s="49">
        <v>332</v>
      </c>
      <c r="O90" s="49">
        <v>352</v>
      </c>
      <c r="P90" s="49">
        <v>-20</v>
      </c>
      <c r="Q90" s="66">
        <f t="shared" si="26"/>
        <v>204</v>
      </c>
    </row>
    <row r="91" spans="1:17">
      <c r="A91" s="33">
        <v>613008</v>
      </c>
      <c r="B91" s="17" t="s">
        <v>126</v>
      </c>
      <c r="C91" s="17">
        <v>3969</v>
      </c>
      <c r="D91" s="17">
        <v>3497</v>
      </c>
      <c r="E91" s="38">
        <f t="shared" si="59"/>
        <v>-0.118921642731167</v>
      </c>
      <c r="F91" s="18">
        <v>0.8</v>
      </c>
      <c r="G91" s="17">
        <v>214</v>
      </c>
      <c r="H91" s="17">
        <v>620</v>
      </c>
      <c r="I91" s="17">
        <f t="shared" si="60"/>
        <v>2715</v>
      </c>
      <c r="J91" s="17">
        <f t="shared" si="61"/>
        <v>2172</v>
      </c>
      <c r="K91" s="17">
        <v>9</v>
      </c>
      <c r="L91" s="59">
        <f t="shared" si="62"/>
        <v>116</v>
      </c>
      <c r="M91" s="59">
        <f t="shared" si="25"/>
        <v>125</v>
      </c>
      <c r="N91" s="49">
        <v>276</v>
      </c>
      <c r="O91" s="49">
        <v>298</v>
      </c>
      <c r="P91" s="49">
        <v>-22</v>
      </c>
      <c r="Q91" s="66">
        <f t="shared" si="26"/>
        <v>147</v>
      </c>
    </row>
    <row r="92" spans="1:17">
      <c r="A92" s="30">
        <v>614</v>
      </c>
      <c r="B92" s="12" t="s">
        <v>68</v>
      </c>
      <c r="C92" s="23">
        <f>SUM(C93:C97)</f>
        <v>24283</v>
      </c>
      <c r="D92" s="23">
        <f>SUM(D93:D97)</f>
        <v>22224</v>
      </c>
      <c r="E92" s="31">
        <f t="shared" si="59"/>
        <v>-0.0847918296750813</v>
      </c>
      <c r="F92" s="21">
        <v>0.8</v>
      </c>
      <c r="G92" s="32">
        <v>214</v>
      </c>
      <c r="H92" s="32">
        <v>620</v>
      </c>
      <c r="I92" s="12">
        <f t="shared" ref="I92:L92" si="63">SUM(I93:I97)</f>
        <v>18875</v>
      </c>
      <c r="J92" s="12">
        <f t="shared" si="63"/>
        <v>15100</v>
      </c>
      <c r="K92" s="12">
        <f t="shared" si="63"/>
        <v>48</v>
      </c>
      <c r="L92" s="58">
        <f t="shared" si="63"/>
        <v>805</v>
      </c>
      <c r="M92" s="58">
        <f t="shared" si="25"/>
        <v>853</v>
      </c>
      <c r="N92" s="58">
        <f t="shared" ref="N92:P92" si="64">SUM(N93:N97)</f>
        <v>1933</v>
      </c>
      <c r="O92" s="58">
        <f t="shared" si="64"/>
        <v>1746</v>
      </c>
      <c r="P92" s="58">
        <f t="shared" si="64"/>
        <v>187</v>
      </c>
      <c r="Q92" s="65">
        <f t="shared" si="26"/>
        <v>666</v>
      </c>
    </row>
    <row r="93" spans="1:17">
      <c r="A93" s="33">
        <v>614001</v>
      </c>
      <c r="B93" s="17" t="s">
        <v>127</v>
      </c>
      <c r="C93" s="17"/>
      <c r="D93" s="17"/>
      <c r="E93" s="38"/>
      <c r="F93" s="18"/>
      <c r="G93" s="17"/>
      <c r="H93" s="17"/>
      <c r="I93" s="17"/>
      <c r="J93" s="17"/>
      <c r="K93" s="17">
        <v>12</v>
      </c>
      <c r="L93" s="59"/>
      <c r="M93" s="59">
        <f t="shared" si="25"/>
        <v>12</v>
      </c>
      <c r="N93" s="49">
        <v>0</v>
      </c>
      <c r="O93" s="49">
        <v>16</v>
      </c>
      <c r="P93" s="49">
        <v>-16</v>
      </c>
      <c r="Q93" s="66">
        <f t="shared" si="26"/>
        <v>28</v>
      </c>
    </row>
    <row r="94" spans="1:17">
      <c r="A94" s="33">
        <v>614002</v>
      </c>
      <c r="B94" s="17" t="s">
        <v>128</v>
      </c>
      <c r="C94" s="17">
        <v>6828</v>
      </c>
      <c r="D94" s="17">
        <v>6474</v>
      </c>
      <c r="E94" s="38">
        <f t="shared" ref="E94:E109" si="65">(D94-C94)/C94</f>
        <v>-0.0518453427065026</v>
      </c>
      <c r="F94" s="18">
        <v>0.8</v>
      </c>
      <c r="G94" s="17">
        <v>214</v>
      </c>
      <c r="H94" s="17">
        <v>620</v>
      </c>
      <c r="I94" s="17">
        <f t="shared" ref="I94:I97" si="66">ROUND(D94*(1+$E94)^2,0)</f>
        <v>5820</v>
      </c>
      <c r="J94" s="17">
        <f t="shared" ref="J94:J97" si="67">ROUND(I94*F94,0)</f>
        <v>4656</v>
      </c>
      <c r="K94" s="17">
        <v>9</v>
      </c>
      <c r="L94" s="59">
        <f t="shared" ref="L94:L97" si="68">ROUND((G94*I94+H94*J94)*0.6/10000,0)</f>
        <v>248</v>
      </c>
      <c r="M94" s="59">
        <f t="shared" si="25"/>
        <v>257</v>
      </c>
      <c r="N94" s="49">
        <v>476</v>
      </c>
      <c r="O94" s="49">
        <v>610</v>
      </c>
      <c r="P94" s="49">
        <v>-134</v>
      </c>
      <c r="Q94" s="66">
        <f>M94-P94-77</f>
        <v>314</v>
      </c>
    </row>
    <row r="95" spans="1:17">
      <c r="A95" s="33">
        <v>614003</v>
      </c>
      <c r="B95" s="17" t="s">
        <v>129</v>
      </c>
      <c r="C95" s="17">
        <v>8077</v>
      </c>
      <c r="D95" s="17">
        <v>7822</v>
      </c>
      <c r="E95" s="38">
        <f t="shared" si="65"/>
        <v>-0.0315711278940201</v>
      </c>
      <c r="F95" s="18">
        <v>0.8</v>
      </c>
      <c r="G95" s="17">
        <v>214</v>
      </c>
      <c r="H95" s="17">
        <v>620</v>
      </c>
      <c r="I95" s="17">
        <f t="shared" si="66"/>
        <v>7336</v>
      </c>
      <c r="J95" s="17">
        <f t="shared" si="67"/>
        <v>5869</v>
      </c>
      <c r="K95" s="17">
        <v>9</v>
      </c>
      <c r="L95" s="59">
        <f t="shared" si="68"/>
        <v>313</v>
      </c>
      <c r="M95" s="59">
        <f t="shared" si="25"/>
        <v>322</v>
      </c>
      <c r="N95" s="49">
        <v>559</v>
      </c>
      <c r="O95" s="49">
        <v>561</v>
      </c>
      <c r="P95" s="49">
        <v>-2</v>
      </c>
      <c r="Q95" s="66">
        <f t="shared" si="26"/>
        <v>324</v>
      </c>
    </row>
    <row r="96" spans="1:17">
      <c r="A96" s="33">
        <v>614004</v>
      </c>
      <c r="B96" s="17" t="s">
        <v>130</v>
      </c>
      <c r="C96" s="17">
        <v>4407</v>
      </c>
      <c r="D96" s="17">
        <v>3946</v>
      </c>
      <c r="E96" s="38">
        <f t="shared" si="65"/>
        <v>-0.104606308146131</v>
      </c>
      <c r="F96" s="18">
        <v>0.8</v>
      </c>
      <c r="G96" s="17">
        <v>214</v>
      </c>
      <c r="H96" s="17">
        <v>620</v>
      </c>
      <c r="I96" s="17">
        <f t="shared" si="66"/>
        <v>3164</v>
      </c>
      <c r="J96" s="17">
        <f t="shared" si="67"/>
        <v>2531</v>
      </c>
      <c r="K96" s="17">
        <v>9</v>
      </c>
      <c r="L96" s="59">
        <f t="shared" si="68"/>
        <v>135</v>
      </c>
      <c r="M96" s="59">
        <f t="shared" si="25"/>
        <v>144</v>
      </c>
      <c r="N96" s="49">
        <v>460</v>
      </c>
      <c r="O96" s="49">
        <v>270</v>
      </c>
      <c r="P96" s="49">
        <v>190</v>
      </c>
      <c r="Q96" s="66">
        <f>M96-P96+46</f>
        <v>0</v>
      </c>
    </row>
    <row r="97" spans="1:17">
      <c r="A97" s="33">
        <v>614005</v>
      </c>
      <c r="B97" s="17" t="s">
        <v>131</v>
      </c>
      <c r="C97" s="17">
        <v>4971</v>
      </c>
      <c r="D97" s="17">
        <v>3982</v>
      </c>
      <c r="E97" s="38">
        <f t="shared" si="65"/>
        <v>-0.1989539328103</v>
      </c>
      <c r="F97" s="18">
        <v>0.8</v>
      </c>
      <c r="G97" s="17">
        <v>214</v>
      </c>
      <c r="H97" s="17">
        <v>620</v>
      </c>
      <c r="I97" s="17">
        <f t="shared" si="66"/>
        <v>2555</v>
      </c>
      <c r="J97" s="17">
        <f t="shared" si="67"/>
        <v>2044</v>
      </c>
      <c r="K97" s="17">
        <v>9</v>
      </c>
      <c r="L97" s="59">
        <f t="shared" si="68"/>
        <v>109</v>
      </c>
      <c r="M97" s="59">
        <f t="shared" si="25"/>
        <v>118</v>
      </c>
      <c r="N97" s="49">
        <v>438</v>
      </c>
      <c r="O97" s="49">
        <v>289</v>
      </c>
      <c r="P97" s="49">
        <v>149</v>
      </c>
      <c r="Q97" s="66">
        <f>M97-P97+31</f>
        <v>0</v>
      </c>
    </row>
    <row r="98" spans="1:17">
      <c r="A98" s="30">
        <v>615</v>
      </c>
      <c r="B98" s="12" t="s">
        <v>69</v>
      </c>
      <c r="C98" s="12">
        <f>SUM(C99:C108)</f>
        <v>99177</v>
      </c>
      <c r="D98" s="12">
        <f>SUM(D99:D108)</f>
        <v>85026</v>
      </c>
      <c r="E98" s="37">
        <f t="shared" si="65"/>
        <v>-0.142684291720863</v>
      </c>
      <c r="F98" s="21">
        <v>0.8</v>
      </c>
      <c r="G98" s="32">
        <v>214</v>
      </c>
      <c r="H98" s="32">
        <v>620</v>
      </c>
      <c r="I98" s="12">
        <f t="shared" ref="I98:L98" si="69">SUM(I99:I108)</f>
        <v>62912</v>
      </c>
      <c r="J98" s="12">
        <f t="shared" si="69"/>
        <v>50330</v>
      </c>
      <c r="K98" s="12">
        <f t="shared" si="69"/>
        <v>93</v>
      </c>
      <c r="L98" s="46">
        <f t="shared" si="69"/>
        <v>2682</v>
      </c>
      <c r="M98" s="58">
        <f t="shared" si="25"/>
        <v>2775</v>
      </c>
      <c r="N98" s="58">
        <f t="shared" ref="N98:P98" si="70">SUM(N99:N108)</f>
        <v>7556</v>
      </c>
      <c r="O98" s="58">
        <f t="shared" si="70"/>
        <v>6471</v>
      </c>
      <c r="P98" s="58">
        <f t="shared" si="70"/>
        <v>1085</v>
      </c>
      <c r="Q98" s="65">
        <f t="shared" si="26"/>
        <v>1690</v>
      </c>
    </row>
    <row r="99" spans="1:17">
      <c r="A99" s="33">
        <v>615001</v>
      </c>
      <c r="B99" s="17" t="s">
        <v>132</v>
      </c>
      <c r="C99" s="17">
        <v>3849</v>
      </c>
      <c r="D99" s="17">
        <v>2948</v>
      </c>
      <c r="E99" s="38">
        <f t="shared" si="65"/>
        <v>-0.234086775785918</v>
      </c>
      <c r="F99" s="18">
        <v>0.8</v>
      </c>
      <c r="G99" s="17">
        <v>214</v>
      </c>
      <c r="H99" s="17">
        <v>620</v>
      </c>
      <c r="I99" s="17">
        <f t="shared" ref="I99:I108" si="71">ROUND(D99*(1+$E99)^2,0)</f>
        <v>1729</v>
      </c>
      <c r="J99" s="17">
        <f t="shared" ref="J99:J108" si="72">ROUND(I99*F99,0)</f>
        <v>1383</v>
      </c>
      <c r="K99" s="17">
        <v>12</v>
      </c>
      <c r="L99" s="59">
        <f t="shared" ref="L99:L108" si="73">ROUND((G99*I99+H99*J99)*0.6/10000,0)</f>
        <v>74</v>
      </c>
      <c r="M99" s="59">
        <f t="shared" ref="M99:M154" si="74">K99+L99</f>
        <v>86</v>
      </c>
      <c r="N99" s="49">
        <v>398</v>
      </c>
      <c r="O99" s="49">
        <v>251</v>
      </c>
      <c r="P99" s="49">
        <v>147</v>
      </c>
      <c r="Q99" s="66">
        <f>M99-P99+61</f>
        <v>0</v>
      </c>
    </row>
    <row r="100" spans="1:17">
      <c r="A100" s="33">
        <v>615002</v>
      </c>
      <c r="B100" s="17" t="s">
        <v>133</v>
      </c>
      <c r="C100" s="17">
        <v>9152</v>
      </c>
      <c r="D100" s="17">
        <v>8376</v>
      </c>
      <c r="E100" s="38">
        <f t="shared" si="65"/>
        <v>-0.0847902097902098</v>
      </c>
      <c r="F100" s="18">
        <v>0.8</v>
      </c>
      <c r="G100" s="17">
        <v>214</v>
      </c>
      <c r="H100" s="17">
        <v>620</v>
      </c>
      <c r="I100" s="17">
        <f t="shared" si="71"/>
        <v>7016</v>
      </c>
      <c r="J100" s="17">
        <f t="shared" si="72"/>
        <v>5613</v>
      </c>
      <c r="K100" s="17">
        <v>9</v>
      </c>
      <c r="L100" s="59">
        <f t="shared" si="73"/>
        <v>299</v>
      </c>
      <c r="M100" s="59">
        <f t="shared" si="74"/>
        <v>308</v>
      </c>
      <c r="N100" s="49">
        <v>619</v>
      </c>
      <c r="O100" s="49">
        <v>871</v>
      </c>
      <c r="P100" s="49">
        <v>-252</v>
      </c>
      <c r="Q100" s="66">
        <f>M100-P100-61</f>
        <v>499</v>
      </c>
    </row>
    <row r="101" spans="1:17">
      <c r="A101" s="33">
        <v>615003</v>
      </c>
      <c r="B101" s="17" t="s">
        <v>134</v>
      </c>
      <c r="C101" s="17">
        <v>13992</v>
      </c>
      <c r="D101" s="17">
        <v>12681</v>
      </c>
      <c r="E101" s="38">
        <f t="shared" si="65"/>
        <v>-0.093696397941681</v>
      </c>
      <c r="F101" s="18">
        <v>0.8</v>
      </c>
      <c r="G101" s="17">
        <v>214</v>
      </c>
      <c r="H101" s="17">
        <v>620</v>
      </c>
      <c r="I101" s="17">
        <f t="shared" si="71"/>
        <v>10416</v>
      </c>
      <c r="J101" s="17">
        <f t="shared" si="72"/>
        <v>8333</v>
      </c>
      <c r="K101" s="17">
        <v>9</v>
      </c>
      <c r="L101" s="59">
        <f t="shared" si="73"/>
        <v>444</v>
      </c>
      <c r="M101" s="59">
        <f t="shared" si="74"/>
        <v>453</v>
      </c>
      <c r="N101" s="49">
        <v>1133</v>
      </c>
      <c r="O101" s="49">
        <v>960</v>
      </c>
      <c r="P101" s="49">
        <v>173</v>
      </c>
      <c r="Q101" s="66">
        <f t="shared" ref="Q99:Q108" si="75">M101-P101</f>
        <v>280</v>
      </c>
    </row>
    <row r="102" spans="1:17">
      <c r="A102" s="33">
        <v>615004</v>
      </c>
      <c r="B102" s="17" t="s">
        <v>135</v>
      </c>
      <c r="C102" s="17">
        <v>181</v>
      </c>
      <c r="D102" s="17">
        <v>165</v>
      </c>
      <c r="E102" s="38">
        <f t="shared" si="65"/>
        <v>-0.0883977900552486</v>
      </c>
      <c r="F102" s="18">
        <v>0.8</v>
      </c>
      <c r="G102" s="17">
        <v>214</v>
      </c>
      <c r="H102" s="17">
        <v>620</v>
      </c>
      <c r="I102" s="17">
        <f t="shared" si="71"/>
        <v>137</v>
      </c>
      <c r="J102" s="17">
        <f t="shared" si="72"/>
        <v>110</v>
      </c>
      <c r="K102" s="17">
        <v>9</v>
      </c>
      <c r="L102" s="59">
        <f t="shared" si="73"/>
        <v>6</v>
      </c>
      <c r="M102" s="59">
        <f t="shared" si="74"/>
        <v>15</v>
      </c>
      <c r="N102" s="49">
        <v>22</v>
      </c>
      <c r="O102" s="49">
        <v>28</v>
      </c>
      <c r="P102" s="49">
        <v>-6</v>
      </c>
      <c r="Q102" s="66">
        <f t="shared" si="75"/>
        <v>21</v>
      </c>
    </row>
    <row r="103" spans="1:17">
      <c r="A103" s="33">
        <v>615005</v>
      </c>
      <c r="B103" s="17" t="s">
        <v>136</v>
      </c>
      <c r="C103" s="17">
        <v>3330</v>
      </c>
      <c r="D103" s="17">
        <v>2838</v>
      </c>
      <c r="E103" s="38">
        <f t="shared" si="65"/>
        <v>-0.147747747747748</v>
      </c>
      <c r="F103" s="18">
        <v>0.8</v>
      </c>
      <c r="G103" s="17">
        <v>214</v>
      </c>
      <c r="H103" s="17">
        <v>620</v>
      </c>
      <c r="I103" s="17">
        <f t="shared" si="71"/>
        <v>2061</v>
      </c>
      <c r="J103" s="17">
        <f t="shared" si="72"/>
        <v>1649</v>
      </c>
      <c r="K103" s="17">
        <v>9</v>
      </c>
      <c r="L103" s="59">
        <f t="shared" si="73"/>
        <v>88</v>
      </c>
      <c r="M103" s="59">
        <f t="shared" si="74"/>
        <v>97</v>
      </c>
      <c r="N103" s="49">
        <v>229</v>
      </c>
      <c r="O103" s="49">
        <v>213</v>
      </c>
      <c r="P103" s="49">
        <v>16</v>
      </c>
      <c r="Q103" s="66">
        <f t="shared" si="75"/>
        <v>81</v>
      </c>
    </row>
    <row r="104" spans="1:17">
      <c r="A104" s="33">
        <v>615006</v>
      </c>
      <c r="B104" s="17" t="s">
        <v>137</v>
      </c>
      <c r="C104" s="17">
        <v>19891</v>
      </c>
      <c r="D104" s="17">
        <v>16757</v>
      </c>
      <c r="E104" s="38">
        <f t="shared" si="65"/>
        <v>-0.157558694887135</v>
      </c>
      <c r="F104" s="18">
        <v>0.8</v>
      </c>
      <c r="G104" s="17">
        <v>214</v>
      </c>
      <c r="H104" s="17">
        <v>620</v>
      </c>
      <c r="I104" s="17">
        <f t="shared" si="71"/>
        <v>11893</v>
      </c>
      <c r="J104" s="17">
        <f t="shared" si="72"/>
        <v>9514</v>
      </c>
      <c r="K104" s="17">
        <v>9</v>
      </c>
      <c r="L104" s="59">
        <f t="shared" si="73"/>
        <v>507</v>
      </c>
      <c r="M104" s="59">
        <f t="shared" si="74"/>
        <v>516</v>
      </c>
      <c r="N104" s="49">
        <v>1532</v>
      </c>
      <c r="O104" s="49">
        <v>1195</v>
      </c>
      <c r="P104" s="49">
        <v>337</v>
      </c>
      <c r="Q104" s="66">
        <f t="shared" si="75"/>
        <v>179</v>
      </c>
    </row>
    <row r="105" spans="1:17">
      <c r="A105" s="33">
        <v>615007</v>
      </c>
      <c r="B105" s="17" t="s">
        <v>138</v>
      </c>
      <c r="C105" s="17">
        <v>18052</v>
      </c>
      <c r="D105" s="17">
        <v>15298</v>
      </c>
      <c r="E105" s="38">
        <f t="shared" si="65"/>
        <v>-0.152559273210725</v>
      </c>
      <c r="F105" s="18">
        <v>0.8</v>
      </c>
      <c r="G105" s="17">
        <v>214</v>
      </c>
      <c r="H105" s="17">
        <v>620</v>
      </c>
      <c r="I105" s="17">
        <f t="shared" si="71"/>
        <v>10986</v>
      </c>
      <c r="J105" s="17">
        <f t="shared" si="72"/>
        <v>8789</v>
      </c>
      <c r="K105" s="17">
        <v>9</v>
      </c>
      <c r="L105" s="59">
        <f t="shared" si="73"/>
        <v>468</v>
      </c>
      <c r="M105" s="59">
        <f t="shared" si="74"/>
        <v>477</v>
      </c>
      <c r="N105" s="49">
        <v>1247</v>
      </c>
      <c r="O105" s="49">
        <v>1037</v>
      </c>
      <c r="P105" s="49">
        <v>210</v>
      </c>
      <c r="Q105" s="66">
        <f t="shared" si="75"/>
        <v>267</v>
      </c>
    </row>
    <row r="106" spans="1:17">
      <c r="A106" s="33">
        <v>615010</v>
      </c>
      <c r="B106" s="17" t="s">
        <v>139</v>
      </c>
      <c r="C106" s="17">
        <v>9008</v>
      </c>
      <c r="D106" s="17">
        <v>7614</v>
      </c>
      <c r="E106" s="38">
        <f t="shared" si="65"/>
        <v>-0.154751332149201</v>
      </c>
      <c r="F106" s="18">
        <v>0.8</v>
      </c>
      <c r="G106" s="17">
        <v>214</v>
      </c>
      <c r="H106" s="17">
        <v>620</v>
      </c>
      <c r="I106" s="17">
        <f t="shared" si="71"/>
        <v>5440</v>
      </c>
      <c r="J106" s="17">
        <f t="shared" si="72"/>
        <v>4352</v>
      </c>
      <c r="K106" s="17">
        <v>9</v>
      </c>
      <c r="L106" s="59">
        <f t="shared" si="73"/>
        <v>232</v>
      </c>
      <c r="M106" s="59">
        <f t="shared" si="74"/>
        <v>241</v>
      </c>
      <c r="N106" s="49">
        <v>1003</v>
      </c>
      <c r="O106" s="49">
        <v>798</v>
      </c>
      <c r="P106" s="49">
        <v>205</v>
      </c>
      <c r="Q106" s="66">
        <f t="shared" si="75"/>
        <v>36</v>
      </c>
    </row>
    <row r="107" spans="1:17">
      <c r="A107" s="33">
        <v>615008</v>
      </c>
      <c r="B107" s="17" t="s">
        <v>140</v>
      </c>
      <c r="C107" s="17">
        <v>12458</v>
      </c>
      <c r="D107" s="17">
        <v>11068</v>
      </c>
      <c r="E107" s="38">
        <f t="shared" si="65"/>
        <v>-0.111574891635897</v>
      </c>
      <c r="F107" s="18">
        <v>0.8</v>
      </c>
      <c r="G107" s="17">
        <v>214</v>
      </c>
      <c r="H107" s="17">
        <v>620</v>
      </c>
      <c r="I107" s="17">
        <f t="shared" si="71"/>
        <v>8736</v>
      </c>
      <c r="J107" s="17">
        <f t="shared" si="72"/>
        <v>6989</v>
      </c>
      <c r="K107" s="17">
        <v>9</v>
      </c>
      <c r="L107" s="59">
        <f t="shared" si="73"/>
        <v>372</v>
      </c>
      <c r="M107" s="59">
        <f t="shared" si="74"/>
        <v>381</v>
      </c>
      <c r="N107" s="49">
        <v>664</v>
      </c>
      <c r="O107" s="49">
        <v>566</v>
      </c>
      <c r="P107" s="49">
        <v>98</v>
      </c>
      <c r="Q107" s="66">
        <f t="shared" si="75"/>
        <v>283</v>
      </c>
    </row>
    <row r="108" spans="1:17">
      <c r="A108" s="33">
        <v>615009</v>
      </c>
      <c r="B108" s="17" t="s">
        <v>141</v>
      </c>
      <c r="C108" s="17">
        <v>9264</v>
      </c>
      <c r="D108" s="17">
        <v>7281</v>
      </c>
      <c r="E108" s="38">
        <f t="shared" si="65"/>
        <v>-0.214054404145078</v>
      </c>
      <c r="F108" s="18">
        <v>0.8</v>
      </c>
      <c r="G108" s="17">
        <v>214</v>
      </c>
      <c r="H108" s="17">
        <v>620</v>
      </c>
      <c r="I108" s="17">
        <f t="shared" si="71"/>
        <v>4498</v>
      </c>
      <c r="J108" s="17">
        <f t="shared" si="72"/>
        <v>3598</v>
      </c>
      <c r="K108" s="17">
        <v>9</v>
      </c>
      <c r="L108" s="59">
        <f t="shared" si="73"/>
        <v>192</v>
      </c>
      <c r="M108" s="59">
        <f t="shared" si="74"/>
        <v>201</v>
      </c>
      <c r="N108" s="49">
        <v>709</v>
      </c>
      <c r="O108" s="49">
        <v>552</v>
      </c>
      <c r="P108" s="49">
        <v>157</v>
      </c>
      <c r="Q108" s="66">
        <f t="shared" si="75"/>
        <v>44</v>
      </c>
    </row>
    <row r="109" spans="1:17">
      <c r="A109" s="30">
        <v>616</v>
      </c>
      <c r="B109" s="12" t="s">
        <v>70</v>
      </c>
      <c r="C109" s="12">
        <f>SUM(C110:C115)</f>
        <v>76486</v>
      </c>
      <c r="D109" s="12">
        <f>SUM(D110:D115)</f>
        <v>71089</v>
      </c>
      <c r="E109" s="37">
        <f t="shared" si="65"/>
        <v>-0.0705619329027534</v>
      </c>
      <c r="F109" s="21">
        <v>0.8</v>
      </c>
      <c r="G109" s="32">
        <v>214</v>
      </c>
      <c r="H109" s="32">
        <v>620</v>
      </c>
      <c r="I109" s="12">
        <f t="shared" ref="I109:L109" si="76">SUM(I110:I115)</f>
        <v>62406</v>
      </c>
      <c r="J109" s="12">
        <f t="shared" si="76"/>
        <v>49925</v>
      </c>
      <c r="K109" s="12">
        <f t="shared" si="76"/>
        <v>57</v>
      </c>
      <c r="L109" s="58">
        <f t="shared" si="76"/>
        <v>2660</v>
      </c>
      <c r="M109" s="58">
        <f t="shared" si="74"/>
        <v>2717</v>
      </c>
      <c r="N109" s="58">
        <f t="shared" ref="N109:P109" si="77">SUM(N110:N115)</f>
        <v>5558</v>
      </c>
      <c r="O109" s="58">
        <f t="shared" si="77"/>
        <v>5588</v>
      </c>
      <c r="P109" s="58">
        <f t="shared" si="77"/>
        <v>-30</v>
      </c>
      <c r="Q109" s="65">
        <f t="shared" ref="Q99:Q154" si="78">M109-P109</f>
        <v>2747</v>
      </c>
    </row>
    <row r="110" spans="1:17">
      <c r="A110" s="33">
        <v>616001</v>
      </c>
      <c r="B110" s="17" t="s">
        <v>142</v>
      </c>
      <c r="C110" s="33"/>
      <c r="D110" s="33"/>
      <c r="E110" s="38"/>
      <c r="F110" s="18"/>
      <c r="G110" s="17"/>
      <c r="H110" s="17"/>
      <c r="I110" s="17"/>
      <c r="J110" s="17"/>
      <c r="K110" s="17">
        <v>12</v>
      </c>
      <c r="L110" s="59"/>
      <c r="M110" s="59">
        <f t="shared" si="74"/>
        <v>12</v>
      </c>
      <c r="N110" s="49">
        <v>0</v>
      </c>
      <c r="O110" s="49">
        <v>0</v>
      </c>
      <c r="P110" s="49">
        <v>0</v>
      </c>
      <c r="Q110" s="66">
        <f t="shared" si="78"/>
        <v>12</v>
      </c>
    </row>
    <row r="111" spans="1:17">
      <c r="A111" s="33">
        <v>616002</v>
      </c>
      <c r="B111" s="17" t="s">
        <v>143</v>
      </c>
      <c r="C111" s="17">
        <v>17081</v>
      </c>
      <c r="D111" s="17">
        <v>15219</v>
      </c>
      <c r="E111" s="38">
        <f t="shared" ref="E111:E126" si="79">(D111-C111)/C111</f>
        <v>-0.109010011123471</v>
      </c>
      <c r="F111" s="18">
        <v>0.8</v>
      </c>
      <c r="G111" s="17">
        <v>214</v>
      </c>
      <c r="H111" s="17">
        <v>620</v>
      </c>
      <c r="I111" s="17">
        <f t="shared" ref="I111:I115" si="80">ROUND(D111*(1+$E111)^2,0)</f>
        <v>12082</v>
      </c>
      <c r="J111" s="17">
        <f t="shared" ref="J111:J115" si="81">ROUND(I111*F111,0)</f>
        <v>9666</v>
      </c>
      <c r="K111" s="17">
        <v>9</v>
      </c>
      <c r="L111" s="59">
        <f t="shared" ref="L111:L115" si="82">ROUND((G111*I111+H111*J111)*0.6/10000,0)</f>
        <v>515</v>
      </c>
      <c r="M111" s="59">
        <f t="shared" si="74"/>
        <v>524</v>
      </c>
      <c r="N111" s="49">
        <v>1448</v>
      </c>
      <c r="O111" s="49">
        <v>1627</v>
      </c>
      <c r="P111" s="49">
        <v>-179</v>
      </c>
      <c r="Q111" s="66">
        <f t="shared" si="78"/>
        <v>703</v>
      </c>
    </row>
    <row r="112" spans="1:17">
      <c r="A112" s="33">
        <v>616004</v>
      </c>
      <c r="B112" s="17" t="s">
        <v>144</v>
      </c>
      <c r="C112" s="17">
        <v>11898</v>
      </c>
      <c r="D112" s="17">
        <v>10865</v>
      </c>
      <c r="E112" s="38">
        <f t="shared" si="79"/>
        <v>-0.0868213145066398</v>
      </c>
      <c r="F112" s="18">
        <v>0.8</v>
      </c>
      <c r="G112" s="17">
        <v>214</v>
      </c>
      <c r="H112" s="17">
        <v>620</v>
      </c>
      <c r="I112" s="17">
        <f t="shared" si="80"/>
        <v>9060</v>
      </c>
      <c r="J112" s="17">
        <f t="shared" si="81"/>
        <v>7248</v>
      </c>
      <c r="K112" s="17">
        <v>9</v>
      </c>
      <c r="L112" s="59">
        <f t="shared" si="82"/>
        <v>386</v>
      </c>
      <c r="M112" s="59">
        <f t="shared" si="74"/>
        <v>395</v>
      </c>
      <c r="N112" s="49">
        <v>924</v>
      </c>
      <c r="O112" s="49">
        <v>892</v>
      </c>
      <c r="P112" s="49">
        <v>32</v>
      </c>
      <c r="Q112" s="66">
        <f t="shared" si="78"/>
        <v>363</v>
      </c>
    </row>
    <row r="113" spans="1:17">
      <c r="A113" s="33">
        <v>616005</v>
      </c>
      <c r="B113" s="17" t="s">
        <v>145</v>
      </c>
      <c r="C113" s="17">
        <v>16032</v>
      </c>
      <c r="D113" s="17">
        <v>14656</v>
      </c>
      <c r="E113" s="38">
        <f t="shared" si="79"/>
        <v>-0.0858283433133733</v>
      </c>
      <c r="F113" s="18">
        <v>0.8</v>
      </c>
      <c r="G113" s="17">
        <v>214</v>
      </c>
      <c r="H113" s="17">
        <v>620</v>
      </c>
      <c r="I113" s="17">
        <f t="shared" si="80"/>
        <v>12248</v>
      </c>
      <c r="J113" s="17">
        <f t="shared" si="81"/>
        <v>9798</v>
      </c>
      <c r="K113" s="17">
        <v>9</v>
      </c>
      <c r="L113" s="59">
        <f t="shared" si="82"/>
        <v>522</v>
      </c>
      <c r="M113" s="59">
        <f t="shared" si="74"/>
        <v>531</v>
      </c>
      <c r="N113" s="49">
        <v>933</v>
      </c>
      <c r="O113" s="49">
        <v>1056</v>
      </c>
      <c r="P113" s="49">
        <v>-123</v>
      </c>
      <c r="Q113" s="66">
        <f t="shared" si="78"/>
        <v>654</v>
      </c>
    </row>
    <row r="114" spans="1:17">
      <c r="A114" s="33">
        <v>616006</v>
      </c>
      <c r="B114" s="17" t="s">
        <v>146</v>
      </c>
      <c r="C114" s="17">
        <v>15985</v>
      </c>
      <c r="D114" s="17">
        <v>13939</v>
      </c>
      <c r="E114" s="38">
        <f t="shared" si="79"/>
        <v>-0.127994995308101</v>
      </c>
      <c r="F114" s="18">
        <v>0.8</v>
      </c>
      <c r="G114" s="17">
        <v>214</v>
      </c>
      <c r="H114" s="17">
        <v>620</v>
      </c>
      <c r="I114" s="17">
        <f t="shared" si="80"/>
        <v>10599</v>
      </c>
      <c r="J114" s="17">
        <f t="shared" si="81"/>
        <v>8479</v>
      </c>
      <c r="K114" s="17">
        <v>9</v>
      </c>
      <c r="L114" s="59">
        <f t="shared" si="82"/>
        <v>452</v>
      </c>
      <c r="M114" s="59">
        <f t="shared" si="74"/>
        <v>461</v>
      </c>
      <c r="N114" s="49">
        <v>1165</v>
      </c>
      <c r="O114" s="49">
        <v>950</v>
      </c>
      <c r="P114" s="49">
        <v>215</v>
      </c>
      <c r="Q114" s="66">
        <f t="shared" si="78"/>
        <v>246</v>
      </c>
    </row>
    <row r="115" spans="1:17">
      <c r="A115" s="33">
        <v>616007</v>
      </c>
      <c r="B115" s="17" t="s">
        <v>147</v>
      </c>
      <c r="C115" s="17">
        <v>15490</v>
      </c>
      <c r="D115" s="17">
        <v>16410</v>
      </c>
      <c r="E115" s="38">
        <f t="shared" si="79"/>
        <v>0.0593931568754035</v>
      </c>
      <c r="F115" s="18">
        <v>0.8</v>
      </c>
      <c r="G115" s="17">
        <v>214</v>
      </c>
      <c r="H115" s="17">
        <v>620</v>
      </c>
      <c r="I115" s="17">
        <f t="shared" si="80"/>
        <v>18417</v>
      </c>
      <c r="J115" s="17">
        <f t="shared" si="81"/>
        <v>14734</v>
      </c>
      <c r="K115" s="17">
        <v>9</v>
      </c>
      <c r="L115" s="59">
        <f t="shared" si="82"/>
        <v>785</v>
      </c>
      <c r="M115" s="59">
        <f t="shared" si="74"/>
        <v>794</v>
      </c>
      <c r="N115" s="49">
        <v>1088</v>
      </c>
      <c r="O115" s="49">
        <v>1063</v>
      </c>
      <c r="P115" s="49">
        <v>25</v>
      </c>
      <c r="Q115" s="66">
        <f t="shared" si="78"/>
        <v>769</v>
      </c>
    </row>
    <row r="116" spans="1:17">
      <c r="A116" s="30">
        <v>617</v>
      </c>
      <c r="B116" s="12" t="s">
        <v>71</v>
      </c>
      <c r="C116" s="12">
        <f>SUM(C117:C125)</f>
        <v>39416</v>
      </c>
      <c r="D116" s="12">
        <f>SUM(D117:D125)</f>
        <v>31231</v>
      </c>
      <c r="E116" s="37">
        <f t="shared" si="79"/>
        <v>-0.207656789121169</v>
      </c>
      <c r="F116" s="21">
        <v>0.8</v>
      </c>
      <c r="G116" s="12">
        <v>214</v>
      </c>
      <c r="H116" s="12">
        <v>620</v>
      </c>
      <c r="I116" s="12">
        <f t="shared" ref="I116:L116" si="83">SUM(I117:I125)</f>
        <v>23343</v>
      </c>
      <c r="J116" s="12">
        <f t="shared" si="83"/>
        <v>18677</v>
      </c>
      <c r="K116" s="12">
        <f t="shared" si="83"/>
        <v>84</v>
      </c>
      <c r="L116" s="58">
        <f t="shared" si="83"/>
        <v>996</v>
      </c>
      <c r="M116" s="58">
        <f t="shared" si="74"/>
        <v>1080</v>
      </c>
      <c r="N116" s="58">
        <f t="shared" ref="N116:P116" si="84">SUM(N117:N125)</f>
        <v>2942</v>
      </c>
      <c r="O116" s="58">
        <f t="shared" si="84"/>
        <v>2640</v>
      </c>
      <c r="P116" s="58">
        <f t="shared" si="84"/>
        <v>302</v>
      </c>
      <c r="Q116" s="65">
        <f t="shared" si="78"/>
        <v>778</v>
      </c>
    </row>
    <row r="117" spans="1:17">
      <c r="A117" s="33">
        <v>617001</v>
      </c>
      <c r="B117" s="17" t="s">
        <v>148</v>
      </c>
      <c r="C117" s="17">
        <v>809</v>
      </c>
      <c r="D117" s="17">
        <v>854</v>
      </c>
      <c r="E117" s="38">
        <f t="shared" si="79"/>
        <v>0.0556242274412855</v>
      </c>
      <c r="F117" s="18">
        <v>0.8</v>
      </c>
      <c r="G117" s="17">
        <v>214</v>
      </c>
      <c r="H117" s="17">
        <v>620</v>
      </c>
      <c r="I117" s="17">
        <f t="shared" ref="I117:I125" si="85">ROUND(D117*(1+$E117)^2,0)</f>
        <v>952</v>
      </c>
      <c r="J117" s="17">
        <f t="shared" ref="J117:J125" si="86">ROUND(I117*F117,0)</f>
        <v>762</v>
      </c>
      <c r="K117" s="17">
        <v>12</v>
      </c>
      <c r="L117" s="59">
        <f t="shared" ref="L117:L125" si="87">ROUND((G117*I117+H117*J117)*0.6/10000,0)</f>
        <v>41</v>
      </c>
      <c r="M117" s="59">
        <f t="shared" si="74"/>
        <v>53</v>
      </c>
      <c r="N117" s="49">
        <v>58</v>
      </c>
      <c r="O117" s="49">
        <v>59</v>
      </c>
      <c r="P117" s="49">
        <v>-1</v>
      </c>
      <c r="Q117" s="66">
        <f t="shared" si="78"/>
        <v>54</v>
      </c>
    </row>
    <row r="118" spans="1:17">
      <c r="A118" s="33">
        <v>617002</v>
      </c>
      <c r="B118" s="17" t="s">
        <v>149</v>
      </c>
      <c r="C118" s="17">
        <v>5802</v>
      </c>
      <c r="D118" s="17">
        <v>5679</v>
      </c>
      <c r="E118" s="38">
        <f t="shared" si="79"/>
        <v>-0.0211995863495346</v>
      </c>
      <c r="F118" s="18">
        <v>0.8</v>
      </c>
      <c r="G118" s="17">
        <v>214</v>
      </c>
      <c r="H118" s="17">
        <v>620</v>
      </c>
      <c r="I118" s="17">
        <f t="shared" si="85"/>
        <v>5441</v>
      </c>
      <c r="J118" s="17">
        <f t="shared" si="86"/>
        <v>4353</v>
      </c>
      <c r="K118" s="17">
        <v>9</v>
      </c>
      <c r="L118" s="59">
        <f t="shared" si="87"/>
        <v>232</v>
      </c>
      <c r="M118" s="59">
        <f t="shared" si="74"/>
        <v>241</v>
      </c>
      <c r="N118" s="49">
        <v>808</v>
      </c>
      <c r="O118" s="49">
        <v>737</v>
      </c>
      <c r="P118" s="49">
        <v>71</v>
      </c>
      <c r="Q118" s="66">
        <f>M118-P118-41</f>
        <v>129</v>
      </c>
    </row>
    <row r="119" spans="1:17">
      <c r="A119" s="33">
        <v>617003</v>
      </c>
      <c r="B119" s="17" t="s">
        <v>150</v>
      </c>
      <c r="C119" s="17">
        <v>1615</v>
      </c>
      <c r="D119" s="17">
        <v>1129</v>
      </c>
      <c r="E119" s="38">
        <f t="shared" si="79"/>
        <v>-0.300928792569659</v>
      </c>
      <c r="F119" s="18">
        <v>0.8</v>
      </c>
      <c r="G119" s="17">
        <v>214</v>
      </c>
      <c r="H119" s="17">
        <v>620</v>
      </c>
      <c r="I119" s="17">
        <f t="shared" si="85"/>
        <v>552</v>
      </c>
      <c r="J119" s="17">
        <f t="shared" si="86"/>
        <v>442</v>
      </c>
      <c r="K119" s="17">
        <v>9</v>
      </c>
      <c r="L119" s="59">
        <f t="shared" si="87"/>
        <v>24</v>
      </c>
      <c r="M119" s="59">
        <f t="shared" si="74"/>
        <v>33</v>
      </c>
      <c r="N119" s="49">
        <v>46</v>
      </c>
      <c r="O119" s="49">
        <v>54</v>
      </c>
      <c r="P119" s="49">
        <v>-8</v>
      </c>
      <c r="Q119" s="66">
        <f t="shared" si="78"/>
        <v>41</v>
      </c>
    </row>
    <row r="120" spans="1:17">
      <c r="A120" s="33">
        <v>617004</v>
      </c>
      <c r="B120" s="17" t="s">
        <v>151</v>
      </c>
      <c r="C120" s="17">
        <v>3980</v>
      </c>
      <c r="D120" s="17">
        <v>3688</v>
      </c>
      <c r="E120" s="38">
        <f t="shared" si="79"/>
        <v>-0.0733668341708543</v>
      </c>
      <c r="F120" s="18">
        <v>0.8</v>
      </c>
      <c r="G120" s="17">
        <v>214</v>
      </c>
      <c r="H120" s="17">
        <v>620</v>
      </c>
      <c r="I120" s="17">
        <f t="shared" si="85"/>
        <v>3167</v>
      </c>
      <c r="J120" s="17">
        <f t="shared" si="86"/>
        <v>2534</v>
      </c>
      <c r="K120" s="17">
        <v>9</v>
      </c>
      <c r="L120" s="59">
        <f t="shared" si="87"/>
        <v>135</v>
      </c>
      <c r="M120" s="59">
        <f t="shared" si="74"/>
        <v>144</v>
      </c>
      <c r="N120" s="49">
        <v>353</v>
      </c>
      <c r="O120" s="49">
        <v>331</v>
      </c>
      <c r="P120" s="49">
        <v>22</v>
      </c>
      <c r="Q120" s="66">
        <f t="shared" si="78"/>
        <v>122</v>
      </c>
    </row>
    <row r="121" spans="1:17">
      <c r="A121" s="33">
        <v>617005</v>
      </c>
      <c r="B121" s="17" t="s">
        <v>152</v>
      </c>
      <c r="C121" s="17">
        <v>4804</v>
      </c>
      <c r="D121" s="17">
        <v>4245</v>
      </c>
      <c r="E121" s="38">
        <f t="shared" si="79"/>
        <v>-0.116361365528726</v>
      </c>
      <c r="F121" s="18">
        <v>0.8</v>
      </c>
      <c r="G121" s="17">
        <v>214</v>
      </c>
      <c r="H121" s="17">
        <v>620</v>
      </c>
      <c r="I121" s="17">
        <f t="shared" si="85"/>
        <v>3315</v>
      </c>
      <c r="J121" s="17">
        <f t="shared" si="86"/>
        <v>2652</v>
      </c>
      <c r="K121" s="17">
        <v>9</v>
      </c>
      <c r="L121" s="59">
        <f t="shared" si="87"/>
        <v>141</v>
      </c>
      <c r="M121" s="59">
        <f t="shared" si="74"/>
        <v>150</v>
      </c>
      <c r="N121" s="49">
        <v>410</v>
      </c>
      <c r="O121" s="49">
        <v>359</v>
      </c>
      <c r="P121" s="49">
        <v>51</v>
      </c>
      <c r="Q121" s="66">
        <f t="shared" si="78"/>
        <v>99</v>
      </c>
    </row>
    <row r="122" spans="1:17">
      <c r="A122" s="33">
        <v>617006</v>
      </c>
      <c r="B122" s="17" t="s">
        <v>153</v>
      </c>
      <c r="C122" s="17">
        <v>2890</v>
      </c>
      <c r="D122" s="17">
        <v>2882</v>
      </c>
      <c r="E122" s="38">
        <f t="shared" si="79"/>
        <v>-0.0027681660899654</v>
      </c>
      <c r="F122" s="18">
        <v>0.8</v>
      </c>
      <c r="G122" s="17">
        <v>214</v>
      </c>
      <c r="H122" s="17">
        <v>620</v>
      </c>
      <c r="I122" s="17">
        <f t="shared" si="85"/>
        <v>2866</v>
      </c>
      <c r="J122" s="17">
        <f t="shared" si="86"/>
        <v>2293</v>
      </c>
      <c r="K122" s="17">
        <v>9</v>
      </c>
      <c r="L122" s="59">
        <f t="shared" si="87"/>
        <v>122</v>
      </c>
      <c r="M122" s="59">
        <f t="shared" si="74"/>
        <v>131</v>
      </c>
      <c r="N122" s="49">
        <v>173</v>
      </c>
      <c r="O122" s="49">
        <v>189</v>
      </c>
      <c r="P122" s="49">
        <v>-16</v>
      </c>
      <c r="Q122" s="66">
        <f t="shared" si="78"/>
        <v>147</v>
      </c>
    </row>
    <row r="123" spans="1:17">
      <c r="A123" s="33">
        <v>617007</v>
      </c>
      <c r="B123" s="17" t="s">
        <v>154</v>
      </c>
      <c r="C123" s="17">
        <v>2486</v>
      </c>
      <c r="D123" s="17">
        <v>2797</v>
      </c>
      <c r="E123" s="38">
        <f t="shared" si="79"/>
        <v>0.12510056315366</v>
      </c>
      <c r="F123" s="18">
        <v>0.8</v>
      </c>
      <c r="G123" s="17">
        <v>214</v>
      </c>
      <c r="H123" s="17">
        <v>620</v>
      </c>
      <c r="I123" s="17">
        <f t="shared" si="85"/>
        <v>3541</v>
      </c>
      <c r="J123" s="17">
        <f t="shared" si="86"/>
        <v>2833</v>
      </c>
      <c r="K123" s="17">
        <v>9</v>
      </c>
      <c r="L123" s="59">
        <f t="shared" si="87"/>
        <v>151</v>
      </c>
      <c r="M123" s="59">
        <f t="shared" si="74"/>
        <v>160</v>
      </c>
      <c r="N123" s="49">
        <v>166</v>
      </c>
      <c r="O123" s="49">
        <v>142</v>
      </c>
      <c r="P123" s="49">
        <v>24</v>
      </c>
      <c r="Q123" s="66">
        <f t="shared" si="78"/>
        <v>136</v>
      </c>
    </row>
    <row r="124" spans="1:17">
      <c r="A124" s="33">
        <v>617008</v>
      </c>
      <c r="B124" s="17" t="s">
        <v>155</v>
      </c>
      <c r="C124" s="17">
        <v>3019</v>
      </c>
      <c r="D124" s="17">
        <v>2141</v>
      </c>
      <c r="E124" s="38">
        <f t="shared" si="79"/>
        <v>-0.290824776416032</v>
      </c>
      <c r="F124" s="18">
        <v>0.8</v>
      </c>
      <c r="G124" s="17">
        <v>214</v>
      </c>
      <c r="H124" s="17">
        <v>620</v>
      </c>
      <c r="I124" s="17">
        <f t="shared" si="85"/>
        <v>1077</v>
      </c>
      <c r="J124" s="17">
        <f t="shared" si="86"/>
        <v>862</v>
      </c>
      <c r="K124" s="17">
        <v>9</v>
      </c>
      <c r="L124" s="59">
        <f t="shared" si="87"/>
        <v>46</v>
      </c>
      <c r="M124" s="59">
        <f t="shared" si="74"/>
        <v>55</v>
      </c>
      <c r="N124" s="49">
        <v>151</v>
      </c>
      <c r="O124" s="49">
        <v>146</v>
      </c>
      <c r="P124" s="49">
        <v>5</v>
      </c>
      <c r="Q124" s="66">
        <f t="shared" si="78"/>
        <v>50</v>
      </c>
    </row>
    <row r="125" spans="1:17">
      <c r="A125" s="33">
        <v>617009</v>
      </c>
      <c r="B125" s="17" t="s">
        <v>156</v>
      </c>
      <c r="C125" s="17">
        <v>14011</v>
      </c>
      <c r="D125" s="17">
        <v>7816</v>
      </c>
      <c r="E125" s="38">
        <f t="shared" si="79"/>
        <v>-0.442152594390122</v>
      </c>
      <c r="F125" s="18">
        <v>0.8</v>
      </c>
      <c r="G125" s="17">
        <v>214</v>
      </c>
      <c r="H125" s="17">
        <v>620</v>
      </c>
      <c r="I125" s="17">
        <f t="shared" si="85"/>
        <v>2432</v>
      </c>
      <c r="J125" s="17">
        <f t="shared" si="86"/>
        <v>1946</v>
      </c>
      <c r="K125" s="17">
        <v>9</v>
      </c>
      <c r="L125" s="59">
        <f t="shared" si="87"/>
        <v>104</v>
      </c>
      <c r="M125" s="59">
        <f t="shared" si="74"/>
        <v>113</v>
      </c>
      <c r="N125" s="49">
        <v>777</v>
      </c>
      <c r="O125" s="49">
        <v>623</v>
      </c>
      <c r="P125" s="49">
        <v>154</v>
      </c>
      <c r="Q125" s="66">
        <f>M125-P125+41</f>
        <v>0</v>
      </c>
    </row>
    <row r="126" spans="1:17">
      <c r="A126" s="30">
        <v>618</v>
      </c>
      <c r="B126" s="12" t="s">
        <v>72</v>
      </c>
      <c r="C126" s="12">
        <f>SUM(C127:C135)</f>
        <v>36217</v>
      </c>
      <c r="D126" s="12">
        <f>SUM(D127:D135)</f>
        <v>32924</v>
      </c>
      <c r="E126" s="37">
        <f t="shared" si="79"/>
        <v>-0.0909241516414943</v>
      </c>
      <c r="F126" s="21">
        <v>0.8</v>
      </c>
      <c r="G126" s="32">
        <v>214</v>
      </c>
      <c r="H126" s="32">
        <v>620</v>
      </c>
      <c r="I126" s="12">
        <f t="shared" ref="I126:L126" si="88">SUM(I127:I135)</f>
        <v>27534</v>
      </c>
      <c r="J126" s="12">
        <f t="shared" si="88"/>
        <v>22026</v>
      </c>
      <c r="K126" s="12">
        <f t="shared" si="88"/>
        <v>84</v>
      </c>
      <c r="L126" s="58">
        <f t="shared" si="88"/>
        <v>1172</v>
      </c>
      <c r="M126" s="58">
        <f t="shared" si="74"/>
        <v>1256</v>
      </c>
      <c r="N126" s="58">
        <f t="shared" ref="N126:P126" si="89">SUM(N127:N135)</f>
        <v>2514</v>
      </c>
      <c r="O126" s="58">
        <f t="shared" si="89"/>
        <v>2663</v>
      </c>
      <c r="P126" s="58">
        <f t="shared" si="89"/>
        <v>-149</v>
      </c>
      <c r="Q126" s="65">
        <f t="shared" si="78"/>
        <v>1405</v>
      </c>
    </row>
    <row r="127" spans="1:17">
      <c r="A127" s="33">
        <v>618001</v>
      </c>
      <c r="B127" s="17" t="s">
        <v>157</v>
      </c>
      <c r="C127" s="33"/>
      <c r="D127" s="33"/>
      <c r="E127" s="38"/>
      <c r="F127" s="18"/>
      <c r="G127" s="17"/>
      <c r="H127" s="17"/>
      <c r="I127" s="17"/>
      <c r="J127" s="17"/>
      <c r="K127" s="17">
        <v>12</v>
      </c>
      <c r="L127" s="59"/>
      <c r="M127" s="59">
        <f t="shared" si="74"/>
        <v>12</v>
      </c>
      <c r="N127" s="49">
        <v>0</v>
      </c>
      <c r="O127" s="49">
        <v>0</v>
      </c>
      <c r="P127" s="49">
        <v>0</v>
      </c>
      <c r="Q127" s="66">
        <f t="shared" si="78"/>
        <v>12</v>
      </c>
    </row>
    <row r="128" spans="1:17">
      <c r="A128" s="33">
        <v>618002</v>
      </c>
      <c r="B128" s="17" t="s">
        <v>158</v>
      </c>
      <c r="C128" s="17">
        <v>10950</v>
      </c>
      <c r="D128" s="17">
        <v>10037</v>
      </c>
      <c r="E128" s="38">
        <f t="shared" ref="E128:E136" si="90">(D128-C128)/C128</f>
        <v>-0.08337899543379</v>
      </c>
      <c r="F128" s="18">
        <v>0.8</v>
      </c>
      <c r="G128" s="17">
        <v>214</v>
      </c>
      <c r="H128" s="17">
        <v>620</v>
      </c>
      <c r="I128" s="17">
        <f t="shared" ref="I128:I135" si="91">ROUND(D128*(1+$E128)^2,0)</f>
        <v>8433</v>
      </c>
      <c r="J128" s="17">
        <f t="shared" ref="J128:J135" si="92">ROUND(I128*F128,0)</f>
        <v>6746</v>
      </c>
      <c r="K128" s="17">
        <v>9</v>
      </c>
      <c r="L128" s="59">
        <f t="shared" ref="L128:L135" si="93">ROUND((G128*I128+H128*J128)*0.6/10000,0)</f>
        <v>359</v>
      </c>
      <c r="M128" s="59">
        <f t="shared" si="74"/>
        <v>368</v>
      </c>
      <c r="N128" s="49">
        <v>953</v>
      </c>
      <c r="O128" s="49">
        <v>705</v>
      </c>
      <c r="P128" s="49">
        <v>248</v>
      </c>
      <c r="Q128" s="66">
        <f t="shared" si="78"/>
        <v>120</v>
      </c>
    </row>
    <row r="129" spans="1:17">
      <c r="A129" s="33">
        <v>618003</v>
      </c>
      <c r="B129" s="17" t="s">
        <v>159</v>
      </c>
      <c r="C129" s="17">
        <v>5750</v>
      </c>
      <c r="D129" s="17">
        <v>5011</v>
      </c>
      <c r="E129" s="38">
        <f t="shared" si="90"/>
        <v>-0.128521739130435</v>
      </c>
      <c r="F129" s="18">
        <v>0.8</v>
      </c>
      <c r="G129" s="17">
        <v>214</v>
      </c>
      <c r="H129" s="17">
        <v>620</v>
      </c>
      <c r="I129" s="17">
        <f t="shared" si="91"/>
        <v>3806</v>
      </c>
      <c r="J129" s="17">
        <f t="shared" si="92"/>
        <v>3045</v>
      </c>
      <c r="K129" s="17">
        <v>9</v>
      </c>
      <c r="L129" s="59">
        <f t="shared" si="93"/>
        <v>162</v>
      </c>
      <c r="M129" s="59">
        <f t="shared" si="74"/>
        <v>171</v>
      </c>
      <c r="N129" s="49">
        <v>360</v>
      </c>
      <c r="O129" s="49">
        <v>427</v>
      </c>
      <c r="P129" s="49">
        <v>-67</v>
      </c>
      <c r="Q129" s="66">
        <f t="shared" si="78"/>
        <v>238</v>
      </c>
    </row>
    <row r="130" spans="1:17">
      <c r="A130" s="33">
        <v>618004</v>
      </c>
      <c r="B130" s="17" t="s">
        <v>160</v>
      </c>
      <c r="C130" s="17">
        <v>8888</v>
      </c>
      <c r="D130" s="17">
        <v>8739</v>
      </c>
      <c r="E130" s="38">
        <f t="shared" si="90"/>
        <v>-0.0167641764176418</v>
      </c>
      <c r="F130" s="18">
        <v>0.8</v>
      </c>
      <c r="G130" s="17">
        <v>214</v>
      </c>
      <c r="H130" s="17">
        <v>620</v>
      </c>
      <c r="I130" s="17">
        <f t="shared" si="91"/>
        <v>8448</v>
      </c>
      <c r="J130" s="17">
        <f t="shared" si="92"/>
        <v>6758</v>
      </c>
      <c r="K130" s="17">
        <v>9</v>
      </c>
      <c r="L130" s="59">
        <f t="shared" si="93"/>
        <v>360</v>
      </c>
      <c r="M130" s="59">
        <f t="shared" si="74"/>
        <v>369</v>
      </c>
      <c r="N130" s="49">
        <v>663</v>
      </c>
      <c r="O130" s="49">
        <v>761</v>
      </c>
      <c r="P130" s="49">
        <v>-98</v>
      </c>
      <c r="Q130" s="66">
        <f t="shared" si="78"/>
        <v>467</v>
      </c>
    </row>
    <row r="131" spans="1:17">
      <c r="A131" s="33">
        <v>618005</v>
      </c>
      <c r="B131" s="17" t="s">
        <v>161</v>
      </c>
      <c r="C131" s="17">
        <v>2778</v>
      </c>
      <c r="D131" s="17">
        <v>2296</v>
      </c>
      <c r="E131" s="38">
        <f t="shared" si="90"/>
        <v>-0.173506119510439</v>
      </c>
      <c r="F131" s="18">
        <v>0.8</v>
      </c>
      <c r="G131" s="17">
        <v>214</v>
      </c>
      <c r="H131" s="17">
        <v>620</v>
      </c>
      <c r="I131" s="17">
        <f t="shared" si="91"/>
        <v>1568</v>
      </c>
      <c r="J131" s="17">
        <f t="shared" si="92"/>
        <v>1254</v>
      </c>
      <c r="K131" s="17">
        <v>9</v>
      </c>
      <c r="L131" s="59">
        <f t="shared" si="93"/>
        <v>67</v>
      </c>
      <c r="M131" s="59">
        <f t="shared" si="74"/>
        <v>76</v>
      </c>
      <c r="N131" s="49">
        <v>146</v>
      </c>
      <c r="O131" s="49">
        <v>209</v>
      </c>
      <c r="P131" s="49">
        <v>-63</v>
      </c>
      <c r="Q131" s="66">
        <f t="shared" si="78"/>
        <v>139</v>
      </c>
    </row>
    <row r="132" spans="1:17">
      <c r="A132" s="33">
        <v>618006</v>
      </c>
      <c r="B132" s="17" t="s">
        <v>162</v>
      </c>
      <c r="C132" s="17">
        <v>2683</v>
      </c>
      <c r="D132" s="17">
        <v>2402</v>
      </c>
      <c r="E132" s="38">
        <f t="shared" si="90"/>
        <v>-0.104733507267984</v>
      </c>
      <c r="F132" s="18">
        <v>0.8</v>
      </c>
      <c r="G132" s="17">
        <v>214</v>
      </c>
      <c r="H132" s="17">
        <v>620</v>
      </c>
      <c r="I132" s="17">
        <f t="shared" si="91"/>
        <v>1925</v>
      </c>
      <c r="J132" s="17">
        <f t="shared" si="92"/>
        <v>1540</v>
      </c>
      <c r="K132" s="17">
        <v>9</v>
      </c>
      <c r="L132" s="59">
        <f t="shared" si="93"/>
        <v>82</v>
      </c>
      <c r="M132" s="59">
        <f t="shared" si="74"/>
        <v>91</v>
      </c>
      <c r="N132" s="49">
        <v>175</v>
      </c>
      <c r="O132" s="49">
        <v>199</v>
      </c>
      <c r="P132" s="49">
        <v>-24</v>
      </c>
      <c r="Q132" s="66">
        <f t="shared" si="78"/>
        <v>115</v>
      </c>
    </row>
    <row r="133" spans="1:17">
      <c r="A133" s="33">
        <v>618007</v>
      </c>
      <c r="B133" s="17" t="s">
        <v>163</v>
      </c>
      <c r="C133" s="17">
        <v>743</v>
      </c>
      <c r="D133" s="17">
        <v>732</v>
      </c>
      <c r="E133" s="38">
        <f t="shared" si="90"/>
        <v>-0.0148048452220727</v>
      </c>
      <c r="F133" s="18">
        <v>0.8</v>
      </c>
      <c r="G133" s="17">
        <v>214</v>
      </c>
      <c r="H133" s="17">
        <v>620</v>
      </c>
      <c r="I133" s="17">
        <f t="shared" si="91"/>
        <v>710</v>
      </c>
      <c r="J133" s="17">
        <f t="shared" si="92"/>
        <v>568</v>
      </c>
      <c r="K133" s="17">
        <v>9</v>
      </c>
      <c r="L133" s="59">
        <f t="shared" si="93"/>
        <v>30</v>
      </c>
      <c r="M133" s="59">
        <f t="shared" si="74"/>
        <v>39</v>
      </c>
      <c r="N133" s="49">
        <v>51</v>
      </c>
      <c r="O133" s="49">
        <v>61</v>
      </c>
      <c r="P133" s="49">
        <v>-10</v>
      </c>
      <c r="Q133" s="66">
        <f t="shared" si="78"/>
        <v>49</v>
      </c>
    </row>
    <row r="134" spans="1:17">
      <c r="A134" s="33">
        <v>618008</v>
      </c>
      <c r="B134" s="17" t="s">
        <v>164</v>
      </c>
      <c r="C134" s="17">
        <v>1202</v>
      </c>
      <c r="D134" s="17">
        <v>1128</v>
      </c>
      <c r="E134" s="38">
        <f t="shared" si="90"/>
        <v>-0.0615640599001664</v>
      </c>
      <c r="F134" s="18">
        <v>0.8</v>
      </c>
      <c r="G134" s="17">
        <v>214</v>
      </c>
      <c r="H134" s="17">
        <v>620</v>
      </c>
      <c r="I134" s="17">
        <f t="shared" si="91"/>
        <v>993</v>
      </c>
      <c r="J134" s="17">
        <f t="shared" si="92"/>
        <v>794</v>
      </c>
      <c r="K134" s="17">
        <v>9</v>
      </c>
      <c r="L134" s="59">
        <f t="shared" si="93"/>
        <v>42</v>
      </c>
      <c r="M134" s="59">
        <f t="shared" si="74"/>
        <v>51</v>
      </c>
      <c r="N134" s="49">
        <v>83</v>
      </c>
      <c r="O134" s="49">
        <v>87</v>
      </c>
      <c r="P134" s="49">
        <v>-4</v>
      </c>
      <c r="Q134" s="66">
        <f t="shared" si="78"/>
        <v>55</v>
      </c>
    </row>
    <row r="135" spans="1:17">
      <c r="A135" s="33">
        <v>618009</v>
      </c>
      <c r="B135" s="17" t="s">
        <v>165</v>
      </c>
      <c r="C135" s="17">
        <v>3223</v>
      </c>
      <c r="D135" s="17">
        <v>2579</v>
      </c>
      <c r="E135" s="38">
        <f t="shared" si="90"/>
        <v>-0.199813838039094</v>
      </c>
      <c r="F135" s="18">
        <v>0.8</v>
      </c>
      <c r="G135" s="17">
        <v>214</v>
      </c>
      <c r="H135" s="17">
        <v>620</v>
      </c>
      <c r="I135" s="17">
        <f t="shared" si="91"/>
        <v>1651</v>
      </c>
      <c r="J135" s="17">
        <f t="shared" si="92"/>
        <v>1321</v>
      </c>
      <c r="K135" s="17">
        <v>9</v>
      </c>
      <c r="L135" s="59">
        <f t="shared" si="93"/>
        <v>70</v>
      </c>
      <c r="M135" s="59">
        <f t="shared" si="74"/>
        <v>79</v>
      </c>
      <c r="N135" s="49">
        <v>83</v>
      </c>
      <c r="O135" s="49">
        <v>214</v>
      </c>
      <c r="P135" s="49">
        <v>-131</v>
      </c>
      <c r="Q135" s="66">
        <f t="shared" si="78"/>
        <v>210</v>
      </c>
    </row>
    <row r="136" spans="1:17">
      <c r="A136" s="30">
        <v>619</v>
      </c>
      <c r="B136" s="12" t="s">
        <v>73</v>
      </c>
      <c r="C136" s="12">
        <f>SUM(C137:C140)</f>
        <v>22492</v>
      </c>
      <c r="D136" s="12">
        <f>SUM(D137:D140)</f>
        <v>19616</v>
      </c>
      <c r="E136" s="37">
        <f t="shared" si="90"/>
        <v>-0.127867686288458</v>
      </c>
      <c r="F136" s="21">
        <v>0.8</v>
      </c>
      <c r="G136" s="32">
        <v>214</v>
      </c>
      <c r="H136" s="32">
        <v>620</v>
      </c>
      <c r="I136" s="12">
        <f t="shared" ref="I136:L136" si="94">SUM(I137:I140)</f>
        <v>15729</v>
      </c>
      <c r="J136" s="12">
        <f t="shared" si="94"/>
        <v>12583</v>
      </c>
      <c r="K136" s="12">
        <f t="shared" si="94"/>
        <v>39</v>
      </c>
      <c r="L136" s="58">
        <f t="shared" si="94"/>
        <v>671</v>
      </c>
      <c r="M136" s="58">
        <f t="shared" si="74"/>
        <v>710</v>
      </c>
      <c r="N136" s="58">
        <f t="shared" ref="N136:P136" si="95">SUM(N137:N140)</f>
        <v>1592</v>
      </c>
      <c r="O136" s="58">
        <f t="shared" si="95"/>
        <v>1367</v>
      </c>
      <c r="P136" s="58">
        <f t="shared" si="95"/>
        <v>225</v>
      </c>
      <c r="Q136" s="65">
        <f t="shared" si="78"/>
        <v>485</v>
      </c>
    </row>
    <row r="137" spans="1:17">
      <c r="A137" s="33">
        <v>619001</v>
      </c>
      <c r="B137" s="17" t="s">
        <v>166</v>
      </c>
      <c r="C137" s="17"/>
      <c r="D137" s="17"/>
      <c r="E137" s="38"/>
      <c r="F137" s="18"/>
      <c r="G137" s="17"/>
      <c r="H137" s="17"/>
      <c r="I137" s="17"/>
      <c r="J137" s="17"/>
      <c r="K137" s="17">
        <v>12</v>
      </c>
      <c r="L137" s="59"/>
      <c r="M137" s="59">
        <f t="shared" si="74"/>
        <v>12</v>
      </c>
      <c r="N137" s="49">
        <v>0</v>
      </c>
      <c r="O137" s="49">
        <v>1</v>
      </c>
      <c r="P137" s="49">
        <v>-1</v>
      </c>
      <c r="Q137" s="66">
        <f t="shared" si="78"/>
        <v>13</v>
      </c>
    </row>
    <row r="138" spans="1:17">
      <c r="A138" s="33">
        <v>619003</v>
      </c>
      <c r="B138" s="17" t="s">
        <v>167</v>
      </c>
      <c r="C138" s="17">
        <v>5271</v>
      </c>
      <c r="D138" s="17">
        <v>4500</v>
      </c>
      <c r="E138" s="38">
        <f t="shared" ref="E138:E141" si="96">(D138-C138)/C138</f>
        <v>-0.146272054638589</v>
      </c>
      <c r="F138" s="18">
        <v>0.8</v>
      </c>
      <c r="G138" s="17">
        <v>214</v>
      </c>
      <c r="H138" s="17">
        <v>620</v>
      </c>
      <c r="I138" s="17">
        <f t="shared" ref="I138:I140" si="97">ROUND(D138*(1+$E138)^2,0)</f>
        <v>3280</v>
      </c>
      <c r="J138" s="17">
        <f t="shared" ref="J138:J140" si="98">ROUND(I138*F138,0)</f>
        <v>2624</v>
      </c>
      <c r="K138" s="17">
        <v>9</v>
      </c>
      <c r="L138" s="59">
        <f t="shared" ref="L138:L140" si="99">ROUND((G138*I138+H138*J138)*0.6/10000,0)</f>
        <v>140</v>
      </c>
      <c r="M138" s="59">
        <f t="shared" si="74"/>
        <v>149</v>
      </c>
      <c r="N138" s="49">
        <v>703</v>
      </c>
      <c r="O138" s="49">
        <v>345</v>
      </c>
      <c r="P138" s="49">
        <v>358</v>
      </c>
      <c r="Q138" s="66">
        <f>M138-P138+209</f>
        <v>0</v>
      </c>
    </row>
    <row r="139" spans="1:17">
      <c r="A139" s="33">
        <v>619002</v>
      </c>
      <c r="B139" s="17" t="s">
        <v>168</v>
      </c>
      <c r="C139" s="17">
        <v>4367</v>
      </c>
      <c r="D139" s="17">
        <v>4803</v>
      </c>
      <c r="E139" s="38">
        <f t="shared" si="96"/>
        <v>0.0998397068926036</v>
      </c>
      <c r="F139" s="18">
        <v>0.8</v>
      </c>
      <c r="G139" s="17">
        <v>214</v>
      </c>
      <c r="H139" s="17">
        <v>620</v>
      </c>
      <c r="I139" s="17">
        <f t="shared" si="97"/>
        <v>5810</v>
      </c>
      <c r="J139" s="17">
        <f t="shared" si="98"/>
        <v>4648</v>
      </c>
      <c r="K139" s="17">
        <v>9</v>
      </c>
      <c r="L139" s="59">
        <f t="shared" si="99"/>
        <v>248</v>
      </c>
      <c r="M139" s="59">
        <f t="shared" si="74"/>
        <v>257</v>
      </c>
      <c r="N139" s="49">
        <v>438</v>
      </c>
      <c r="O139" s="49">
        <v>371</v>
      </c>
      <c r="P139" s="49">
        <v>67</v>
      </c>
      <c r="Q139" s="66">
        <f t="shared" si="78"/>
        <v>190</v>
      </c>
    </row>
    <row r="140" ht="24" spans="1:17">
      <c r="A140" s="33">
        <v>619004</v>
      </c>
      <c r="B140" s="17" t="s">
        <v>169</v>
      </c>
      <c r="C140" s="17">
        <v>12854</v>
      </c>
      <c r="D140" s="17">
        <v>10313</v>
      </c>
      <c r="E140" s="38">
        <f t="shared" si="96"/>
        <v>-0.197681655515793</v>
      </c>
      <c r="F140" s="18">
        <v>0.8</v>
      </c>
      <c r="G140" s="17">
        <v>214</v>
      </c>
      <c r="H140" s="17">
        <v>620</v>
      </c>
      <c r="I140" s="17">
        <f t="shared" si="97"/>
        <v>6639</v>
      </c>
      <c r="J140" s="17">
        <f t="shared" si="98"/>
        <v>5311</v>
      </c>
      <c r="K140" s="17">
        <v>9</v>
      </c>
      <c r="L140" s="59">
        <f t="shared" si="99"/>
        <v>283</v>
      </c>
      <c r="M140" s="59">
        <f t="shared" si="74"/>
        <v>292</v>
      </c>
      <c r="N140" s="49">
        <v>451</v>
      </c>
      <c r="O140" s="49">
        <v>650</v>
      </c>
      <c r="P140" s="49">
        <v>-199</v>
      </c>
      <c r="Q140" s="66">
        <f>M140-P140-209</f>
        <v>282</v>
      </c>
    </row>
    <row r="141" spans="1:17">
      <c r="A141" s="30">
        <v>620</v>
      </c>
      <c r="B141" s="12" t="s">
        <v>74</v>
      </c>
      <c r="C141" s="12">
        <f>SUM(C142:C147)</f>
        <v>86828</v>
      </c>
      <c r="D141" s="12">
        <f>SUM(D142:D147)</f>
        <v>74359</v>
      </c>
      <c r="E141" s="37">
        <f t="shared" si="96"/>
        <v>-0.143605749297462</v>
      </c>
      <c r="F141" s="21">
        <v>0.8</v>
      </c>
      <c r="G141" s="12">
        <v>214</v>
      </c>
      <c r="H141" s="12">
        <v>620</v>
      </c>
      <c r="I141" s="12">
        <f t="shared" ref="I141:L141" si="100">SUM(I142:I147)</f>
        <v>59690</v>
      </c>
      <c r="J141" s="12">
        <f t="shared" si="100"/>
        <v>47752</v>
      </c>
      <c r="K141" s="12">
        <f t="shared" si="100"/>
        <v>57</v>
      </c>
      <c r="L141" s="58">
        <f t="shared" si="100"/>
        <v>2542</v>
      </c>
      <c r="M141" s="58">
        <f t="shared" si="74"/>
        <v>2599</v>
      </c>
      <c r="N141" s="58">
        <f t="shared" ref="N141:P141" si="101">SUM(N142:N147)</f>
        <v>6966</v>
      </c>
      <c r="O141" s="58">
        <f t="shared" si="101"/>
        <v>4379</v>
      </c>
      <c r="P141" s="58">
        <f t="shared" si="101"/>
        <v>2587</v>
      </c>
      <c r="Q141" s="65">
        <f>M141-P141+610</f>
        <v>622</v>
      </c>
    </row>
    <row r="142" spans="1:17">
      <c r="A142" s="33">
        <v>620001</v>
      </c>
      <c r="B142" s="17" t="s">
        <v>170</v>
      </c>
      <c r="C142" s="17">
        <v>2946</v>
      </c>
      <c r="D142" s="17">
        <v>0</v>
      </c>
      <c r="E142" s="37"/>
      <c r="F142" s="18"/>
      <c r="G142" s="35"/>
      <c r="H142" s="35"/>
      <c r="I142" s="17"/>
      <c r="J142" s="17"/>
      <c r="K142" s="17">
        <v>12</v>
      </c>
      <c r="L142" s="59"/>
      <c r="M142" s="59">
        <f t="shared" si="74"/>
        <v>12</v>
      </c>
      <c r="N142" s="49">
        <v>722</v>
      </c>
      <c r="O142" s="49">
        <v>100</v>
      </c>
      <c r="P142" s="49">
        <v>622</v>
      </c>
      <c r="Q142" s="66">
        <f>M142-P142+610</f>
        <v>0</v>
      </c>
    </row>
    <row r="143" spans="1:17">
      <c r="A143" s="33">
        <v>620002</v>
      </c>
      <c r="B143" s="17" t="s">
        <v>171</v>
      </c>
      <c r="C143" s="17">
        <v>16896</v>
      </c>
      <c r="D143" s="17">
        <v>17245</v>
      </c>
      <c r="E143" s="38">
        <f t="shared" ref="E143:E148" si="102">(D143-C143)/C143</f>
        <v>0.0206557765151515</v>
      </c>
      <c r="F143" s="18">
        <v>0.8</v>
      </c>
      <c r="G143" s="17">
        <v>214</v>
      </c>
      <c r="H143" s="17">
        <v>620</v>
      </c>
      <c r="I143" s="17">
        <f t="shared" ref="I143:I147" si="103">ROUND(D143*(1+$E143)^2,0)</f>
        <v>17965</v>
      </c>
      <c r="J143" s="17">
        <f t="shared" ref="J143:J147" si="104">ROUND(I143*F143,0)</f>
        <v>14372</v>
      </c>
      <c r="K143" s="17">
        <v>9</v>
      </c>
      <c r="L143" s="59">
        <f t="shared" ref="L143:L147" si="105">ROUND((G143*I143+H143*J143)*0.6/10000,0)</f>
        <v>765</v>
      </c>
      <c r="M143" s="59">
        <f t="shared" si="74"/>
        <v>774</v>
      </c>
      <c r="N143" s="49">
        <v>1182</v>
      </c>
      <c r="O143" s="49">
        <v>956</v>
      </c>
      <c r="P143" s="49">
        <v>226</v>
      </c>
      <c r="Q143" s="66">
        <f>M143-P143-322</f>
        <v>226</v>
      </c>
    </row>
    <row r="144" spans="1:17">
      <c r="A144" s="33">
        <v>620003</v>
      </c>
      <c r="B144" s="17" t="s">
        <v>172</v>
      </c>
      <c r="C144" s="17">
        <v>8444</v>
      </c>
      <c r="D144" s="17">
        <v>7868</v>
      </c>
      <c r="E144" s="38">
        <f t="shared" si="102"/>
        <v>-0.0682141165324491</v>
      </c>
      <c r="F144" s="18">
        <v>0.8</v>
      </c>
      <c r="G144" s="17">
        <v>214</v>
      </c>
      <c r="H144" s="17">
        <v>620</v>
      </c>
      <c r="I144" s="17">
        <f t="shared" si="103"/>
        <v>6831</v>
      </c>
      <c r="J144" s="17">
        <f t="shared" si="104"/>
        <v>5465</v>
      </c>
      <c r="K144" s="17">
        <v>9</v>
      </c>
      <c r="L144" s="59">
        <f t="shared" si="105"/>
        <v>291</v>
      </c>
      <c r="M144" s="59">
        <f t="shared" si="74"/>
        <v>300</v>
      </c>
      <c r="N144" s="49">
        <v>412</v>
      </c>
      <c r="O144" s="49">
        <v>466</v>
      </c>
      <c r="P144" s="49">
        <v>-54</v>
      </c>
      <c r="Q144" s="66">
        <f t="shared" si="78"/>
        <v>354</v>
      </c>
    </row>
    <row r="145" spans="1:17">
      <c r="A145" s="33">
        <v>620004</v>
      </c>
      <c r="B145" s="17" t="s">
        <v>173</v>
      </c>
      <c r="C145" s="17">
        <v>37136</v>
      </c>
      <c r="D145" s="17">
        <v>31705</v>
      </c>
      <c r="E145" s="38">
        <f t="shared" si="102"/>
        <v>-0.146246230073244</v>
      </c>
      <c r="F145" s="18">
        <v>0.8</v>
      </c>
      <c r="G145" s="17">
        <v>214</v>
      </c>
      <c r="H145" s="17">
        <v>620</v>
      </c>
      <c r="I145" s="17">
        <f t="shared" si="103"/>
        <v>23110</v>
      </c>
      <c r="J145" s="17">
        <f t="shared" si="104"/>
        <v>18488</v>
      </c>
      <c r="K145" s="17">
        <v>9</v>
      </c>
      <c r="L145" s="59">
        <f t="shared" si="105"/>
        <v>984</v>
      </c>
      <c r="M145" s="59">
        <f t="shared" si="74"/>
        <v>993</v>
      </c>
      <c r="N145" s="49">
        <v>2951</v>
      </c>
      <c r="O145" s="49">
        <v>2000</v>
      </c>
      <c r="P145" s="49">
        <v>951</v>
      </c>
      <c r="Q145" s="66">
        <f t="shared" si="78"/>
        <v>42</v>
      </c>
    </row>
    <row r="146" spans="1:17">
      <c r="A146" s="33">
        <v>620005</v>
      </c>
      <c r="B146" s="17" t="s">
        <v>174</v>
      </c>
      <c r="C146" s="17">
        <v>6881</v>
      </c>
      <c r="D146" s="17">
        <v>5741</v>
      </c>
      <c r="E146" s="38">
        <f t="shared" si="102"/>
        <v>-0.165673593954367</v>
      </c>
      <c r="F146" s="18">
        <v>0.8</v>
      </c>
      <c r="G146" s="17">
        <v>214</v>
      </c>
      <c r="H146" s="17">
        <v>620</v>
      </c>
      <c r="I146" s="17">
        <f t="shared" si="103"/>
        <v>3996</v>
      </c>
      <c r="J146" s="17">
        <f t="shared" si="104"/>
        <v>3197</v>
      </c>
      <c r="K146" s="17">
        <v>9</v>
      </c>
      <c r="L146" s="59">
        <f t="shared" si="105"/>
        <v>170</v>
      </c>
      <c r="M146" s="59">
        <f t="shared" si="74"/>
        <v>179</v>
      </c>
      <c r="N146" s="49">
        <v>540</v>
      </c>
      <c r="O146" s="49">
        <v>323</v>
      </c>
      <c r="P146" s="49">
        <v>217</v>
      </c>
      <c r="Q146" s="66">
        <f>M146-P146+38</f>
        <v>0</v>
      </c>
    </row>
    <row r="147" spans="1:17">
      <c r="A147" s="33">
        <v>620006</v>
      </c>
      <c r="B147" s="17" t="s">
        <v>175</v>
      </c>
      <c r="C147" s="17">
        <v>14525</v>
      </c>
      <c r="D147" s="17">
        <v>11800</v>
      </c>
      <c r="E147" s="38">
        <f t="shared" si="102"/>
        <v>-0.187607573149742</v>
      </c>
      <c r="F147" s="18">
        <v>0.8</v>
      </c>
      <c r="G147" s="17">
        <v>214</v>
      </c>
      <c r="H147" s="17">
        <v>620</v>
      </c>
      <c r="I147" s="17">
        <f t="shared" si="103"/>
        <v>7788</v>
      </c>
      <c r="J147" s="17">
        <f t="shared" si="104"/>
        <v>6230</v>
      </c>
      <c r="K147" s="17">
        <v>9</v>
      </c>
      <c r="L147" s="59">
        <f t="shared" si="105"/>
        <v>332</v>
      </c>
      <c r="M147" s="59">
        <f t="shared" si="74"/>
        <v>341</v>
      </c>
      <c r="N147" s="49">
        <v>1159</v>
      </c>
      <c r="O147" s="49">
        <v>534</v>
      </c>
      <c r="P147" s="49">
        <v>625</v>
      </c>
      <c r="Q147" s="66">
        <f>M147-P147+284</f>
        <v>0</v>
      </c>
    </row>
    <row r="148" spans="1:17">
      <c r="A148" s="30">
        <v>621</v>
      </c>
      <c r="B148" s="12" t="s">
        <v>75</v>
      </c>
      <c r="C148" s="12">
        <f>SUM(C149:C154)</f>
        <v>24040</v>
      </c>
      <c r="D148" s="12">
        <f>SUM(D149:D154)</f>
        <v>21539</v>
      </c>
      <c r="E148" s="37">
        <f t="shared" si="102"/>
        <v>-0.104034941763727</v>
      </c>
      <c r="F148" s="21">
        <v>0.8</v>
      </c>
      <c r="G148" s="32">
        <v>214</v>
      </c>
      <c r="H148" s="32">
        <v>620</v>
      </c>
      <c r="I148" s="12">
        <f t="shared" ref="I148:L148" si="106">SUM(I149:I154)</f>
        <v>17422</v>
      </c>
      <c r="J148" s="12">
        <f t="shared" si="106"/>
        <v>13937</v>
      </c>
      <c r="K148" s="12">
        <f t="shared" si="106"/>
        <v>57</v>
      </c>
      <c r="L148" s="58">
        <f t="shared" si="106"/>
        <v>741</v>
      </c>
      <c r="M148" s="58">
        <f t="shared" si="74"/>
        <v>798</v>
      </c>
      <c r="N148" s="58">
        <f t="shared" ref="N148:P148" si="107">SUM(N149:N154)</f>
        <v>2517</v>
      </c>
      <c r="O148" s="58">
        <f t="shared" si="107"/>
        <v>1678</v>
      </c>
      <c r="P148" s="58">
        <f t="shared" si="107"/>
        <v>839</v>
      </c>
      <c r="Q148" s="65">
        <f>M148-P148+248</f>
        <v>207</v>
      </c>
    </row>
    <row r="149" spans="1:17">
      <c r="A149" s="33">
        <v>621001</v>
      </c>
      <c r="B149" s="17" t="s">
        <v>176</v>
      </c>
      <c r="C149" s="33"/>
      <c r="D149" s="33"/>
      <c r="E149" s="38"/>
      <c r="F149" s="18"/>
      <c r="G149" s="17"/>
      <c r="H149" s="17"/>
      <c r="I149" s="17"/>
      <c r="J149" s="17"/>
      <c r="K149" s="17">
        <v>12</v>
      </c>
      <c r="L149" s="59"/>
      <c r="M149" s="59">
        <f t="shared" si="74"/>
        <v>12</v>
      </c>
      <c r="N149" s="49">
        <v>0</v>
      </c>
      <c r="O149" s="49">
        <v>0</v>
      </c>
      <c r="P149" s="49">
        <v>0</v>
      </c>
      <c r="Q149" s="66">
        <f t="shared" si="78"/>
        <v>12</v>
      </c>
    </row>
    <row r="150" spans="1:17">
      <c r="A150" s="33">
        <v>621002</v>
      </c>
      <c r="B150" s="17" t="s">
        <v>177</v>
      </c>
      <c r="C150" s="17">
        <v>3507</v>
      </c>
      <c r="D150" s="17">
        <v>3436</v>
      </c>
      <c r="E150" s="34">
        <f t="shared" ref="E150:E154" si="108">(D150-C150)/C150</f>
        <v>-0.0202452238380382</v>
      </c>
      <c r="F150" s="18">
        <v>0.8</v>
      </c>
      <c r="G150" s="17">
        <v>214</v>
      </c>
      <c r="H150" s="17">
        <v>620</v>
      </c>
      <c r="I150" s="17">
        <f t="shared" ref="I150:I154" si="109">ROUND(D150*(1+$E150)^2,0)</f>
        <v>3298</v>
      </c>
      <c r="J150" s="17">
        <f t="shared" ref="J150:J154" si="110">ROUND(I150*F150,0)</f>
        <v>2638</v>
      </c>
      <c r="K150" s="17">
        <v>9</v>
      </c>
      <c r="L150" s="59">
        <f t="shared" ref="L150:L154" si="111">ROUND((G150*I150+H150*J150)*0.6/10000,0)</f>
        <v>140</v>
      </c>
      <c r="M150" s="59">
        <f t="shared" si="74"/>
        <v>149</v>
      </c>
      <c r="N150" s="49">
        <v>345</v>
      </c>
      <c r="O150" s="49">
        <v>242</v>
      </c>
      <c r="P150" s="49">
        <v>103</v>
      </c>
      <c r="Q150" s="66">
        <f t="shared" si="78"/>
        <v>46</v>
      </c>
    </row>
    <row r="151" spans="1:17">
      <c r="A151" s="33">
        <v>621003</v>
      </c>
      <c r="B151" s="17" t="s">
        <v>178</v>
      </c>
      <c r="C151" s="17">
        <v>9920</v>
      </c>
      <c r="D151" s="17">
        <v>8903</v>
      </c>
      <c r="E151" s="34">
        <f t="shared" si="108"/>
        <v>-0.102520161290323</v>
      </c>
      <c r="F151" s="18">
        <v>0.8</v>
      </c>
      <c r="G151" s="17">
        <v>214</v>
      </c>
      <c r="H151" s="17">
        <v>620</v>
      </c>
      <c r="I151" s="17">
        <f t="shared" si="109"/>
        <v>7171</v>
      </c>
      <c r="J151" s="17">
        <f t="shared" si="110"/>
        <v>5737</v>
      </c>
      <c r="K151" s="17">
        <v>9</v>
      </c>
      <c r="L151" s="59">
        <f t="shared" si="111"/>
        <v>305</v>
      </c>
      <c r="M151" s="59">
        <f t="shared" si="74"/>
        <v>314</v>
      </c>
      <c r="N151" s="49">
        <v>911</v>
      </c>
      <c r="O151" s="49">
        <v>654</v>
      </c>
      <c r="P151" s="49">
        <v>257</v>
      </c>
      <c r="Q151" s="66">
        <f t="shared" si="78"/>
        <v>57</v>
      </c>
    </row>
    <row r="152" spans="1:17">
      <c r="A152" s="33">
        <v>621004</v>
      </c>
      <c r="B152" s="17" t="s">
        <v>179</v>
      </c>
      <c r="C152" s="17">
        <v>4220</v>
      </c>
      <c r="D152" s="17">
        <v>3823</v>
      </c>
      <c r="E152" s="34">
        <f t="shared" si="108"/>
        <v>-0.0940758293838863</v>
      </c>
      <c r="F152" s="18">
        <v>0.8</v>
      </c>
      <c r="G152" s="17">
        <v>214</v>
      </c>
      <c r="H152" s="17">
        <v>620</v>
      </c>
      <c r="I152" s="17">
        <f t="shared" si="109"/>
        <v>3138</v>
      </c>
      <c r="J152" s="17">
        <f t="shared" si="110"/>
        <v>2510</v>
      </c>
      <c r="K152" s="17">
        <v>9</v>
      </c>
      <c r="L152" s="59">
        <f t="shared" si="111"/>
        <v>134</v>
      </c>
      <c r="M152" s="59">
        <f t="shared" si="74"/>
        <v>143</v>
      </c>
      <c r="N152" s="49">
        <v>409</v>
      </c>
      <c r="O152" s="49">
        <v>326</v>
      </c>
      <c r="P152" s="49">
        <v>83</v>
      </c>
      <c r="Q152" s="66">
        <f t="shared" si="78"/>
        <v>60</v>
      </c>
    </row>
    <row r="153" spans="1:17">
      <c r="A153" s="33">
        <v>621005</v>
      </c>
      <c r="B153" s="17" t="s">
        <v>180</v>
      </c>
      <c r="C153" s="17">
        <v>3243</v>
      </c>
      <c r="D153" s="17">
        <v>2812</v>
      </c>
      <c r="E153" s="34">
        <f t="shared" si="108"/>
        <v>-0.132901634289238</v>
      </c>
      <c r="F153" s="18">
        <v>0.8</v>
      </c>
      <c r="G153" s="17">
        <v>214</v>
      </c>
      <c r="H153" s="17">
        <v>620</v>
      </c>
      <c r="I153" s="17">
        <f t="shared" si="109"/>
        <v>2114</v>
      </c>
      <c r="J153" s="17">
        <f t="shared" si="110"/>
        <v>1691</v>
      </c>
      <c r="K153" s="17">
        <v>9</v>
      </c>
      <c r="L153" s="59">
        <f t="shared" si="111"/>
        <v>90</v>
      </c>
      <c r="M153" s="59">
        <f t="shared" si="74"/>
        <v>99</v>
      </c>
      <c r="N153" s="49">
        <v>533</v>
      </c>
      <c r="O153" s="49">
        <v>186</v>
      </c>
      <c r="P153" s="49">
        <v>347</v>
      </c>
      <c r="Q153" s="66">
        <f>M153-P153+248</f>
        <v>0</v>
      </c>
    </row>
    <row r="154" spans="1:17">
      <c r="A154" s="33">
        <v>621006</v>
      </c>
      <c r="B154" s="17" t="s">
        <v>181</v>
      </c>
      <c r="C154" s="17">
        <v>3150</v>
      </c>
      <c r="D154" s="17">
        <v>2565</v>
      </c>
      <c r="E154" s="34">
        <f t="shared" si="108"/>
        <v>-0.185714285714286</v>
      </c>
      <c r="F154" s="18">
        <v>0.8</v>
      </c>
      <c r="G154" s="17">
        <v>214</v>
      </c>
      <c r="H154" s="17">
        <v>620</v>
      </c>
      <c r="I154" s="17">
        <f t="shared" si="109"/>
        <v>1701</v>
      </c>
      <c r="J154" s="17">
        <f t="shared" si="110"/>
        <v>1361</v>
      </c>
      <c r="K154" s="17">
        <v>9</v>
      </c>
      <c r="L154" s="59">
        <f t="shared" si="111"/>
        <v>72</v>
      </c>
      <c r="M154" s="59">
        <f t="shared" si="74"/>
        <v>81</v>
      </c>
      <c r="N154" s="49">
        <v>319</v>
      </c>
      <c r="O154" s="49">
        <v>270</v>
      </c>
      <c r="P154" s="49">
        <v>49</v>
      </c>
      <c r="Q154" s="66">
        <f t="shared" si="78"/>
        <v>32</v>
      </c>
    </row>
    <row r="155" ht="161" customHeight="1" spans="1:17">
      <c r="A155" s="67" t="s">
        <v>182</v>
      </c>
      <c r="B155" s="67"/>
      <c r="C155" s="67"/>
      <c r="D155" s="67"/>
      <c r="E155" s="67"/>
      <c r="F155" s="67"/>
      <c r="G155" s="67"/>
      <c r="H155" s="67"/>
      <c r="I155" s="67"/>
      <c r="J155" s="67"/>
      <c r="K155" s="67"/>
      <c r="L155" s="67"/>
      <c r="M155" s="67"/>
      <c r="N155" s="67"/>
      <c r="O155" s="67"/>
      <c r="P155" s="67"/>
      <c r="Q155" s="68"/>
    </row>
  </sheetData>
  <mergeCells count="12">
    <mergeCell ref="A2:Q2"/>
    <mergeCell ref="C4:D4"/>
    <mergeCell ref="G4:H4"/>
    <mergeCell ref="I4:J4"/>
    <mergeCell ref="K4:M4"/>
    <mergeCell ref="N4:P4"/>
    <mergeCell ref="A155:Q155"/>
    <mergeCell ref="A4:A5"/>
    <mergeCell ref="B4:B5"/>
    <mergeCell ref="E4:E5"/>
    <mergeCell ref="F4:F5"/>
    <mergeCell ref="Q4:Q5"/>
  </mergeCells>
  <printOptions horizontalCentered="1"/>
  <pageMargins left="0.472222222222222" right="0.472222222222222" top="0.590277777777778" bottom="0.708333333333333" header="0.298611111111111" footer="0.298611111111111"/>
  <pageSetup paperSize="9" scale="8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朱胜亚</cp:lastModifiedBy>
  <dcterms:created xsi:type="dcterms:W3CDTF">2023-11-29T08:25:00Z</dcterms:created>
  <dcterms:modified xsi:type="dcterms:W3CDTF">2023-12-13T12:08:09Z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885FAA17B92E48559D4BD0A786EE1B5A</vt:lpwstr>
  </property>
</Properties>
</file>