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090" activeTab="2"/>
  </bookViews>
  <sheets>
    <sheet name="总表" sheetId="16" r:id="rId1"/>
    <sheet name="农村计生奖励" sheetId="6" r:id="rId2"/>
    <sheet name="计生特扶-伤残" sheetId="10" r:id="rId3"/>
    <sheet name="计生特扶-死亡" sheetId="11" r:id="rId4"/>
    <sheet name="计生并发症 (中央补助人数一致)" sheetId="15" r:id="rId5"/>
  </sheets>
  <externalReferences>
    <externalReference r:id="rId6"/>
  </externalReferences>
  <definedNames>
    <definedName name="_xlnm._FilterDatabase" localSheetId="0" hidden="1">总表!$A$6:$IO$166</definedName>
    <definedName name="_xlnm._FilterDatabase" localSheetId="4" hidden="1">'计生并发症 (中央补助人数一致)'!$A$5:$HZ$167</definedName>
    <definedName name="_xlnm.Print_Area" localSheetId="3">'计生特扶-死亡'!$A$1:$K$167</definedName>
    <definedName name="_xlnm.Print_Area" localSheetId="1">农村计生奖励!$A$1:$N$167</definedName>
    <definedName name="_xlnm.Print_Area" localSheetId="0">总表!$A:$I</definedName>
    <definedName name="_xlnm.Print_Titles" localSheetId="1">农村计生奖励!$4:$5</definedName>
    <definedName name="_xlnm.Print_Titles" localSheetId="0">总表!$4:$5</definedName>
    <definedName name="_xlnm.Print_Titles" localSheetId="3">'计生特扶-死亡'!$4:$5</definedName>
    <definedName name="_xlnm.Print_Titles" localSheetId="2">'计生特扶-伤残'!$4:$5</definedName>
    <definedName name="_xlnm.Print_Titles" localSheetId="4">'计生并发症 (中央补助人数一致)'!$4:$5</definedName>
    <definedName name="_xlnm.Print_Area" localSheetId="2">'计生特扶-伤残'!$A$1:$K$167</definedName>
    <definedName name="_xlnm.Print_Area" localSheetId="4">'计生并发症 (中央补助人数一致)'!$A$1:$V$167</definedName>
    <definedName name="_xlnm._FilterDatabase" localSheetId="1" hidden="1">农村计生奖励!$A$5:$HQ$167</definedName>
    <definedName name="_xlnm._FilterDatabase" localSheetId="2" hidden="1">'计生特扶-伤残'!$A$5:$HT$167</definedName>
    <definedName name="_xlnm._FilterDatabase" localSheetId="3" hidden="1">'计生特扶-死亡'!$5:$167</definedName>
  </definedNames>
  <calcPr calcId="144525"/>
</workbook>
</file>

<file path=xl/sharedStrings.xml><?xml version="1.0" encoding="utf-8"?>
<sst xmlns="http://schemas.openxmlformats.org/spreadsheetml/2006/main" count="952" uniqueCount="242">
  <si>
    <t>附件2</t>
  </si>
  <si>
    <t>提前下达2024年计划生育家庭奖励扶助制度省级补助资金分配表</t>
  </si>
  <si>
    <t>单位：万元</t>
  </si>
  <si>
    <t>地区</t>
  </si>
  <si>
    <t>合计</t>
  </si>
  <si>
    <t>计划生育家庭
奖励</t>
  </si>
  <si>
    <t>计划生育家庭特别扶助</t>
  </si>
  <si>
    <t>功能分类科目</t>
  </si>
  <si>
    <t>政府预算经济科目</t>
  </si>
  <si>
    <t>小计</t>
  </si>
  <si>
    <t>伤残家庭</t>
  </si>
  <si>
    <t>死亡家庭</t>
  </si>
  <si>
    <t>其他家庭</t>
  </si>
  <si>
    <t>各地市小计</t>
  </si>
  <si>
    <t>广州市</t>
  </si>
  <si>
    <t>荔湾区</t>
  </si>
  <si>
    <t>越秀区</t>
  </si>
  <si>
    <t>海珠区</t>
  </si>
  <si>
    <t>天河区</t>
  </si>
  <si>
    <t>白云区</t>
  </si>
  <si>
    <t>黄埔区</t>
  </si>
  <si>
    <t>番禺区</t>
  </si>
  <si>
    <t>花都区</t>
  </si>
  <si>
    <t>南沙区</t>
  </si>
  <si>
    <t>从化区</t>
  </si>
  <si>
    <t>增城区</t>
  </si>
  <si>
    <t>深圳市深汕特别合作区</t>
  </si>
  <si>
    <t>珠海市</t>
  </si>
  <si>
    <t>珠海市本级</t>
  </si>
  <si>
    <t>其中：珠海市高新技术产业开发区</t>
  </si>
  <si>
    <t>鹤洲新区筹备组</t>
  </si>
  <si>
    <t>香洲区</t>
  </si>
  <si>
    <t>斗门区</t>
  </si>
  <si>
    <t>金湾区</t>
  </si>
  <si>
    <t>汕头市</t>
  </si>
  <si>
    <t>龙湖区</t>
  </si>
  <si>
    <t>金平区</t>
  </si>
  <si>
    <t>濠江区</t>
  </si>
  <si>
    <t>潮阳区</t>
  </si>
  <si>
    <t>潮南区</t>
  </si>
  <si>
    <t>澄海区</t>
  </si>
  <si>
    <t>佛山市</t>
  </si>
  <si>
    <t>禅城区</t>
  </si>
  <si>
    <t>南海区</t>
  </si>
  <si>
    <t>三水区</t>
  </si>
  <si>
    <t>高明区</t>
  </si>
  <si>
    <t>顺德区</t>
  </si>
  <si>
    <t>韶关市</t>
  </si>
  <si>
    <t>武江区</t>
  </si>
  <si>
    <t>浈江区</t>
  </si>
  <si>
    <t>曲江区</t>
  </si>
  <si>
    <t>河源市</t>
  </si>
  <si>
    <t>河源市本级</t>
  </si>
  <si>
    <t>其中：江东新区</t>
  </si>
  <si>
    <t>源城区</t>
  </si>
  <si>
    <t>梅州市</t>
  </si>
  <si>
    <t>梅江区</t>
  </si>
  <si>
    <t>梅县区</t>
  </si>
  <si>
    <t>惠州市</t>
  </si>
  <si>
    <t>惠州市本级</t>
  </si>
  <si>
    <t>其中：大亚湾经济技术开发区</t>
  </si>
  <si>
    <t>仲恺高新技术产业开发区</t>
  </si>
  <si>
    <t>惠城区</t>
  </si>
  <si>
    <t>惠阳区</t>
  </si>
  <si>
    <t>汕尾市</t>
  </si>
  <si>
    <t>汕尾市本级</t>
  </si>
  <si>
    <t>其中：红海湾开发区</t>
  </si>
  <si>
    <t>华侨管理区</t>
  </si>
  <si>
    <t>城区</t>
  </si>
  <si>
    <t>东莞市</t>
  </si>
  <si>
    <t>中山市</t>
  </si>
  <si>
    <t>江门市</t>
  </si>
  <si>
    <t>蓬江区</t>
  </si>
  <si>
    <t>江海区</t>
  </si>
  <si>
    <t>新会区</t>
  </si>
  <si>
    <t>阳江市</t>
  </si>
  <si>
    <t>阳江市本级</t>
  </si>
  <si>
    <t>其中：海陵岛经济开发试验区</t>
  </si>
  <si>
    <t>高新技术产业开发区</t>
  </si>
  <si>
    <t>江城区</t>
  </si>
  <si>
    <t>阳东区</t>
  </si>
  <si>
    <t>湛江市</t>
  </si>
  <si>
    <t>湛江市本级</t>
  </si>
  <si>
    <t>其中：湛江经济技术开发区</t>
  </si>
  <si>
    <t>奋勇高新技术产业开发区</t>
  </si>
  <si>
    <t>赤坎区</t>
  </si>
  <si>
    <t>霞山区</t>
  </si>
  <si>
    <t>坡头区</t>
  </si>
  <si>
    <t>麻章区</t>
  </si>
  <si>
    <t>茂名市</t>
  </si>
  <si>
    <t>茂名市本级</t>
  </si>
  <si>
    <t>其中：滨海新区</t>
  </si>
  <si>
    <t>茂名市高新技术产业开发区</t>
  </si>
  <si>
    <t>茂南区</t>
  </si>
  <si>
    <t>电白区</t>
  </si>
  <si>
    <t>肇庆市</t>
  </si>
  <si>
    <t>端州区</t>
  </si>
  <si>
    <t>鼎湖区</t>
  </si>
  <si>
    <t>高要区</t>
  </si>
  <si>
    <t>清远市</t>
  </si>
  <si>
    <t>清城区</t>
  </si>
  <si>
    <t>清新区</t>
  </si>
  <si>
    <t>潮州市</t>
  </si>
  <si>
    <t>潮州市本级</t>
  </si>
  <si>
    <t>其中：枫溪区</t>
  </si>
  <si>
    <t>湘桥区</t>
  </si>
  <si>
    <t>潮安区</t>
  </si>
  <si>
    <t>揭阳市</t>
  </si>
  <si>
    <t>榕城区</t>
  </si>
  <si>
    <t>揭东区</t>
  </si>
  <si>
    <t>云浮市</t>
  </si>
  <si>
    <t>云城区</t>
  </si>
  <si>
    <t>云安区</t>
  </si>
  <si>
    <t>横琴粤澳深度合作区</t>
  </si>
  <si>
    <t>财政省直管县小计</t>
  </si>
  <si>
    <t>南澳县</t>
  </si>
  <si>
    <t>南雄市</t>
  </si>
  <si>
    <t>仁化县</t>
  </si>
  <si>
    <t>乳源瑶族自治县</t>
  </si>
  <si>
    <t>翁源县</t>
  </si>
  <si>
    <t>始兴县</t>
  </si>
  <si>
    <t>新丰县</t>
  </si>
  <si>
    <t>乐昌市</t>
  </si>
  <si>
    <t>紫金县</t>
  </si>
  <si>
    <t>龙川县</t>
  </si>
  <si>
    <t>连平县</t>
  </si>
  <si>
    <t>和平县</t>
  </si>
  <si>
    <t>东源县</t>
  </si>
  <si>
    <t>兴宁市</t>
  </si>
  <si>
    <t>五华县</t>
  </si>
  <si>
    <t>丰顺县</t>
  </si>
  <si>
    <t>大埔县</t>
  </si>
  <si>
    <t>平远县</t>
  </si>
  <si>
    <t>蕉岭县</t>
  </si>
  <si>
    <t>博罗县</t>
  </si>
  <si>
    <t>惠东县</t>
  </si>
  <si>
    <t>龙门县</t>
  </si>
  <si>
    <t>陆河县</t>
  </si>
  <si>
    <t>陆丰市</t>
  </si>
  <si>
    <t>海丰县</t>
  </si>
  <si>
    <t>台山市</t>
  </si>
  <si>
    <t>开平市</t>
  </si>
  <si>
    <t>鹤山市</t>
  </si>
  <si>
    <t>恩平市</t>
  </si>
  <si>
    <t>阳春市</t>
  </si>
  <si>
    <t>阳西县</t>
  </si>
  <si>
    <t>徐闻县</t>
  </si>
  <si>
    <t>廉江市</t>
  </si>
  <si>
    <t>雷州市</t>
  </si>
  <si>
    <t>遂溪县</t>
  </si>
  <si>
    <t>吴川市</t>
  </si>
  <si>
    <t>高州市</t>
  </si>
  <si>
    <t>化州市</t>
  </si>
  <si>
    <t>信宜市</t>
  </si>
  <si>
    <t>封开县</t>
  </si>
  <si>
    <t>怀集县</t>
  </si>
  <si>
    <t>德庆县</t>
  </si>
  <si>
    <t>广宁县</t>
  </si>
  <si>
    <t>四会市</t>
  </si>
  <si>
    <t>英德市</t>
  </si>
  <si>
    <t>连山壮族瑶族自治县</t>
  </si>
  <si>
    <t>连南瑶族自治县</t>
  </si>
  <si>
    <t>佛冈县</t>
  </si>
  <si>
    <t>阳山县</t>
  </si>
  <si>
    <t>连州市</t>
  </si>
  <si>
    <t>饶平县</t>
  </si>
  <si>
    <t>普宁市</t>
  </si>
  <si>
    <t>揭西县</t>
  </si>
  <si>
    <t>惠来县</t>
  </si>
  <si>
    <t>罗定市</t>
  </si>
  <si>
    <t>新兴县</t>
  </si>
  <si>
    <t>郁南县</t>
  </si>
  <si>
    <t>备注：
1.深汕特别合作区的资金直接划拨至深圳市；
2.横琴粤澳深度合作区2023年起资金直接由我省财政部门划拨至该区；
3.2023年农村部分计划生育家庭奖励省级补助资金中，珠海市本级无农村户籍人口无法支出，故2024年收回1.41万元。                                                        因珠海市本级下达为负数-1.41万元，本次调为0，在以后年度抵扣；珠海市鹤洲新区筹备组的计划生育家庭特别扶助下达金额为负数-0.71万元，本次调为0，在以后年度抵扣；汕尾市红海湾开发区的计划生育家庭特别扶助下达金额为负数-1.17万元，本次调为0，在以后年度抵扣；汕尾市华侨管理区的计划生育家庭特别扶助下达金额为负数-0.02万元，本次调为0，在以后年度抵扣；金平区的计划生育家庭
奖励应安排金额58.79万元，实际下达57.38万元，计划生育家庭特别扶助安排金额469.25万元，实际下达467.35万元，在以后年度补足。</t>
  </si>
  <si>
    <t>附件2-1</t>
  </si>
  <si>
    <t>提前下达2024年农村部分计划生育家庭奖励省级补助资金分配表</t>
  </si>
  <si>
    <t>金额单位：万元</t>
  </si>
  <si>
    <t>2023年中央补助对象人数</t>
  </si>
  <si>
    <t>2023年省财政补助人数</t>
  </si>
  <si>
    <t>省级以上补助比例</t>
  </si>
  <si>
    <t>省级以上财政补助资金</t>
  </si>
  <si>
    <t>中央财政应补助资金</t>
  </si>
  <si>
    <t>2024年省级财政应补助资金</t>
  </si>
  <si>
    <t>2023年省财政据实结算调整资金</t>
  </si>
  <si>
    <t>收回以前年度资金</t>
  </si>
  <si>
    <t>2024年省级实际下达</t>
  </si>
  <si>
    <t>2023年应补助资金</t>
  </si>
  <si>
    <t>2023年已下达补助资金</t>
  </si>
  <si>
    <t>结算金额</t>
  </si>
  <si>
    <t>栏次</t>
  </si>
  <si>
    <t>1栏</t>
  </si>
  <si>
    <t>2栏</t>
  </si>
  <si>
    <t>3栏</t>
  </si>
  <si>
    <t>4栏=2栏*120*12*3栏</t>
  </si>
  <si>
    <t>5栏=1栏*30%*80*12</t>
  </si>
  <si>
    <t>6栏=4栏-5栏</t>
  </si>
  <si>
    <t>7栏=6栏</t>
  </si>
  <si>
    <t>8栏</t>
  </si>
  <si>
    <t>9栏=7栏-8栏</t>
  </si>
  <si>
    <t>10栏</t>
  </si>
  <si>
    <t>11栏=6栏+9栏-10栏</t>
  </si>
  <si>
    <t>备注：
1.2024年奖励人数的统计口径为广东家庭发展奖扶信息管理系统中2023年5月26日的时点统计数；
2.非建制区补助资金下达所在地级市本级；　　　　　　　　　　　　　　　　　　　　　　　　　　　　　　　　　　　　　　　　　　　　　　　　　　　　　
3.深汕特别合作区的资金直接划拨至深圳市；
4.横琴粤澳深度合作区2023年起资金直接划拨至该区；                                                                                                                          5.2023年农村部分计划生育家庭奖励省级补助资金中，珠海市市本级无农村户籍人口无法支出，故2024年收回1.41万元。</t>
  </si>
  <si>
    <t>附件2-2</t>
  </si>
  <si>
    <t>提前下达2024年计划生育特别扶助制度（独生子女伤残家庭）省级补助资金分配表</t>
  </si>
  <si>
    <t>省级以上财政补助比例</t>
  </si>
  <si>
    <t>2024年省财政预拨补助资金</t>
  </si>
  <si>
    <t>4栏=2栏*3栏*500*12</t>
  </si>
  <si>
    <t>5栏=1栏*30%*460*12</t>
  </si>
  <si>
    <t>7栏</t>
  </si>
  <si>
    <t>10栏=6栏+9栏</t>
  </si>
  <si>
    <r>
      <t>备注：
1.根据《关于进一步做好计划生育特殊困难家庭扶助工作的通知》（粤卫〔2014〕86号），独生子女伤残家庭省级财政补助标准为500元/人/月，补助比例分4档；
2.2024年奖励人数的统计口径为广东家庭发展奖扶信息管理系统中2023年5月26日时点统计数；
3.非建制区补助资金下达所在地级市本级；
4.深汕特别合作区的资金直接划拨至深圳市；</t>
    </r>
    <r>
      <rPr>
        <b/>
        <sz val="11"/>
        <rFont val="宋体"/>
        <charset val="134"/>
      </rPr>
      <t xml:space="preserve">
</t>
    </r>
    <r>
      <rPr>
        <sz val="11"/>
        <rFont val="宋体"/>
        <charset val="134"/>
      </rPr>
      <t xml:space="preserve">5.横琴粤澳深度合作区2023年起资金直接划拨至该区。
</t>
    </r>
  </si>
  <si>
    <t>附件2-3</t>
  </si>
  <si>
    <t>提前下达2024年计划生育特别扶助制度（独生子女死亡家庭）省级补助资金分配表</t>
  </si>
  <si>
    <t>4栏=2栏*3栏*800*12</t>
  </si>
  <si>
    <t>5栏=1栏*30%*590*12</t>
  </si>
  <si>
    <t>备注：
1.根据《关于进一步做好计划生育特殊困难家庭扶助工作的通知》（粤卫〔2014〕86号），独生子女死亡家庭省级财政补助标准为800元/人/月，补助比例分4档；
2.2024年奖励人数的统计口径为广东家庭发展奖扶信息管理系统中2023年5月26日时点统计数；
3.非建制区补助资金下达所在地级市本级；
4.深汕特别合作区的资金直接划拨至深圳市；
5.横琴粤澳深度合作区2023年起资金直接划拨至该区。</t>
  </si>
  <si>
    <t>附件2-4</t>
  </si>
  <si>
    <t>提前下达2024年计划生育特别扶助制度（其他家庭）省级补助资金分配表</t>
  </si>
  <si>
    <t>补助对象人数</t>
  </si>
  <si>
    <t xml:space="preserve">中央财政补助资金 </t>
  </si>
  <si>
    <t>一级</t>
  </si>
  <si>
    <t>二级</t>
  </si>
  <si>
    <t>三级</t>
  </si>
  <si>
    <t>1栏=2栏+3栏+4栏</t>
  </si>
  <si>
    <t>4栏</t>
  </si>
  <si>
    <t>5栏</t>
  </si>
  <si>
    <t>6栏=7栏+8栏+9栏</t>
  </si>
  <si>
    <t>7栏=2栏*5栏*520*12</t>
  </si>
  <si>
    <t>8栏=3栏*5栏*390*12</t>
  </si>
  <si>
    <t>9栏=4栏*5栏*260*12</t>
  </si>
  <si>
    <t>10栏=11栏+12栏+13栏</t>
  </si>
  <si>
    <t>11栏=2栏*30%*520*12</t>
  </si>
  <si>
    <t>12栏=3栏*30%*390*12</t>
  </si>
  <si>
    <t>13栏=4栏*30%*260*12</t>
  </si>
  <si>
    <t>14栏=15栏+16栏+17栏</t>
  </si>
  <si>
    <t>15栏=7栏-11栏</t>
  </si>
  <si>
    <t>16栏=8栏-12栏</t>
  </si>
  <si>
    <t>17栏=9栏-13栏</t>
  </si>
  <si>
    <t>18栏</t>
  </si>
  <si>
    <t>19栏</t>
  </si>
  <si>
    <t>20栏=18栏-19栏</t>
  </si>
  <si>
    <t>21栏=14栏+20栏</t>
  </si>
  <si>
    <r>
      <t>备注：
1.根据《财政部 国家卫生健康委员会关于提高计划生育家庭特别扶助制度扶助标准的通知》（财社〔2022〕49号），一级计划生育手术并发症人员特别扶助金标准为每人每月520元；二级计划生育手术并发症人员特别扶助金标准为每人每月390元；三级计划生育手术并发症人员特别扶助金标准为每人每月260元；</t>
    </r>
    <r>
      <rPr>
        <b/>
        <sz val="11"/>
        <rFont val="宋体"/>
        <charset val="134"/>
      </rPr>
      <t>根据《广东省财政厅关于下达2022年中央财政计划生育转移支付第二批资金预算的通知》（粤财社〔2022〕145号），一级计划生育手术并发症人员特别扶助金标准为每人每月520元；二级计划生育手术并发症人员特别扶助金标准为每人每月390元；三级计划生育手术并发症人员特别扶助金标准为每人每月260元。</t>
    </r>
    <r>
      <rPr>
        <sz val="11"/>
        <rFont val="宋体"/>
        <charset val="134"/>
      </rPr>
      <t xml:space="preserve">
2.2024年奖励人数的统计口径为广东家庭发展奖扶信息管理系统中2023年5月26日时点统计数；
3.非建制区补助资金下达所在地级市本级；
4.深汕特别合作区的资金直接划拨至深圳市；
5.横琴粤澳深度合作区2023年起资金直接划拨至该区。</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</si>
</sst>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9">
    <font>
      <sz val="11"/>
      <color indexed="8"/>
      <name val="宋体"/>
      <charset val="134"/>
    </font>
    <font>
      <sz val="12"/>
      <name val="宋体"/>
      <charset val="134"/>
    </font>
    <font>
      <sz val="20"/>
      <name val="宋体"/>
      <charset val="134"/>
    </font>
    <font>
      <b/>
      <sz val="12"/>
      <name val="宋体"/>
      <charset val="134"/>
    </font>
    <font>
      <sz val="11"/>
      <name val="宋体"/>
      <charset val="134"/>
    </font>
    <font>
      <b/>
      <sz val="20"/>
      <name val="宋体"/>
      <charset val="134"/>
    </font>
    <font>
      <b/>
      <sz val="11"/>
      <name val="宋体"/>
      <charset val="134"/>
    </font>
    <font>
      <sz val="14"/>
      <name val="宋体"/>
      <charset val="134"/>
    </font>
    <font>
      <b/>
      <sz val="16"/>
      <name val="宋体"/>
      <charset val="134"/>
    </font>
    <font>
      <b/>
      <sz val="12"/>
      <name val="方正细黑一_GBK"/>
      <charset val="134"/>
    </font>
    <font>
      <sz val="12"/>
      <name val="方正细黑一_GBK"/>
      <charset val="134"/>
    </font>
    <font>
      <b/>
      <sz val="9"/>
      <name val="宋体"/>
      <charset val="134"/>
    </font>
    <font>
      <sz val="16"/>
      <name val="方正小标宋简体"/>
      <charset val="134"/>
    </font>
    <font>
      <sz val="12"/>
      <name val="宋体"/>
      <charset val="134"/>
      <scheme val="minor"/>
    </font>
    <font>
      <b/>
      <sz val="12"/>
      <name val="宋体"/>
      <charset val="134"/>
      <scheme val="minor"/>
    </font>
    <font>
      <sz val="9"/>
      <name val="宋体"/>
      <charset val="134"/>
    </font>
    <font>
      <sz val="11"/>
      <name val="方正细黑一_GBK"/>
      <charset val="134"/>
    </font>
    <font>
      <b/>
      <sz val="11"/>
      <name val="方正细黑一_GBK"/>
      <charset val="134"/>
    </font>
    <font>
      <sz val="10"/>
      <name val="宋体"/>
      <charset val="134"/>
    </font>
    <font>
      <sz val="11"/>
      <color indexed="62"/>
      <name val="宋体"/>
      <charset val="134"/>
    </font>
    <font>
      <sz val="11"/>
      <color indexed="20"/>
      <name val="宋体"/>
      <charset val="134"/>
    </font>
    <font>
      <sz val="11"/>
      <color indexed="9"/>
      <name val="宋体"/>
      <charset val="134"/>
    </font>
    <font>
      <u/>
      <sz val="11"/>
      <color indexed="12"/>
      <name val="宋体"/>
      <charset val="134"/>
    </font>
    <font>
      <u/>
      <sz val="11"/>
      <color indexed="20"/>
      <name val="宋体"/>
      <charset val="134"/>
    </font>
    <font>
      <b/>
      <sz val="11"/>
      <color indexed="56"/>
      <name val="宋体"/>
      <charset val="134"/>
    </font>
    <font>
      <sz val="11"/>
      <color indexed="10"/>
      <name val="宋体"/>
      <charset val="134"/>
    </font>
    <font>
      <sz val="10"/>
      <name val="Arial"/>
      <charset val="0"/>
    </font>
    <font>
      <b/>
      <sz val="18"/>
      <color indexed="56"/>
      <name val="宋体"/>
      <charset val="134"/>
    </font>
    <font>
      <i/>
      <sz val="11"/>
      <color indexed="23"/>
      <name val="宋体"/>
      <charset val="134"/>
    </font>
    <font>
      <b/>
      <sz val="15"/>
      <color indexed="56"/>
      <name val="宋体"/>
      <charset val="134"/>
    </font>
    <font>
      <b/>
      <sz val="13"/>
      <color indexed="56"/>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
      <sz val="11"/>
      <color indexed="60"/>
      <name val="宋体"/>
      <charset val="134"/>
    </font>
    <font>
      <sz val="10"/>
      <color indexed="8"/>
      <name val="Arial"/>
      <charset val="0"/>
    </font>
  </fonts>
  <fills count="24">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11"/>
        <bgColor indexed="64"/>
      </patternFill>
    </fill>
    <fill>
      <patternFill patternType="solid">
        <fgColor indexed="45"/>
        <bgColor indexed="64"/>
      </patternFill>
    </fill>
    <fill>
      <patternFill patternType="solid">
        <fgColor indexed="26"/>
        <bgColor indexed="64"/>
      </patternFill>
    </fill>
    <fill>
      <patternFill patternType="solid">
        <fgColor indexed="29"/>
        <bgColor indexed="64"/>
      </patternFill>
    </fill>
    <fill>
      <patternFill patternType="solid">
        <fgColor indexed="30"/>
        <bgColor indexed="64"/>
      </patternFill>
    </fill>
    <fill>
      <patternFill patternType="solid">
        <fgColor indexed="36"/>
        <bgColor indexed="64"/>
      </patternFill>
    </fill>
    <fill>
      <patternFill patternType="solid">
        <fgColor indexed="22"/>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62"/>
        <bgColor indexed="64"/>
      </patternFill>
    </fill>
    <fill>
      <patternFill patternType="solid">
        <fgColor indexed="31"/>
        <bgColor indexed="64"/>
      </patternFill>
    </fill>
    <fill>
      <patternFill patternType="solid">
        <fgColor indexed="44"/>
        <bgColor indexed="64"/>
      </patternFill>
    </fill>
    <fill>
      <patternFill patternType="solid">
        <fgColor indexed="57"/>
        <bgColor indexed="64"/>
      </patternFill>
    </fill>
    <fill>
      <patternFill patternType="solid">
        <fgColor indexed="46"/>
        <bgColor indexed="64"/>
      </patternFill>
    </fill>
    <fill>
      <patternFill patternType="solid">
        <fgColor indexed="49"/>
        <bgColor indexed="64"/>
      </patternFill>
    </fill>
    <fill>
      <patternFill patternType="solid">
        <fgColor indexed="53"/>
        <bgColor indexed="64"/>
      </patternFill>
    </fill>
    <fill>
      <patternFill patternType="solid">
        <fgColor indexed="51"/>
        <bgColor indexed="64"/>
      </patternFill>
    </fill>
    <fill>
      <patternFill patternType="solid">
        <fgColor indexed="52"/>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
      <left style="thin">
        <color auto="1"/>
      </left>
      <right/>
      <top/>
      <bottom style="thin">
        <color auto="1"/>
      </bottom>
      <diagonal/>
    </border>
    <border>
      <left style="thin">
        <color auto="1"/>
      </left>
      <right/>
      <top/>
      <bottom/>
      <diagonal/>
    </border>
    <border>
      <left style="thin">
        <color rgb="FF000000"/>
      </left>
      <right style="thin">
        <color rgb="FF000000"/>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s>
  <cellStyleXfs count="59">
    <xf numFmtId="0" fontId="0" fillId="0" borderId="0">
      <alignment vertical="center"/>
    </xf>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19"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 fillId="0" borderId="0"/>
    <xf numFmtId="0" fontId="0"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6" borderId="13" applyNumberFormat="0" applyFont="0" applyAlignment="0" applyProtection="0">
      <alignment vertical="center"/>
    </xf>
    <xf numFmtId="0" fontId="21" fillId="7"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21" fillId="8" borderId="0" applyNumberFormat="0" applyBorder="0" applyAlignment="0" applyProtection="0">
      <alignment vertical="center"/>
    </xf>
    <xf numFmtId="0" fontId="24" fillId="0" borderId="16" applyNumberFormat="0" applyFill="0" applyAlignment="0" applyProtection="0">
      <alignment vertical="center"/>
    </xf>
    <xf numFmtId="0" fontId="21" fillId="9" borderId="0" applyNumberFormat="0" applyBorder="0" applyAlignment="0" applyProtection="0">
      <alignment vertical="center"/>
    </xf>
    <xf numFmtId="0" fontId="31" fillId="10" borderId="17" applyNumberFormat="0" applyAlignment="0" applyProtection="0">
      <alignment vertical="center"/>
    </xf>
    <xf numFmtId="0" fontId="32" fillId="10" borderId="12" applyNumberFormat="0" applyAlignment="0" applyProtection="0">
      <alignment vertical="center"/>
    </xf>
    <xf numFmtId="0" fontId="33" fillId="11" borderId="18" applyNumberFormat="0" applyAlignment="0" applyProtection="0">
      <alignment vertical="center"/>
    </xf>
    <xf numFmtId="0" fontId="0" fillId="3" borderId="0" applyNumberFormat="0" applyBorder="0" applyAlignment="0" applyProtection="0">
      <alignment vertical="center"/>
    </xf>
    <xf numFmtId="0" fontId="21" fillId="12" borderId="0" applyNumberFormat="0" applyBorder="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2" borderId="0" applyNumberFormat="0" applyBorder="0" applyAlignment="0" applyProtection="0">
      <alignment vertical="center"/>
    </xf>
    <xf numFmtId="0" fontId="37" fillId="13" borderId="0" applyNumberFormat="0" applyBorder="0" applyAlignment="0" applyProtection="0">
      <alignment vertical="center"/>
    </xf>
    <xf numFmtId="0" fontId="0" fillId="14" borderId="0" applyNumberFormat="0" applyBorder="0" applyAlignment="0" applyProtection="0">
      <alignment vertical="center"/>
    </xf>
    <xf numFmtId="0" fontId="21" fillId="15" borderId="0" applyNumberFormat="0" applyBorder="0" applyAlignment="0" applyProtection="0">
      <alignment vertical="center"/>
    </xf>
    <xf numFmtId="0" fontId="0" fillId="16" borderId="0" applyNumberFormat="0" applyBorder="0" applyAlignment="0" applyProtection="0">
      <alignment vertical="center"/>
    </xf>
    <xf numFmtId="0" fontId="0" fillId="17" borderId="0" applyNumberFormat="0" applyBorder="0" applyAlignment="0" applyProtection="0">
      <alignment vertical="center"/>
    </xf>
    <xf numFmtId="0" fontId="0" fillId="5" borderId="0" applyNumberFormat="0" applyBorder="0" applyAlignment="0" applyProtection="0">
      <alignment vertical="center"/>
    </xf>
    <xf numFmtId="0" fontId="0" fillId="7" borderId="0" applyNumberFormat="0" applyBorder="0" applyAlignment="0" applyProtection="0">
      <alignment vertical="center"/>
    </xf>
    <xf numFmtId="0" fontId="21" fillId="18" borderId="0" applyNumberFormat="0" applyBorder="0" applyAlignment="0" applyProtection="0">
      <alignment vertical="center"/>
    </xf>
    <xf numFmtId="0" fontId="21" fillId="9"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1" fillId="0" borderId="0"/>
    <xf numFmtId="0" fontId="21" fillId="20" borderId="0" applyNumberFormat="0" applyBorder="0" applyAlignment="0" applyProtection="0">
      <alignment vertical="center"/>
    </xf>
    <xf numFmtId="0" fontId="0" fillId="17"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0" fillId="22" borderId="0" applyNumberFormat="0" applyBorder="0" applyAlignment="0" applyProtection="0">
      <alignment vertical="center"/>
    </xf>
    <xf numFmtId="0" fontId="21" fillId="23" borderId="0" applyNumberFormat="0" applyBorder="0" applyAlignment="0" applyProtection="0">
      <alignment vertical="center"/>
    </xf>
    <xf numFmtId="0" fontId="1" fillId="0" borderId="0">
      <alignment vertical="center"/>
    </xf>
    <xf numFmtId="0" fontId="1" fillId="0" borderId="0"/>
    <xf numFmtId="0" fontId="38" fillId="0" borderId="0">
      <alignment vertical="top"/>
    </xf>
    <xf numFmtId="43" fontId="26" fillId="0" borderId="0" applyFont="0" applyFill="0" applyBorder="0" applyAlignment="0" applyProtection="0"/>
    <xf numFmtId="0" fontId="0" fillId="0" borderId="0">
      <alignment vertical="center"/>
    </xf>
    <xf numFmtId="0" fontId="26" fillId="0" borderId="0" applyNumberFormat="0" applyFill="0" applyBorder="0" applyAlignment="0" applyProtection="0"/>
    <xf numFmtId="0" fontId="1" fillId="0" borderId="0" applyProtection="0"/>
  </cellStyleXfs>
  <cellXfs count="229">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wrapText="1"/>
    </xf>
    <xf numFmtId="176" fontId="4" fillId="0" borderId="0" xfId="0" applyNumberFormat="1"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vertical="center"/>
    </xf>
    <xf numFmtId="43" fontId="4" fillId="0" borderId="0" xfId="0" applyNumberFormat="1" applyFont="1" applyFill="1" applyAlignment="1">
      <alignment horizontal="center" vertical="center"/>
    </xf>
    <xf numFmtId="0" fontId="4" fillId="0" borderId="0" xfId="0" applyNumberFormat="1" applyFont="1" applyFill="1" applyAlignment="1">
      <alignment horizontal="center" vertical="center"/>
    </xf>
    <xf numFmtId="43" fontId="4" fillId="0" borderId="0" xfId="0" applyNumberFormat="1" applyFont="1" applyFill="1">
      <alignment vertical="center"/>
    </xf>
    <xf numFmtId="43" fontId="4" fillId="0" borderId="0" xfId="0" applyNumberFormat="1" applyFont="1" applyFill="1">
      <alignment vertical="center"/>
    </xf>
    <xf numFmtId="0" fontId="4" fillId="0" borderId="0" xfId="0" applyFont="1" applyFill="1">
      <alignment vertical="center"/>
    </xf>
    <xf numFmtId="0" fontId="4" fillId="0" borderId="0" xfId="0" applyFont="1" applyFill="1">
      <alignment vertical="center"/>
    </xf>
    <xf numFmtId="0" fontId="4" fillId="0" borderId="0" xfId="0" applyFont="1" applyFill="1" applyAlignment="1">
      <alignment horizontal="left" vertical="center" wrapText="1"/>
    </xf>
    <xf numFmtId="0" fontId="5" fillId="0" borderId="0" xfId="0" applyNumberFormat="1" applyFont="1" applyFill="1" applyAlignment="1">
      <alignment horizontal="center" vertical="center" wrapText="1"/>
    </xf>
    <xf numFmtId="0" fontId="2" fillId="0" borderId="0" xfId="0" applyNumberFormat="1" applyFont="1" applyFill="1" applyAlignment="1">
      <alignment horizontal="center" vertical="center" wrapText="1"/>
    </xf>
    <xf numFmtId="0" fontId="6" fillId="0" borderId="1" xfId="56"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9" fontId="6" fillId="0" borderId="2" xfId="56" applyNumberFormat="1" applyFont="1" applyFill="1" applyBorder="1" applyAlignment="1">
      <alignment horizontal="center" vertical="center" wrapText="1"/>
    </xf>
    <xf numFmtId="43" fontId="6" fillId="0" borderId="1" xfId="0" applyNumberFormat="1" applyFont="1" applyFill="1" applyBorder="1" applyAlignment="1">
      <alignment horizontal="center" vertical="center" wrapText="1"/>
    </xf>
    <xf numFmtId="176" fontId="6" fillId="0" borderId="1" xfId="54" applyNumberFormat="1" applyFont="1" applyFill="1" applyBorder="1" applyAlignment="1">
      <alignment horizontal="center" vertical="center" wrapText="1"/>
    </xf>
    <xf numFmtId="0" fontId="6" fillId="0" borderId="1" xfId="54" applyFont="1" applyFill="1" applyBorder="1" applyAlignment="1">
      <alignment horizontal="center" vertical="center" wrapText="1"/>
    </xf>
    <xf numFmtId="9" fontId="6" fillId="0" borderId="3" xfId="56" applyNumberFormat="1" applyFont="1" applyFill="1" applyBorder="1" applyAlignment="1">
      <alignment horizontal="center" vertical="center" wrapText="1"/>
    </xf>
    <xf numFmtId="43" fontId="6" fillId="0" borderId="1" xfId="54" applyNumberFormat="1" applyFont="1" applyFill="1" applyBorder="1" applyAlignment="1">
      <alignment horizontal="center" vertical="center" wrapText="1"/>
    </xf>
    <xf numFmtId="0" fontId="4" fillId="0" borderId="1" xfId="56" applyFont="1" applyFill="1" applyBorder="1" applyAlignment="1">
      <alignment horizontal="center" vertical="center" wrapText="1"/>
    </xf>
    <xf numFmtId="0" fontId="6" fillId="0" borderId="1" xfId="0" applyFont="1" applyFill="1" applyBorder="1" applyAlignment="1">
      <alignment horizontal="center" vertical="center" shrinkToFit="1"/>
    </xf>
    <xf numFmtId="43" fontId="6" fillId="0" borderId="1" xfId="0" applyNumberFormat="1" applyFont="1" applyFill="1" applyBorder="1" applyAlignment="1">
      <alignment horizontal="center" vertical="center"/>
    </xf>
    <xf numFmtId="0" fontId="6" fillId="0" borderId="1" xfId="52"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52" applyFont="1" applyFill="1" applyBorder="1" applyAlignment="1">
      <alignment horizontal="center" vertical="center"/>
    </xf>
    <xf numFmtId="0" fontId="4" fillId="0" borderId="1" xfId="0" applyNumberFormat="1" applyFont="1" applyFill="1" applyBorder="1" applyAlignment="1">
      <alignment horizontal="center" vertical="center"/>
    </xf>
    <xf numFmtId="9" fontId="4" fillId="0" borderId="1" xfId="9" applyNumberFormat="1" applyFont="1" applyFill="1" applyBorder="1" applyAlignment="1">
      <alignment horizontal="center" vertical="center"/>
    </xf>
    <xf numFmtId="43" fontId="4"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43" fontId="6" fillId="0" borderId="1" xfId="52" applyNumberFormat="1" applyFont="1" applyFill="1" applyBorder="1" applyAlignment="1">
      <alignment horizontal="center" vertical="center"/>
    </xf>
    <xf numFmtId="0" fontId="6" fillId="0" borderId="1" xfId="0" applyFont="1" applyFill="1" applyBorder="1" applyAlignment="1">
      <alignment horizontal="center" vertical="center" wrapText="1"/>
    </xf>
    <xf numFmtId="9" fontId="6" fillId="0" borderId="1" xfId="9" applyNumberFormat="1" applyFont="1" applyFill="1" applyBorder="1" applyAlignment="1">
      <alignment horizontal="center" vertical="center"/>
    </xf>
    <xf numFmtId="0" fontId="6" fillId="0" borderId="1" xfId="0" applyFont="1" applyFill="1" applyBorder="1" applyAlignment="1">
      <alignment horizontal="center" vertical="center" shrinkToFit="1"/>
    </xf>
    <xf numFmtId="0" fontId="6" fillId="0" borderId="1" xfId="52" applyFont="1" applyFill="1" applyBorder="1" applyAlignment="1">
      <alignment horizontal="center" vertical="center"/>
    </xf>
    <xf numFmtId="176" fontId="6" fillId="0" borderId="1" xfId="0" applyNumberFormat="1" applyFont="1" applyFill="1" applyBorder="1" applyAlignment="1">
      <alignment horizontal="center" vertical="center"/>
    </xf>
    <xf numFmtId="43" fontId="6" fillId="0" borderId="1" xfId="0" applyNumberFormat="1" applyFont="1" applyFill="1" applyBorder="1" applyAlignment="1">
      <alignment horizontal="center" vertical="center"/>
    </xf>
    <xf numFmtId="0" fontId="4" fillId="0" borderId="1" xfId="0" applyFont="1" applyFill="1" applyBorder="1" applyAlignment="1">
      <alignment horizontal="center" vertical="center" shrinkToFit="1"/>
    </xf>
    <xf numFmtId="9" fontId="4"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3" fontId="6" fillId="0" borderId="4" xfId="0" applyNumberFormat="1" applyFont="1" applyFill="1" applyBorder="1" applyAlignment="1">
      <alignment horizontal="center" vertical="center" wrapText="1"/>
    </xf>
    <xf numFmtId="43" fontId="6" fillId="0" borderId="5" xfId="0" applyNumberFormat="1" applyFont="1" applyFill="1" applyBorder="1" applyAlignment="1">
      <alignment horizontal="center" vertical="center" wrapText="1"/>
    </xf>
    <xf numFmtId="0" fontId="7" fillId="0" borderId="0" xfId="0" applyNumberFormat="1" applyFont="1" applyFill="1" applyAlignment="1">
      <alignment horizontal="center" vertical="center"/>
    </xf>
    <xf numFmtId="0" fontId="8" fillId="0" borderId="0" xfId="56" applyNumberFormat="1" applyFont="1" applyFill="1" applyAlignment="1">
      <alignment horizontal="center" vertical="center"/>
    </xf>
    <xf numFmtId="43" fontId="6" fillId="0" borderId="6"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shrinkToFit="1"/>
    </xf>
    <xf numFmtId="0" fontId="6" fillId="0" borderId="5" xfId="0" applyNumberFormat="1" applyFont="1" applyFill="1" applyBorder="1" applyAlignment="1">
      <alignment horizontal="center" vertical="center" shrinkToFit="1"/>
    </xf>
    <xf numFmtId="0" fontId="6" fillId="0" borderId="6" xfId="0" applyNumberFormat="1" applyFont="1" applyFill="1" applyBorder="1" applyAlignment="1">
      <alignment horizontal="center" vertical="center" shrinkToFi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xf>
    <xf numFmtId="0" fontId="6" fillId="0" borderId="0" xfId="0" applyFont="1" applyFill="1" applyAlignment="1">
      <alignment horizontal="center" vertical="center"/>
    </xf>
    <xf numFmtId="43" fontId="4" fillId="0" borderId="1" xfId="0" applyNumberFormat="1" applyFont="1" applyFill="1" applyBorder="1" applyAlignment="1">
      <alignment horizontal="center" vertical="center" wrapText="1"/>
    </xf>
    <xf numFmtId="43" fontId="4" fillId="0" borderId="1" xfId="0" applyNumberFormat="1" applyFont="1" applyFill="1" applyBorder="1" applyAlignment="1">
      <alignment horizontal="center" vertical="center" wrapText="1"/>
    </xf>
    <xf numFmtId="43" fontId="6"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0" xfId="0" applyFont="1" applyFill="1" applyAlignment="1">
      <alignment vertical="center"/>
    </xf>
    <xf numFmtId="0" fontId="2" fillId="0" borderId="0" xfId="0" applyFont="1" applyFill="1">
      <alignment vertical="center"/>
    </xf>
    <xf numFmtId="0" fontId="6" fillId="0" borderId="0" xfId="0" applyFont="1" applyFill="1">
      <alignment vertical="center"/>
    </xf>
    <xf numFmtId="0" fontId="6" fillId="0" borderId="1" xfId="52" applyNumberFormat="1" applyFont="1" applyFill="1" applyBorder="1" applyAlignment="1">
      <alignment horizontal="center" vertical="center"/>
    </xf>
    <xf numFmtId="0" fontId="4" fillId="0" borderId="1" xfId="53" applyFont="1" applyFill="1" applyBorder="1" applyAlignment="1">
      <alignment horizontal="center" vertical="center" wrapText="1"/>
    </xf>
    <xf numFmtId="176" fontId="6" fillId="0" borderId="1" xfId="9"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0" xfId="0" applyNumberFormat="1" applyFont="1" applyFill="1" applyAlignment="1">
      <alignment horizontal="left" vertical="center" wrapText="1"/>
    </xf>
    <xf numFmtId="0" fontId="6" fillId="0" borderId="0" xfId="0" applyFont="1" applyFill="1" applyAlignment="1">
      <alignment horizontal="center" vertical="center" wrapText="1"/>
    </xf>
    <xf numFmtId="0" fontId="4" fillId="0" borderId="0" xfId="0" applyNumberFormat="1" applyFont="1" applyFill="1" applyBorder="1" applyAlignment="1">
      <alignment horizontal="right" vertical="center"/>
    </xf>
    <xf numFmtId="0" fontId="6" fillId="0" borderId="0" xfId="0" applyNumberFormat="1" applyFont="1" applyFill="1" applyAlignment="1">
      <alignment horizontal="right" vertical="center"/>
    </xf>
    <xf numFmtId="9"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0" fontId="4" fillId="0" borderId="0" xfId="0" applyNumberFormat="1" applyFont="1" applyFill="1" applyAlignment="1">
      <alignment horizontal="right" vertical="center"/>
    </xf>
    <xf numFmtId="0" fontId="4" fillId="0" borderId="0" xfId="0" applyFont="1" applyFill="1" applyAlignment="1">
      <alignment horizontal="right" vertical="center"/>
    </xf>
    <xf numFmtId="0" fontId="4" fillId="0" borderId="0" xfId="0" applyNumberFormat="1" applyFont="1" applyFill="1" applyBorder="1" applyAlignment="1">
      <alignment horizontal="left" vertical="center" wrapText="1"/>
    </xf>
    <xf numFmtId="0" fontId="1" fillId="0" borderId="0" xfId="0" applyNumberFormat="1" applyFont="1" applyFill="1" applyAlignment="1">
      <alignment horizontal="right" vertical="center" wrapText="1"/>
    </xf>
    <xf numFmtId="0" fontId="3" fillId="0" borderId="0" xfId="0" applyNumberFormat="1" applyFont="1" applyFill="1" applyAlignment="1">
      <alignment horizontal="right" vertical="center" wrapText="1"/>
    </xf>
    <xf numFmtId="9" fontId="1" fillId="0" borderId="0" xfId="0" applyNumberFormat="1" applyFont="1" applyFill="1" applyAlignment="1">
      <alignment horizontal="right" vertical="center" wrapText="1"/>
    </xf>
    <xf numFmtId="43" fontId="1" fillId="0" borderId="0" xfId="0" applyNumberFormat="1" applyFont="1" applyFill="1" applyAlignment="1">
      <alignment horizontal="right" vertical="center" wrapText="1"/>
    </xf>
    <xf numFmtId="0" fontId="8" fillId="0" borderId="0" xfId="0" applyNumberFormat="1" applyFont="1" applyFill="1" applyAlignment="1">
      <alignment horizontal="center" vertical="center" wrapText="1"/>
    </xf>
    <xf numFmtId="0" fontId="8" fillId="0" borderId="0" xfId="0" applyNumberFormat="1" applyFont="1" applyFill="1" applyAlignment="1">
      <alignment horizontal="right" vertical="center" wrapText="1"/>
    </xf>
    <xf numFmtId="0" fontId="1" fillId="0" borderId="0" xfId="0" applyNumberFormat="1" applyFont="1" applyFill="1" applyAlignment="1">
      <alignment horizontal="left" vertical="center" wrapText="1"/>
    </xf>
    <xf numFmtId="0" fontId="6" fillId="0" borderId="4" xfId="56" applyNumberFormat="1" applyFont="1" applyFill="1" applyBorder="1" applyAlignment="1">
      <alignment horizontal="center" vertical="center" wrapText="1"/>
    </xf>
    <xf numFmtId="0" fontId="6" fillId="0" borderId="1" xfId="56"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3" xfId="56"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43" fontId="6" fillId="0" borderId="1" xfId="9"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xf>
    <xf numFmtId="9" fontId="6" fillId="0" borderId="1" xfId="0" applyNumberFormat="1" applyFont="1" applyFill="1" applyBorder="1" applyAlignment="1">
      <alignment horizontal="center" vertical="center" wrapText="1"/>
    </xf>
    <xf numFmtId="43" fontId="6" fillId="0" borderId="1" xfId="9" applyNumberFormat="1" applyFont="1" applyFill="1" applyBorder="1" applyAlignment="1">
      <alignment horizontal="right" vertical="center" wrapText="1"/>
    </xf>
    <xf numFmtId="0" fontId="10" fillId="0" borderId="1" xfId="0" applyNumberFormat="1" applyFont="1" applyFill="1" applyBorder="1" applyAlignment="1">
      <alignment horizontal="center" vertical="center"/>
    </xf>
    <xf numFmtId="43" fontId="4" fillId="0" borderId="1" xfId="9" applyNumberFormat="1" applyFont="1" applyFill="1" applyBorder="1" applyAlignment="1">
      <alignment horizontal="right" vertical="center"/>
    </xf>
    <xf numFmtId="43" fontId="4" fillId="0" borderId="1" xfId="9" applyNumberFormat="1" applyFont="1" applyFill="1" applyBorder="1" applyAlignment="1">
      <alignment horizontal="right" vertical="center" wrapText="1"/>
    </xf>
    <xf numFmtId="43" fontId="6" fillId="0" borderId="1" xfId="9" applyNumberFormat="1" applyFont="1" applyFill="1" applyBorder="1" applyAlignment="1">
      <alignment horizontal="right" vertical="center"/>
    </xf>
    <xf numFmtId="0" fontId="6" fillId="0" borderId="1" xfId="0" applyNumberFormat="1" applyFont="1" applyFill="1" applyBorder="1" applyAlignment="1">
      <alignment horizontal="right" vertical="center"/>
    </xf>
    <xf numFmtId="0" fontId="6"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xf>
    <xf numFmtId="9" fontId="6" fillId="0" borderId="1" xfId="0" applyNumberFormat="1" applyFont="1" applyFill="1" applyBorder="1" applyAlignment="1">
      <alignment horizontal="center" vertical="center" wrapText="1"/>
    </xf>
    <xf numFmtId="43" fontId="6" fillId="0" borderId="1" xfId="9" applyNumberFormat="1" applyFont="1" applyFill="1" applyBorder="1" applyAlignment="1">
      <alignment horizontal="right" vertical="center" wrapText="1"/>
    </xf>
    <xf numFmtId="0" fontId="9" fillId="0" borderId="1" xfId="0" applyNumberFormat="1" applyFont="1" applyFill="1" applyBorder="1" applyAlignment="1">
      <alignment horizontal="right" vertical="center"/>
    </xf>
    <xf numFmtId="49" fontId="11" fillId="0" borderId="1" xfId="0" applyNumberFormat="1" applyFont="1" applyFill="1" applyBorder="1" applyAlignment="1">
      <alignment wrapText="1"/>
    </xf>
    <xf numFmtId="0" fontId="6" fillId="0" borderId="5"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176" fontId="6" fillId="0" borderId="0" xfId="0" applyNumberFormat="1" applyFont="1" applyFill="1">
      <alignment vertical="center"/>
    </xf>
    <xf numFmtId="43" fontId="6" fillId="0" borderId="0" xfId="0" applyNumberFormat="1" applyFont="1" applyFill="1">
      <alignment vertical="center"/>
    </xf>
    <xf numFmtId="0" fontId="10" fillId="0" borderId="1" xfId="0" applyNumberFormat="1"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0" xfId="0" applyFont="1" applyFill="1" applyAlignment="1">
      <alignment horizontal="right" vertical="center" wrapText="1"/>
    </xf>
    <xf numFmtId="0" fontId="6" fillId="0" borderId="0" xfId="0" applyFont="1" applyFill="1" applyAlignment="1">
      <alignment horizontal="right" vertical="center" wrapText="1"/>
    </xf>
    <xf numFmtId="0" fontId="6" fillId="0" borderId="0" xfId="0" applyFont="1" applyFill="1" applyAlignment="1">
      <alignment vertical="center" wrapText="1"/>
    </xf>
    <xf numFmtId="0" fontId="4" fillId="0" borderId="0" xfId="0" applyFont="1" applyFill="1" applyAlignment="1">
      <alignment vertical="center"/>
    </xf>
    <xf numFmtId="0" fontId="4" fillId="0" borderId="0" xfId="0" applyFont="1" applyFill="1" applyAlignment="1">
      <alignment vertical="center" wrapText="1"/>
    </xf>
    <xf numFmtId="0" fontId="4" fillId="0" borderId="0" xfId="0" applyNumberFormat="1" applyFont="1" applyFill="1" applyBorder="1">
      <alignment vertical="center"/>
    </xf>
    <xf numFmtId="0" fontId="4" fillId="0" borderId="0" xfId="0" applyNumberFormat="1" applyFont="1" applyFill="1" applyAlignment="1">
      <alignment horizontal="center" vertical="center"/>
    </xf>
    <xf numFmtId="9" fontId="4" fillId="0" borderId="0" xfId="0" applyNumberFormat="1" applyFont="1" applyFill="1">
      <alignment vertical="center"/>
    </xf>
    <xf numFmtId="0" fontId="1" fillId="0" borderId="0" xfId="0" applyNumberFormat="1" applyFont="1" applyFill="1" applyAlignment="1">
      <alignment horizontal="center" vertical="center" wrapText="1"/>
    </xf>
    <xf numFmtId="9" fontId="1" fillId="0" borderId="0" xfId="0" applyNumberFormat="1" applyFont="1" applyFill="1" applyAlignment="1">
      <alignment horizontal="center" vertical="center" wrapText="1"/>
    </xf>
    <xf numFmtId="43" fontId="1" fillId="0" borderId="0" xfId="0" applyNumberFormat="1" applyFont="1" applyFill="1" applyAlignment="1">
      <alignment horizontal="center" vertical="center" wrapText="1"/>
    </xf>
    <xf numFmtId="43" fontId="4" fillId="0" borderId="0" xfId="0" applyNumberFormat="1" applyFont="1" applyFill="1" applyAlignment="1">
      <alignment vertical="center"/>
    </xf>
    <xf numFmtId="0" fontId="12" fillId="0" borderId="0" xfId="0" applyNumberFormat="1" applyFont="1" applyFill="1" applyAlignment="1">
      <alignment horizontal="center" vertical="center" wrapText="1"/>
    </xf>
    <xf numFmtId="43" fontId="12" fillId="0" borderId="0" xfId="0" applyNumberFormat="1" applyFont="1" applyFill="1" applyAlignment="1">
      <alignment horizontal="center" vertical="center" wrapText="1"/>
    </xf>
    <xf numFmtId="9" fontId="1" fillId="0" borderId="0" xfId="0" applyNumberFormat="1" applyFont="1" applyFill="1" applyAlignment="1">
      <alignment horizontal="left" vertical="center" wrapText="1"/>
    </xf>
    <xf numFmtId="43" fontId="1" fillId="0" borderId="0" xfId="0" applyNumberFormat="1" applyFont="1" applyFill="1" applyAlignment="1">
      <alignment horizontal="left" vertical="center" wrapText="1"/>
    </xf>
    <xf numFmtId="0" fontId="6" fillId="0" borderId="1" xfId="0" applyFont="1" applyFill="1" applyBorder="1" applyAlignment="1">
      <alignment horizontal="center" vertical="center"/>
    </xf>
    <xf numFmtId="0" fontId="13" fillId="0" borderId="1" xfId="0" applyFont="1" applyFill="1" applyBorder="1" applyAlignment="1">
      <alignment horizontal="center" vertical="center"/>
    </xf>
    <xf numFmtId="43" fontId="4" fillId="0" borderId="1" xfId="9"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43" fontId="6" fillId="0" borderId="1" xfId="9" applyNumberFormat="1" applyFont="1" applyFill="1" applyBorder="1" applyAlignment="1">
      <alignment horizontal="center" vertical="center"/>
    </xf>
    <xf numFmtId="0" fontId="6" fillId="0" borderId="1" xfId="0" applyFont="1" applyFill="1" applyBorder="1" applyAlignment="1">
      <alignment horizontal="right" vertical="center"/>
    </xf>
    <xf numFmtId="0" fontId="6" fillId="0" borderId="1" xfId="0" applyFont="1" applyFill="1" applyBorder="1" applyAlignment="1">
      <alignment horizontal="right" vertical="center" wrapText="1"/>
    </xf>
    <xf numFmtId="177" fontId="6"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right" vertical="center"/>
    </xf>
    <xf numFmtId="43" fontId="4" fillId="0" borderId="1" xfId="0" applyNumberFormat="1" applyFont="1" applyFill="1" applyBorder="1" applyAlignment="1">
      <alignment horizontal="right" vertical="center" wrapText="1"/>
    </xf>
    <xf numFmtId="177" fontId="4" fillId="0" borderId="1" xfId="0" applyNumberFormat="1" applyFont="1" applyFill="1" applyBorder="1" applyAlignment="1">
      <alignment horizontal="right" vertical="center" wrapText="1"/>
    </xf>
    <xf numFmtId="43" fontId="6" fillId="0" borderId="1" xfId="0" applyNumberFormat="1" applyFont="1" applyFill="1" applyBorder="1" applyAlignment="1">
      <alignment horizontal="right" vertical="center" wrapText="1"/>
    </xf>
    <xf numFmtId="177" fontId="6" fillId="0" borderId="1" xfId="0" applyNumberFormat="1" applyFont="1" applyFill="1" applyBorder="1" applyAlignment="1">
      <alignment horizontal="right" vertical="center" wrapText="1"/>
    </xf>
    <xf numFmtId="43" fontId="4" fillId="0" borderId="1" xfId="9" applyNumberFormat="1" applyFont="1" applyFill="1" applyBorder="1" applyAlignment="1">
      <alignment horizontal="center" vertical="center" wrapText="1"/>
    </xf>
    <xf numFmtId="43" fontId="6" fillId="0" borderId="1" xfId="0" applyNumberFormat="1" applyFont="1" applyFill="1" applyBorder="1" applyAlignment="1">
      <alignment horizontal="right" vertical="center" wrapText="1"/>
    </xf>
    <xf numFmtId="0" fontId="6" fillId="0" borderId="1" xfId="0" applyFont="1" applyFill="1" applyBorder="1" applyAlignment="1">
      <alignment horizontal="right" vertical="center" wrapText="1"/>
    </xf>
    <xf numFmtId="177" fontId="6" fillId="0" borderId="1" xfId="0" applyNumberFormat="1" applyFont="1" applyFill="1" applyBorder="1" applyAlignment="1">
      <alignment horizontal="right" vertical="center"/>
    </xf>
    <xf numFmtId="0" fontId="4" fillId="0" borderId="0" xfId="0" applyFont="1" applyFill="1" applyAlignment="1">
      <alignment horizontal="center" vertical="center"/>
    </xf>
    <xf numFmtId="0" fontId="15" fillId="0" borderId="0" xfId="0" applyFont="1" applyFill="1" applyBorder="1">
      <alignment vertical="center"/>
    </xf>
    <xf numFmtId="0" fontId="15" fillId="0" borderId="0" xfId="0" applyFont="1" applyFill="1" applyAlignment="1">
      <alignment horizontal="center" vertical="center"/>
    </xf>
    <xf numFmtId="177" fontId="4" fillId="0" borderId="0" xfId="0" applyNumberFormat="1" applyFont="1" applyFill="1">
      <alignment vertical="center"/>
    </xf>
    <xf numFmtId="177" fontId="4" fillId="0" borderId="0" xfId="0" applyNumberFormat="1" applyFont="1" applyFill="1" applyAlignment="1">
      <alignment horizontal="center" vertical="center"/>
    </xf>
    <xf numFmtId="177" fontId="4" fillId="0" borderId="0" xfId="0" applyNumberFormat="1" applyFont="1" applyFill="1">
      <alignment vertical="center"/>
    </xf>
    <xf numFmtId="0" fontId="15" fillId="0" borderId="0" xfId="0" applyNumberFormat="1" applyFont="1" applyFill="1" applyAlignment="1">
      <alignment horizontal="center" vertical="center" wrapText="1"/>
    </xf>
    <xf numFmtId="177" fontId="1" fillId="0" borderId="0" xfId="0" applyNumberFormat="1" applyFont="1" applyFill="1" applyAlignment="1">
      <alignment horizontal="center" vertical="center" wrapText="1"/>
    </xf>
    <xf numFmtId="177" fontId="4" fillId="0" borderId="0" xfId="0" applyNumberFormat="1" applyFont="1" applyFill="1">
      <alignment vertical="center"/>
    </xf>
    <xf numFmtId="177" fontId="7" fillId="0" borderId="0" xfId="0" applyNumberFormat="1" applyFont="1" applyFill="1" applyAlignment="1">
      <alignment horizontal="center" vertical="center"/>
    </xf>
    <xf numFmtId="9" fontId="12" fillId="0" borderId="0" xfId="0" applyNumberFormat="1" applyFont="1" applyFill="1" applyAlignment="1">
      <alignment horizontal="center" vertical="center" wrapText="1"/>
    </xf>
    <xf numFmtId="177" fontId="12" fillId="0" borderId="0" xfId="0" applyNumberFormat="1" applyFont="1" applyFill="1" applyAlignment="1">
      <alignment horizontal="center" vertical="center" wrapText="1"/>
    </xf>
    <xf numFmtId="0" fontId="15" fillId="0" borderId="0" xfId="0" applyNumberFormat="1" applyFont="1" applyFill="1" applyAlignment="1">
      <alignment horizontal="left" vertical="center" wrapText="1"/>
    </xf>
    <xf numFmtId="177" fontId="1" fillId="0" borderId="0" xfId="0" applyNumberFormat="1" applyFont="1" applyFill="1" applyAlignment="1">
      <alignment horizontal="left" vertical="center" wrapText="1"/>
    </xf>
    <xf numFmtId="177" fontId="8" fillId="0" borderId="0" xfId="56" applyNumberFormat="1" applyFont="1" applyFill="1" applyAlignment="1">
      <alignment horizontal="center" vertical="center"/>
    </xf>
    <xf numFmtId="9" fontId="6" fillId="0" borderId="1" xfId="56"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6" fillId="0" borderId="7" xfId="56" applyNumberFormat="1" applyFont="1" applyFill="1" applyBorder="1" applyAlignment="1">
      <alignment horizontal="center" vertical="center" wrapText="1"/>
    </xf>
    <xf numFmtId="0" fontId="6" fillId="0" borderId="2" xfId="56" applyNumberFormat="1" applyFont="1" applyFill="1" applyBorder="1" applyAlignment="1">
      <alignment horizontal="center" vertical="center" wrapText="1"/>
    </xf>
    <xf numFmtId="0" fontId="11" fillId="0" borderId="8" xfId="56" applyNumberFormat="1" applyFont="1" applyFill="1" applyBorder="1" applyAlignment="1">
      <alignment horizontal="center" vertical="center" wrapText="1"/>
    </xf>
    <xf numFmtId="9" fontId="6" fillId="0" borderId="8" xfId="56" applyNumberFormat="1" applyFont="1" applyFill="1" applyBorder="1" applyAlignment="1">
      <alignment horizontal="center" vertical="center" wrapText="1"/>
    </xf>
    <xf numFmtId="177" fontId="6" fillId="0" borderId="8" xfId="0" applyNumberFormat="1"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177" fontId="4" fillId="0" borderId="1" xfId="9" applyNumberFormat="1" applyFont="1" applyFill="1" applyBorder="1" applyAlignment="1">
      <alignment horizontal="center" vertical="center"/>
    </xf>
    <xf numFmtId="0" fontId="17"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177" fontId="6" fillId="0" borderId="1" xfId="9" applyNumberFormat="1" applyFont="1" applyFill="1" applyBorder="1" applyAlignment="1">
      <alignment horizontal="center" vertical="center"/>
    </xf>
    <xf numFmtId="49" fontId="11" fillId="0" borderId="9" xfId="0" applyNumberFormat="1" applyFont="1" applyFill="1" applyBorder="1" applyAlignment="1">
      <alignment wrapText="1"/>
    </xf>
    <xf numFmtId="49" fontId="11" fillId="0" borderId="7" xfId="0" applyNumberFormat="1" applyFont="1" applyFill="1" applyBorder="1" applyAlignment="1">
      <alignment wrapText="1"/>
    </xf>
    <xf numFmtId="177" fontId="18" fillId="0" borderId="0" xfId="0" applyNumberFormat="1" applyFont="1" applyFill="1" applyAlignment="1">
      <alignment horizontal="right" vertical="center"/>
    </xf>
    <xf numFmtId="0" fontId="18" fillId="0" borderId="0" xfId="0" applyFont="1" applyFill="1" applyAlignment="1">
      <alignment horizontal="right" vertical="center"/>
    </xf>
    <xf numFmtId="177" fontId="6" fillId="0" borderId="8" xfId="0" applyNumberFormat="1" applyFont="1" applyFill="1" applyBorder="1" applyAlignment="1">
      <alignment horizontal="center" vertical="center"/>
    </xf>
    <xf numFmtId="177" fontId="6" fillId="0" borderId="10" xfId="0" applyNumberFormat="1" applyFont="1" applyFill="1" applyBorder="1" applyAlignment="1">
      <alignment horizontal="center" vertical="center"/>
    </xf>
    <xf numFmtId="177" fontId="6" fillId="0" borderId="7" xfId="56" applyNumberFormat="1" applyFont="1" applyFill="1" applyBorder="1" applyAlignment="1">
      <alignment horizontal="center" vertical="center" wrapText="1"/>
    </xf>
    <xf numFmtId="0" fontId="4" fillId="0" borderId="11" xfId="0" applyFont="1" applyFill="1" applyBorder="1" applyAlignment="1">
      <alignment horizontal="center" vertical="center"/>
    </xf>
    <xf numFmtId="43" fontId="6" fillId="0" borderId="1" xfId="0" applyNumberFormat="1" applyFont="1" applyFill="1" applyBorder="1" applyAlignment="1">
      <alignment horizontal="left" vertical="center" wrapText="1"/>
    </xf>
    <xf numFmtId="43" fontId="4"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xf>
    <xf numFmtId="49" fontId="11" fillId="0" borderId="1" xfId="0" applyNumberFormat="1" applyFont="1" applyFill="1" applyBorder="1" applyAlignment="1">
      <alignment vertical="center"/>
    </xf>
    <xf numFmtId="0" fontId="4" fillId="0" borderId="1" xfId="45" applyFont="1" applyFill="1" applyBorder="1" applyAlignment="1">
      <alignment horizontal="center" vertical="center" wrapText="1"/>
    </xf>
    <xf numFmtId="0" fontId="6" fillId="0" borderId="1" xfId="45" applyFont="1" applyFill="1" applyBorder="1" applyAlignment="1">
      <alignment horizontal="center" vertical="center" wrapText="1"/>
    </xf>
    <xf numFmtId="49" fontId="4" fillId="0" borderId="1" xfId="0" applyNumberFormat="1" applyFont="1" applyFill="1" applyBorder="1" applyAlignment="1">
      <alignment horizontal="center" wrapText="1"/>
    </xf>
    <xf numFmtId="0" fontId="3" fillId="0" borderId="0" xfId="0" applyFont="1" applyFill="1" applyBorder="1" applyAlignment="1">
      <alignment vertical="center"/>
    </xf>
    <xf numFmtId="0" fontId="1" fillId="0" borderId="0" xfId="0" applyFont="1" applyFill="1" applyBorder="1" applyAlignment="1">
      <alignment vertical="center"/>
    </xf>
    <xf numFmtId="0" fontId="4" fillId="0" borderId="0" xfId="0" applyFont="1" applyFill="1" applyBorder="1">
      <alignment vertical="center"/>
    </xf>
    <xf numFmtId="177" fontId="4" fillId="0" borderId="0" xfId="0" applyNumberFormat="1" applyFont="1" applyFill="1" applyAlignment="1">
      <alignment horizontal="center" vertical="center"/>
    </xf>
    <xf numFmtId="0" fontId="4" fillId="0" borderId="0" xfId="0" applyNumberFormat="1" applyFont="1" applyFill="1" applyBorder="1" applyAlignment="1">
      <alignment horizontal="center" vertical="center" wrapText="1"/>
    </xf>
    <xf numFmtId="177"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 fillId="0" borderId="0" xfId="0" applyNumberFormat="1" applyFont="1" applyFill="1" applyBorder="1" applyAlignment="1">
      <alignment horizontal="center" vertical="center" wrapText="1"/>
    </xf>
    <xf numFmtId="0" fontId="3" fillId="0" borderId="2" xfId="56"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3" xfId="56"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3" fontId="4" fillId="0" borderId="1" xfId="9" applyNumberFormat="1" applyFont="1" applyFill="1" applyBorder="1" applyAlignment="1">
      <alignment horizontal="center" vertical="center"/>
    </xf>
    <xf numFmtId="43" fontId="6" fillId="0" borderId="1" xfId="9" applyNumberFormat="1" applyFont="1" applyFill="1" applyBorder="1" applyAlignment="1">
      <alignment horizontal="center" vertical="center"/>
    </xf>
    <xf numFmtId="0" fontId="4" fillId="0" borderId="3" xfId="0" applyNumberFormat="1" applyFont="1" applyFill="1" applyBorder="1" applyAlignment="1">
      <alignment horizontal="center" vertical="center" wrapText="1"/>
    </xf>
    <xf numFmtId="43" fontId="4" fillId="0" borderId="3" xfId="9"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0" xfId="0" applyFont="1" applyFill="1" applyBorder="1" applyAlignment="1">
      <alignment vertical="center"/>
    </xf>
    <xf numFmtId="0" fontId="6" fillId="0" borderId="0" xfId="0" applyFont="1" applyFill="1" applyBorder="1" applyAlignment="1">
      <alignment vertical="center"/>
    </xf>
    <xf numFmtId="43" fontId="6" fillId="0" borderId="0" xfId="0" applyNumberFormat="1" applyFont="1" applyFill="1" applyAlignment="1">
      <alignment vertical="center"/>
    </xf>
    <xf numFmtId="43" fontId="6" fillId="0" borderId="0" xfId="9" applyNumberFormat="1" applyFont="1" applyFill="1" applyBorder="1" applyAlignment="1">
      <alignment horizontal="center" vertical="center"/>
    </xf>
    <xf numFmtId="0" fontId="6" fillId="0" borderId="0" xfId="0" applyFont="1" applyFill="1" applyBorder="1" applyAlignment="1">
      <alignment horizontal="center" vertical="center"/>
    </xf>
    <xf numFmtId="49" fontId="6" fillId="0" borderId="0" xfId="0" applyNumberFormat="1" applyFont="1" applyFill="1" applyBorder="1" applyAlignment="1">
      <alignment horizontal="center" vertical="center" wrapText="1"/>
    </xf>
    <xf numFmtId="43" fontId="4" fillId="0" borderId="2" xfId="9" applyNumberFormat="1" applyFont="1" applyFill="1" applyBorder="1" applyAlignment="1">
      <alignment horizontal="center" vertical="center"/>
    </xf>
    <xf numFmtId="0" fontId="4" fillId="0" borderId="2" xfId="0" applyFont="1" applyFill="1" applyBorder="1" applyAlignment="1">
      <alignment horizontal="center" vertical="center"/>
    </xf>
    <xf numFmtId="43" fontId="6" fillId="0" borderId="2" xfId="9" applyNumberFormat="1" applyFont="1" applyFill="1" applyBorder="1" applyAlignment="1">
      <alignment horizontal="center" vertical="center"/>
    </xf>
    <xf numFmtId="0" fontId="4" fillId="0" borderId="0" xfId="0" applyFont="1" applyFill="1" applyAlignment="1">
      <alignment horizontal="left" vertical="center"/>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MS Sans Serif"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_ET_STYLE_NoName_00_" xfId="18"/>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常规_茂名" xfId="45"/>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_特别扶助" xfId="52"/>
    <cellStyle name="常规_Sheet3" xfId="53"/>
    <cellStyle name="常规_附件3_2" xfId="54"/>
    <cellStyle name="千位分隔 2" xfId="55"/>
    <cellStyle name="常规 4" xfId="56"/>
    <cellStyle name="常规 3" xfId="57"/>
    <cellStyle name="常规 2" xfId="58"/>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dia\wjw\&#25968;&#25454;&#30424;\&#24037;&#20316;\&#20013;&#26399;&#36130;&#25919;&#35268;&#21010;&#32534;&#21046;\2024&#24180;&#20013;&#26399;&#36130;&#25919;&#35268;&#21010;\&#36164;&#37329;&#26126;&#32454;&#20998;&#37197;&#34920;\2024&#24180;&#32534;&#21046;&#19968;&#19978;&#26368;&#32456;&#31295;\\2023&#24180;&#39044;&#31639;\&#30465;&#32423;\&#20854;&#20182;&#20107;&#19994;&#21457;&#23637;&#24615;&#25903;&#20986;-&#19978;&#20250;&#26448;&#26009;\&#38468;&#20214;6&#65306;&#25552;&#21069;&#19979;&#36798;2023&#24180;&#35745;&#21010;&#29983;&#32946;&#23478;&#24237;&#22870;&#21169;&#25206;&#21161;&#21046;&#24230;&#30465;&#32423;&#34917;&#21161;&#36164;&#37329;&#20998;&#37197;&#34920;%20-1127&#34917;&#20805;&#38750;&#24314;&#21046;&#21306;&#25968;&#2545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总表"/>
      <sheetName val="农村计生奖励"/>
      <sheetName val="计生特扶-伤残"/>
      <sheetName val="2022年结算表（伤残）"/>
      <sheetName val="计生特扶-死亡"/>
      <sheetName val="2022年结算表（死亡）"/>
      <sheetName val="计生并发症 (中央补助人数一致)"/>
      <sheetName val="2022年结算表（手术并发症） "/>
    </sheetNames>
    <sheetDataSet>
      <sheetData sheetId="0" refreshError="1"/>
      <sheetData sheetId="1" refreshError="1">
        <row r="10">
          <cell r="A10" t="str">
            <v>荔湾区</v>
          </cell>
          <cell r="B10">
            <v>0</v>
          </cell>
          <cell r="C10">
            <v>0</v>
          </cell>
          <cell r="D10">
            <v>0.3</v>
          </cell>
          <cell r="E10">
            <v>0</v>
          </cell>
          <cell r="F10">
            <v>0</v>
          </cell>
          <cell r="G10">
            <v>0</v>
          </cell>
        </row>
        <row r="11">
          <cell r="A11" t="str">
            <v>越秀区</v>
          </cell>
          <cell r="B11">
            <v>0</v>
          </cell>
          <cell r="C11">
            <v>0</v>
          </cell>
          <cell r="D11">
            <v>0.3</v>
          </cell>
          <cell r="E11">
            <v>0</v>
          </cell>
          <cell r="F11">
            <v>0</v>
          </cell>
          <cell r="G11">
            <v>0</v>
          </cell>
        </row>
        <row r="12">
          <cell r="A12" t="str">
            <v>海珠区</v>
          </cell>
          <cell r="B12">
            <v>0</v>
          </cell>
          <cell r="C12">
            <v>0</v>
          </cell>
          <cell r="D12">
            <v>0.3</v>
          </cell>
          <cell r="E12">
            <v>0</v>
          </cell>
          <cell r="F12">
            <v>0</v>
          </cell>
          <cell r="G12">
            <v>0</v>
          </cell>
        </row>
        <row r="13">
          <cell r="A13" t="str">
            <v>天河区</v>
          </cell>
          <cell r="B13">
            <v>0</v>
          </cell>
          <cell r="C13">
            <v>0</v>
          </cell>
          <cell r="D13">
            <v>0.3</v>
          </cell>
          <cell r="E13">
            <v>0</v>
          </cell>
          <cell r="F13">
            <v>0</v>
          </cell>
          <cell r="G13">
            <v>0</v>
          </cell>
        </row>
        <row r="14">
          <cell r="A14" t="str">
            <v>白云区</v>
          </cell>
          <cell r="B14">
            <v>858</v>
          </cell>
          <cell r="C14">
            <v>1602</v>
          </cell>
          <cell r="D14">
            <v>0.3</v>
          </cell>
          <cell r="E14">
            <v>69.21</v>
          </cell>
          <cell r="F14">
            <v>24.71</v>
          </cell>
          <cell r="G14">
            <v>44.5</v>
          </cell>
        </row>
        <row r="15">
          <cell r="A15" t="str">
            <v>黄埔区</v>
          </cell>
          <cell r="B15">
            <v>149</v>
          </cell>
          <cell r="C15">
            <v>302</v>
          </cell>
          <cell r="D15">
            <v>0.3</v>
          </cell>
          <cell r="E15">
            <v>13.05</v>
          </cell>
          <cell r="F15">
            <v>4.29</v>
          </cell>
          <cell r="G15">
            <v>8.76</v>
          </cell>
        </row>
        <row r="16">
          <cell r="A16" t="str">
            <v>番禺区</v>
          </cell>
          <cell r="B16">
            <v>5057</v>
          </cell>
          <cell r="C16">
            <v>8732</v>
          </cell>
          <cell r="D16">
            <v>0.3</v>
          </cell>
          <cell r="E16">
            <v>377.22</v>
          </cell>
          <cell r="F16">
            <v>145.64</v>
          </cell>
          <cell r="G16">
            <v>231.58</v>
          </cell>
        </row>
        <row r="17">
          <cell r="A17" t="str">
            <v>花都区</v>
          </cell>
          <cell r="B17">
            <v>1870</v>
          </cell>
          <cell r="C17">
            <v>2986</v>
          </cell>
          <cell r="D17">
            <v>0.3</v>
          </cell>
          <cell r="E17">
            <v>129</v>
          </cell>
          <cell r="F17">
            <v>53.86</v>
          </cell>
          <cell r="G17">
            <v>75.14</v>
          </cell>
        </row>
        <row r="18">
          <cell r="A18" t="str">
            <v>南沙区</v>
          </cell>
          <cell r="B18">
            <v>3076</v>
          </cell>
          <cell r="C18">
            <v>5471</v>
          </cell>
          <cell r="D18">
            <v>0.3</v>
          </cell>
          <cell r="E18">
            <v>236.35</v>
          </cell>
          <cell r="F18">
            <v>88.59</v>
          </cell>
          <cell r="G18">
            <v>147.76</v>
          </cell>
        </row>
        <row r="19">
          <cell r="A19" t="str">
            <v>从化区</v>
          </cell>
          <cell r="B19">
            <v>1098</v>
          </cell>
          <cell r="C19">
            <v>1742</v>
          </cell>
          <cell r="D19">
            <v>0.3</v>
          </cell>
          <cell r="E19">
            <v>75.25</v>
          </cell>
          <cell r="F19">
            <v>31.62</v>
          </cell>
          <cell r="G19">
            <v>43.63</v>
          </cell>
        </row>
        <row r="20">
          <cell r="A20" t="str">
            <v>增城区</v>
          </cell>
          <cell r="B20">
            <v>1709</v>
          </cell>
          <cell r="C20">
            <v>3059</v>
          </cell>
          <cell r="D20">
            <v>0.3</v>
          </cell>
          <cell r="E20">
            <v>132.15</v>
          </cell>
          <cell r="F20">
            <v>49.22</v>
          </cell>
          <cell r="G20">
            <v>82.93</v>
          </cell>
        </row>
        <row r="21">
          <cell r="A21" t="str">
            <v>深圳市深汕特别合作区</v>
          </cell>
          <cell r="B21">
            <v>46</v>
          </cell>
          <cell r="C21">
            <v>59</v>
          </cell>
          <cell r="D21">
            <v>0.3</v>
          </cell>
          <cell r="E21">
            <v>2.55</v>
          </cell>
          <cell r="F21">
            <v>1.32</v>
          </cell>
          <cell r="G21">
            <v>1.23</v>
          </cell>
        </row>
        <row r="22">
          <cell r="A22" t="str">
            <v>珠海市</v>
          </cell>
          <cell r="B22">
            <v>1268</v>
          </cell>
          <cell r="C22">
            <v>2165</v>
          </cell>
        </row>
        <row r="22">
          <cell r="E22">
            <v>93.53</v>
          </cell>
          <cell r="F22">
            <v>36.52</v>
          </cell>
          <cell r="G22">
            <v>57.01</v>
          </cell>
        </row>
        <row r="23">
          <cell r="A23" t="str">
            <v>珠海市本级</v>
          </cell>
          <cell r="B23">
            <v>0</v>
          </cell>
          <cell r="C23">
            <v>0</v>
          </cell>
          <cell r="D23">
            <v>0.3</v>
          </cell>
          <cell r="E23">
            <v>0</v>
          </cell>
          <cell r="F23">
            <v>0</v>
          </cell>
          <cell r="G23">
            <v>0</v>
          </cell>
        </row>
        <row r="24">
          <cell r="A24" t="str">
            <v>其中：珠海市高新技术产业开发区</v>
          </cell>
          <cell r="B24">
            <v>0</v>
          </cell>
          <cell r="C24">
            <v>0</v>
          </cell>
          <cell r="D24">
            <v>0.3</v>
          </cell>
          <cell r="E24">
            <v>0</v>
          </cell>
          <cell r="F24">
            <v>0</v>
          </cell>
          <cell r="G24">
            <v>0</v>
          </cell>
        </row>
        <row r="25">
          <cell r="A25" t="str">
            <v>鹤洲新区筹备组</v>
          </cell>
          <cell r="B25">
            <v>0</v>
          </cell>
          <cell r="C25">
            <v>0</v>
          </cell>
          <cell r="D25">
            <v>0.3</v>
          </cell>
          <cell r="E25">
            <v>0</v>
          </cell>
          <cell r="F25">
            <v>0</v>
          </cell>
          <cell r="G25">
            <v>0</v>
          </cell>
        </row>
        <row r="26">
          <cell r="A26" t="str">
            <v>香洲区</v>
          </cell>
          <cell r="B26">
            <v>0</v>
          </cell>
          <cell r="C26">
            <v>0</v>
          </cell>
          <cell r="D26">
            <v>0.3</v>
          </cell>
          <cell r="E26">
            <v>0</v>
          </cell>
          <cell r="F26">
            <v>0</v>
          </cell>
          <cell r="G26">
            <v>0</v>
          </cell>
        </row>
        <row r="27">
          <cell r="A27" t="str">
            <v>斗门区</v>
          </cell>
          <cell r="B27">
            <v>1101</v>
          </cell>
          <cell r="C27">
            <v>1906</v>
          </cell>
          <cell r="D27">
            <v>0.3</v>
          </cell>
          <cell r="E27">
            <v>82.34</v>
          </cell>
          <cell r="F27">
            <v>31.71</v>
          </cell>
          <cell r="G27">
            <v>50.63</v>
          </cell>
        </row>
        <row r="28">
          <cell r="A28" t="str">
            <v>金湾区</v>
          </cell>
          <cell r="B28">
            <v>167</v>
          </cell>
          <cell r="C28">
            <v>259</v>
          </cell>
          <cell r="D28">
            <v>0.3</v>
          </cell>
          <cell r="E28">
            <v>11.19</v>
          </cell>
          <cell r="F28">
            <v>4.81</v>
          </cell>
          <cell r="G28">
            <v>6.38</v>
          </cell>
        </row>
        <row r="29">
          <cell r="A29" t="str">
            <v>汕头市</v>
          </cell>
          <cell r="B29">
            <v>9793</v>
          </cell>
          <cell r="C29">
            <v>11601</v>
          </cell>
        </row>
        <row r="29">
          <cell r="E29">
            <v>1467.62</v>
          </cell>
          <cell r="F29">
            <v>282.03</v>
          </cell>
          <cell r="G29">
            <v>1185.59</v>
          </cell>
        </row>
        <row r="30">
          <cell r="A30" t="str">
            <v>龙湖区</v>
          </cell>
          <cell r="B30">
            <v>1140</v>
          </cell>
          <cell r="C30">
            <v>1389</v>
          </cell>
          <cell r="D30">
            <v>0.85</v>
          </cell>
          <cell r="E30">
            <v>170.01</v>
          </cell>
          <cell r="F30">
            <v>32.83</v>
          </cell>
          <cell r="G30">
            <v>137.18</v>
          </cell>
        </row>
        <row r="31">
          <cell r="A31" t="str">
            <v>金平区</v>
          </cell>
          <cell r="B31">
            <v>350</v>
          </cell>
          <cell r="C31">
            <v>496</v>
          </cell>
          <cell r="D31">
            <v>0.85</v>
          </cell>
          <cell r="E31">
            <v>60.71</v>
          </cell>
          <cell r="F31">
            <v>10.08</v>
          </cell>
          <cell r="G31">
            <v>50.63</v>
          </cell>
        </row>
        <row r="32">
          <cell r="A32" t="str">
            <v>濠江区</v>
          </cell>
          <cell r="B32">
            <v>167</v>
          </cell>
          <cell r="C32">
            <v>226</v>
          </cell>
          <cell r="D32">
            <v>0.85</v>
          </cell>
          <cell r="E32">
            <v>27.66</v>
          </cell>
          <cell r="F32">
            <v>4.81</v>
          </cell>
          <cell r="G32">
            <v>22.85</v>
          </cell>
        </row>
        <row r="33">
          <cell r="A33" t="str">
            <v>潮阳区</v>
          </cell>
          <cell r="B33">
            <v>1238</v>
          </cell>
          <cell r="C33">
            <v>1321</v>
          </cell>
          <cell r="D33">
            <v>1</v>
          </cell>
          <cell r="E33">
            <v>190.22</v>
          </cell>
          <cell r="F33">
            <v>35.65</v>
          </cell>
          <cell r="G33">
            <v>154.57</v>
          </cell>
        </row>
        <row r="34">
          <cell r="A34" t="str">
            <v>潮南区</v>
          </cell>
          <cell r="B34">
            <v>777</v>
          </cell>
          <cell r="C34">
            <v>886</v>
          </cell>
          <cell r="D34">
            <v>1</v>
          </cell>
          <cell r="E34">
            <v>127.58</v>
          </cell>
          <cell r="F34">
            <v>22.38</v>
          </cell>
          <cell r="G34">
            <v>105.2</v>
          </cell>
        </row>
        <row r="35">
          <cell r="A35" t="str">
            <v>澄海区</v>
          </cell>
          <cell r="B35">
            <v>6121</v>
          </cell>
          <cell r="C35">
            <v>7283</v>
          </cell>
          <cell r="D35">
            <v>0.85</v>
          </cell>
          <cell r="E35">
            <v>891.44</v>
          </cell>
          <cell r="F35">
            <v>176.28</v>
          </cell>
          <cell r="G35">
            <v>715.16</v>
          </cell>
        </row>
        <row r="36">
          <cell r="A36" t="str">
            <v>佛山市</v>
          </cell>
          <cell r="B36">
            <v>24465</v>
          </cell>
          <cell r="C36">
            <v>44636</v>
          </cell>
        </row>
        <row r="36">
          <cell r="E36">
            <v>1928.28</v>
          </cell>
          <cell r="F36">
            <v>704.6</v>
          </cell>
          <cell r="G36">
            <v>1223.68</v>
          </cell>
        </row>
        <row r="37">
          <cell r="A37" t="str">
            <v>禅城区</v>
          </cell>
          <cell r="B37">
            <v>1286</v>
          </cell>
          <cell r="C37">
            <v>1987</v>
          </cell>
          <cell r="D37">
            <v>0.3</v>
          </cell>
          <cell r="E37">
            <v>85.84</v>
          </cell>
          <cell r="F37">
            <v>37.04</v>
          </cell>
          <cell r="G37">
            <v>48.8</v>
          </cell>
        </row>
        <row r="38">
          <cell r="A38" t="str">
            <v>南海区</v>
          </cell>
          <cell r="B38">
            <v>8358</v>
          </cell>
          <cell r="C38">
            <v>15052</v>
          </cell>
          <cell r="D38">
            <v>0.3</v>
          </cell>
          <cell r="E38">
            <v>650.25</v>
          </cell>
          <cell r="F38">
            <v>240.71</v>
          </cell>
          <cell r="G38">
            <v>409.54</v>
          </cell>
        </row>
        <row r="39">
          <cell r="A39" t="str">
            <v>顺德区</v>
          </cell>
          <cell r="B39">
            <v>10937</v>
          </cell>
          <cell r="C39">
            <v>19929</v>
          </cell>
          <cell r="D39">
            <v>0.3</v>
          </cell>
          <cell r="E39">
            <v>860.93</v>
          </cell>
          <cell r="F39">
            <v>314.99</v>
          </cell>
          <cell r="G39">
            <v>545.94</v>
          </cell>
        </row>
        <row r="40">
          <cell r="A40" t="str">
            <v>三水区</v>
          </cell>
          <cell r="B40">
            <v>2711</v>
          </cell>
          <cell r="C40">
            <v>5543</v>
          </cell>
          <cell r="D40">
            <v>0.3</v>
          </cell>
          <cell r="E40">
            <v>239.46</v>
          </cell>
          <cell r="F40">
            <v>78.08</v>
          </cell>
          <cell r="G40">
            <v>161.38</v>
          </cell>
        </row>
        <row r="41">
          <cell r="A41" t="str">
            <v>高明区</v>
          </cell>
          <cell r="B41">
            <v>1173</v>
          </cell>
          <cell r="C41">
            <v>2125</v>
          </cell>
          <cell r="D41">
            <v>0.3</v>
          </cell>
          <cell r="E41">
            <v>91.8</v>
          </cell>
          <cell r="F41">
            <v>33.78</v>
          </cell>
          <cell r="G41">
            <v>58.02</v>
          </cell>
        </row>
        <row r="42">
          <cell r="A42" t="str">
            <v>韶关市</v>
          </cell>
          <cell r="B42">
            <v>3674</v>
          </cell>
          <cell r="C42">
            <v>6887</v>
          </cell>
        </row>
        <row r="42">
          <cell r="E42">
            <v>842.96</v>
          </cell>
          <cell r="F42">
            <v>105.8</v>
          </cell>
          <cell r="G42">
            <v>737.16</v>
          </cell>
        </row>
        <row r="43">
          <cell r="A43" t="str">
            <v>武江区</v>
          </cell>
          <cell r="B43">
            <v>338</v>
          </cell>
          <cell r="C43">
            <v>600</v>
          </cell>
          <cell r="D43">
            <v>0.85</v>
          </cell>
          <cell r="E43">
            <v>73.44</v>
          </cell>
          <cell r="F43">
            <v>9.73</v>
          </cell>
          <cell r="G43">
            <v>63.71</v>
          </cell>
        </row>
        <row r="44">
          <cell r="A44" t="str">
            <v>浈江区</v>
          </cell>
          <cell r="B44">
            <v>290</v>
          </cell>
          <cell r="C44">
            <v>518</v>
          </cell>
          <cell r="D44">
            <v>0.85</v>
          </cell>
          <cell r="E44">
            <v>63.4</v>
          </cell>
          <cell r="F44">
            <v>8.35</v>
          </cell>
          <cell r="G44">
            <v>55.05</v>
          </cell>
        </row>
        <row r="45">
          <cell r="A45" t="str">
            <v>曲江区</v>
          </cell>
          <cell r="B45">
            <v>733</v>
          </cell>
          <cell r="C45">
            <v>1321</v>
          </cell>
          <cell r="D45">
            <v>0.85</v>
          </cell>
          <cell r="E45">
            <v>161.69</v>
          </cell>
          <cell r="F45">
            <v>21.11</v>
          </cell>
          <cell r="G45">
            <v>140.58</v>
          </cell>
        </row>
        <row r="46">
          <cell r="A46" t="str">
            <v>始兴县</v>
          </cell>
          <cell r="B46">
            <v>690</v>
          </cell>
          <cell r="C46">
            <v>1838</v>
          </cell>
          <cell r="D46">
            <v>0.85</v>
          </cell>
          <cell r="E46">
            <v>224.97</v>
          </cell>
          <cell r="F46">
            <v>19.87</v>
          </cell>
          <cell r="G46">
            <v>205.1</v>
          </cell>
        </row>
        <row r="47">
          <cell r="A47" t="str">
            <v>新丰县</v>
          </cell>
          <cell r="B47">
            <v>593</v>
          </cell>
          <cell r="C47">
            <v>783</v>
          </cell>
          <cell r="D47">
            <v>0.85</v>
          </cell>
          <cell r="E47">
            <v>95.84</v>
          </cell>
          <cell r="F47">
            <v>17.08</v>
          </cell>
          <cell r="G47">
            <v>78.76</v>
          </cell>
        </row>
        <row r="48">
          <cell r="A48" t="str">
            <v>乐昌市</v>
          </cell>
          <cell r="B48">
            <v>1030</v>
          </cell>
          <cell r="C48">
            <v>1827</v>
          </cell>
          <cell r="D48">
            <v>0.85</v>
          </cell>
          <cell r="E48">
            <v>223.62</v>
          </cell>
          <cell r="F48">
            <v>29.66</v>
          </cell>
          <cell r="G48">
            <v>193.96</v>
          </cell>
        </row>
        <row r="49">
          <cell r="A49" t="str">
            <v>河源市</v>
          </cell>
          <cell r="B49">
            <v>1993</v>
          </cell>
          <cell r="C49">
            <v>2951</v>
          </cell>
        </row>
        <row r="49">
          <cell r="E49">
            <v>383.25</v>
          </cell>
          <cell r="F49">
            <v>57.4</v>
          </cell>
          <cell r="G49">
            <v>325.85</v>
          </cell>
        </row>
        <row r="50">
          <cell r="A50" t="str">
            <v>河源市</v>
          </cell>
          <cell r="B50">
            <v>1993</v>
          </cell>
          <cell r="C50">
            <v>2951</v>
          </cell>
          <cell r="D50">
            <v>3.55</v>
          </cell>
          <cell r="E50">
            <v>383.25</v>
          </cell>
          <cell r="F50">
            <v>57.4</v>
          </cell>
          <cell r="G50">
            <v>325.85</v>
          </cell>
        </row>
        <row r="51">
          <cell r="A51" t="str">
            <v>河源市本级</v>
          </cell>
          <cell r="B51">
            <v>124</v>
          </cell>
          <cell r="C51">
            <v>206</v>
          </cell>
          <cell r="D51">
            <v>0.85</v>
          </cell>
          <cell r="E51">
            <v>25.21</v>
          </cell>
          <cell r="F51">
            <v>3.57</v>
          </cell>
          <cell r="G51">
            <v>21.64</v>
          </cell>
        </row>
        <row r="52">
          <cell r="A52" t="str">
            <v>其中：江东新区</v>
          </cell>
          <cell r="B52">
            <v>124</v>
          </cell>
          <cell r="C52">
            <v>206</v>
          </cell>
          <cell r="D52">
            <v>0.85</v>
          </cell>
          <cell r="E52">
            <v>25.21</v>
          </cell>
          <cell r="F52">
            <v>3.57</v>
          </cell>
          <cell r="G52">
            <v>21.64</v>
          </cell>
        </row>
        <row r="53">
          <cell r="A53" t="str">
            <v>源城区</v>
          </cell>
          <cell r="B53">
            <v>230</v>
          </cell>
          <cell r="C53">
            <v>382</v>
          </cell>
          <cell r="D53">
            <v>0.85</v>
          </cell>
          <cell r="E53">
            <v>46.76</v>
          </cell>
          <cell r="F53">
            <v>6.62</v>
          </cell>
          <cell r="G53">
            <v>40.14</v>
          </cell>
        </row>
        <row r="54">
          <cell r="A54" t="str">
            <v>和平县</v>
          </cell>
          <cell r="B54">
            <v>710</v>
          </cell>
          <cell r="C54">
            <v>1021</v>
          </cell>
          <cell r="D54">
            <v>1</v>
          </cell>
          <cell r="E54">
            <v>147.02</v>
          </cell>
          <cell r="F54">
            <v>20.45</v>
          </cell>
          <cell r="G54">
            <v>126.57</v>
          </cell>
        </row>
        <row r="55">
          <cell r="A55" t="str">
            <v>东源县</v>
          </cell>
          <cell r="B55">
            <v>929</v>
          </cell>
          <cell r="C55">
            <v>1342</v>
          </cell>
          <cell r="D55">
            <v>0.85</v>
          </cell>
          <cell r="E55">
            <v>164.26</v>
          </cell>
          <cell r="F55">
            <v>26.76</v>
          </cell>
          <cell r="G55">
            <v>137.5</v>
          </cell>
        </row>
        <row r="56">
          <cell r="A56" t="str">
            <v>梅州市</v>
          </cell>
          <cell r="B56">
            <v>9888</v>
          </cell>
          <cell r="C56">
            <v>14389</v>
          </cell>
        </row>
        <row r="56">
          <cell r="E56">
            <v>2072.01</v>
          </cell>
          <cell r="F56">
            <v>284.77</v>
          </cell>
          <cell r="G56">
            <v>1787.24</v>
          </cell>
        </row>
        <row r="57">
          <cell r="A57" t="str">
            <v>梅江区</v>
          </cell>
          <cell r="B57">
            <v>1839</v>
          </cell>
          <cell r="C57">
            <v>2758</v>
          </cell>
          <cell r="D57">
            <v>1</v>
          </cell>
          <cell r="E57">
            <v>397.15</v>
          </cell>
          <cell r="F57">
            <v>52.96</v>
          </cell>
          <cell r="G57">
            <v>344.19</v>
          </cell>
        </row>
        <row r="58">
          <cell r="A58" t="str">
            <v>梅县区</v>
          </cell>
          <cell r="B58">
            <v>4877</v>
          </cell>
          <cell r="C58">
            <v>6513</v>
          </cell>
          <cell r="D58">
            <v>1</v>
          </cell>
          <cell r="E58">
            <v>937.87</v>
          </cell>
          <cell r="F58">
            <v>140.46</v>
          </cell>
          <cell r="G58">
            <v>797.41</v>
          </cell>
        </row>
        <row r="59">
          <cell r="A59" t="str">
            <v>平远县</v>
          </cell>
          <cell r="B59">
            <v>1313</v>
          </cell>
          <cell r="C59">
            <v>1968</v>
          </cell>
          <cell r="D59">
            <v>1</v>
          </cell>
          <cell r="E59">
            <v>283.39</v>
          </cell>
          <cell r="F59">
            <v>37.81</v>
          </cell>
          <cell r="G59">
            <v>245.58</v>
          </cell>
        </row>
        <row r="60">
          <cell r="A60" t="str">
            <v>蕉岭县</v>
          </cell>
          <cell r="B60">
            <v>1859</v>
          </cell>
          <cell r="C60">
            <v>3150</v>
          </cell>
          <cell r="D60">
            <v>1</v>
          </cell>
          <cell r="E60">
            <v>453.6</v>
          </cell>
          <cell r="F60">
            <v>53.54</v>
          </cell>
          <cell r="G60">
            <v>400.06</v>
          </cell>
        </row>
        <row r="61">
          <cell r="A61" t="str">
            <v>惠州市</v>
          </cell>
          <cell r="B61">
            <v>2398</v>
          </cell>
          <cell r="C61">
            <v>4234</v>
          </cell>
        </row>
        <row r="61">
          <cell r="E61">
            <v>476.54</v>
          </cell>
          <cell r="F61">
            <v>69.06</v>
          </cell>
          <cell r="G61">
            <v>407.48</v>
          </cell>
        </row>
        <row r="62">
          <cell r="A62" t="str">
            <v>惠州市本级</v>
          </cell>
          <cell r="B62">
            <v>167</v>
          </cell>
          <cell r="C62">
            <v>369</v>
          </cell>
          <cell r="D62">
            <v>0.65</v>
          </cell>
          <cell r="E62">
            <v>34.54</v>
          </cell>
          <cell r="F62">
            <v>4.81</v>
          </cell>
          <cell r="G62">
            <v>29.73</v>
          </cell>
        </row>
        <row r="63">
          <cell r="A63" t="str">
            <v>其中：大亚湾经济技术开发区</v>
          </cell>
          <cell r="B63">
            <v>24</v>
          </cell>
          <cell r="C63">
            <v>49</v>
          </cell>
          <cell r="D63">
            <v>0.65</v>
          </cell>
          <cell r="E63">
            <v>4.59</v>
          </cell>
          <cell r="F63">
            <v>0.69</v>
          </cell>
          <cell r="G63">
            <v>3.9</v>
          </cell>
        </row>
        <row r="64">
          <cell r="A64" t="str">
            <v>仲恺高新技术产业开发区</v>
          </cell>
          <cell r="B64">
            <v>143</v>
          </cell>
          <cell r="C64">
            <v>320</v>
          </cell>
          <cell r="D64">
            <v>0.65</v>
          </cell>
          <cell r="E64">
            <v>29.95</v>
          </cell>
          <cell r="F64">
            <v>4.12</v>
          </cell>
          <cell r="G64">
            <v>25.83</v>
          </cell>
        </row>
        <row r="65">
          <cell r="A65" t="str">
            <v>惠城区</v>
          </cell>
          <cell r="B65">
            <v>638</v>
          </cell>
          <cell r="C65">
            <v>1225</v>
          </cell>
          <cell r="D65">
            <v>0.65</v>
          </cell>
          <cell r="E65">
            <v>114.66</v>
          </cell>
          <cell r="F65">
            <v>18.37</v>
          </cell>
          <cell r="G65">
            <v>96.29</v>
          </cell>
        </row>
        <row r="66">
          <cell r="A66" t="str">
            <v>惠阳区</v>
          </cell>
          <cell r="B66">
            <v>408</v>
          </cell>
          <cell r="C66">
            <v>801</v>
          </cell>
          <cell r="D66">
            <v>0.65</v>
          </cell>
          <cell r="E66">
            <v>74.97</v>
          </cell>
          <cell r="F66">
            <v>11.75</v>
          </cell>
          <cell r="G66">
            <v>63.22</v>
          </cell>
        </row>
        <row r="67">
          <cell r="A67" t="str">
            <v>惠东县</v>
          </cell>
          <cell r="B67">
            <v>808</v>
          </cell>
          <cell r="C67">
            <v>1263</v>
          </cell>
          <cell r="D67">
            <v>1</v>
          </cell>
          <cell r="E67">
            <v>181.87</v>
          </cell>
          <cell r="F67">
            <v>23.27</v>
          </cell>
          <cell r="G67">
            <v>158.6</v>
          </cell>
        </row>
        <row r="68">
          <cell r="A68" t="str">
            <v>龙门县</v>
          </cell>
          <cell r="B68">
            <v>377</v>
          </cell>
          <cell r="C68">
            <v>576</v>
          </cell>
          <cell r="D68">
            <v>0.85</v>
          </cell>
          <cell r="E68">
            <v>70.5</v>
          </cell>
          <cell r="F68">
            <v>10.86</v>
          </cell>
          <cell r="G68">
            <v>59.64</v>
          </cell>
        </row>
        <row r="69">
          <cell r="A69" t="str">
            <v>汕尾市</v>
          </cell>
          <cell r="B69">
            <v>462</v>
          </cell>
          <cell r="C69">
            <v>569</v>
          </cell>
        </row>
        <row r="69">
          <cell r="E69">
            <v>81.94</v>
          </cell>
          <cell r="F69">
            <v>13.3</v>
          </cell>
          <cell r="G69">
            <v>68.64</v>
          </cell>
        </row>
        <row r="70">
          <cell r="A70" t="str">
            <v>汕尾市本级</v>
          </cell>
          <cell r="B70">
            <v>188</v>
          </cell>
          <cell r="C70">
            <v>220</v>
          </cell>
          <cell r="D70">
            <v>1</v>
          </cell>
          <cell r="E70">
            <v>31.68</v>
          </cell>
          <cell r="F70">
            <v>5.41</v>
          </cell>
          <cell r="G70">
            <v>26.27</v>
          </cell>
        </row>
        <row r="71">
          <cell r="A71" t="str">
            <v>其中：红海湾开发区</v>
          </cell>
          <cell r="B71">
            <v>172</v>
          </cell>
          <cell r="C71">
            <v>200</v>
          </cell>
          <cell r="D71">
            <v>1</v>
          </cell>
          <cell r="E71">
            <v>28.8</v>
          </cell>
          <cell r="F71">
            <v>4.95</v>
          </cell>
          <cell r="G71">
            <v>23.85</v>
          </cell>
        </row>
        <row r="72">
          <cell r="A72" t="str">
            <v>华侨管理区</v>
          </cell>
          <cell r="B72">
            <v>16</v>
          </cell>
          <cell r="C72">
            <v>20</v>
          </cell>
          <cell r="D72">
            <v>1</v>
          </cell>
          <cell r="E72">
            <v>2.88</v>
          </cell>
          <cell r="F72">
            <v>0.46</v>
          </cell>
          <cell r="G72">
            <v>2.42</v>
          </cell>
        </row>
        <row r="73">
          <cell r="A73" t="str">
            <v>城区</v>
          </cell>
          <cell r="B73">
            <v>274</v>
          </cell>
          <cell r="C73">
            <v>349</v>
          </cell>
          <cell r="D73">
            <v>1</v>
          </cell>
          <cell r="E73">
            <v>50.26</v>
          </cell>
          <cell r="F73">
            <v>7.89</v>
          </cell>
          <cell r="G73">
            <v>42.37</v>
          </cell>
        </row>
        <row r="74">
          <cell r="A74" t="str">
            <v>东莞市</v>
          </cell>
          <cell r="B74">
            <v>4875</v>
          </cell>
          <cell r="C74">
            <v>10655</v>
          </cell>
          <cell r="D74">
            <v>0.3</v>
          </cell>
          <cell r="E74">
            <v>460.3</v>
          </cell>
          <cell r="F74">
            <v>140.4</v>
          </cell>
          <cell r="G74">
            <v>319.9</v>
          </cell>
        </row>
        <row r="75">
          <cell r="A75" t="str">
            <v>中山市</v>
          </cell>
          <cell r="B75">
            <v>8426</v>
          </cell>
          <cell r="C75">
            <v>15158</v>
          </cell>
          <cell r="D75">
            <v>0.3</v>
          </cell>
          <cell r="E75">
            <v>654.83</v>
          </cell>
          <cell r="F75">
            <v>242.67</v>
          </cell>
          <cell r="G75">
            <v>412.16</v>
          </cell>
        </row>
        <row r="76">
          <cell r="A76" t="str">
            <v>江门市</v>
          </cell>
          <cell r="B76">
            <v>30910</v>
          </cell>
          <cell r="C76">
            <v>51741</v>
          </cell>
        </row>
        <row r="76">
          <cell r="E76">
            <v>4012.87</v>
          </cell>
          <cell r="F76">
            <v>890.2</v>
          </cell>
          <cell r="G76">
            <v>3122.67</v>
          </cell>
        </row>
        <row r="77">
          <cell r="A77" t="str">
            <v>蓬江区</v>
          </cell>
          <cell r="B77">
            <v>2058</v>
          </cell>
          <cell r="C77">
            <v>3810</v>
          </cell>
          <cell r="D77">
            <v>0.3</v>
          </cell>
          <cell r="E77">
            <v>164.59</v>
          </cell>
          <cell r="F77">
            <v>59.27</v>
          </cell>
          <cell r="G77">
            <v>105.32</v>
          </cell>
        </row>
        <row r="78">
          <cell r="A78" t="str">
            <v>江海区</v>
          </cell>
          <cell r="B78">
            <v>923</v>
          </cell>
          <cell r="C78">
            <v>1531</v>
          </cell>
          <cell r="D78">
            <v>0.3</v>
          </cell>
          <cell r="E78">
            <v>66.14</v>
          </cell>
          <cell r="F78">
            <v>26.58</v>
          </cell>
          <cell r="G78">
            <v>39.56</v>
          </cell>
        </row>
        <row r="79">
          <cell r="A79" t="str">
            <v>新会区</v>
          </cell>
          <cell r="B79">
            <v>6684</v>
          </cell>
          <cell r="C79">
            <v>11129</v>
          </cell>
          <cell r="D79">
            <v>0.3</v>
          </cell>
          <cell r="E79">
            <v>480.77</v>
          </cell>
          <cell r="F79">
            <v>192.5</v>
          </cell>
          <cell r="G79">
            <v>288.27</v>
          </cell>
        </row>
        <row r="80">
          <cell r="A80" t="str">
            <v>台山市</v>
          </cell>
          <cell r="B80">
            <v>10482</v>
          </cell>
          <cell r="C80">
            <v>18432</v>
          </cell>
          <cell r="D80">
            <v>0.65</v>
          </cell>
          <cell r="E80">
            <v>1725.24</v>
          </cell>
          <cell r="F80">
            <v>301.88</v>
          </cell>
          <cell r="G80">
            <v>1423.36</v>
          </cell>
        </row>
        <row r="81">
          <cell r="A81" t="str">
            <v>开平市</v>
          </cell>
          <cell r="B81">
            <v>5157</v>
          </cell>
          <cell r="C81">
            <v>7858</v>
          </cell>
          <cell r="D81">
            <v>0.65</v>
          </cell>
          <cell r="E81">
            <v>735.51</v>
          </cell>
          <cell r="F81">
            <v>148.52</v>
          </cell>
          <cell r="G81">
            <v>586.99</v>
          </cell>
        </row>
        <row r="82">
          <cell r="A82" t="str">
            <v>鹤山市</v>
          </cell>
          <cell r="B82">
            <v>3908</v>
          </cell>
          <cell r="C82">
            <v>6497</v>
          </cell>
          <cell r="D82">
            <v>0.65</v>
          </cell>
          <cell r="E82">
            <v>608.12</v>
          </cell>
          <cell r="F82">
            <v>112.55</v>
          </cell>
          <cell r="G82">
            <v>495.57</v>
          </cell>
        </row>
        <row r="83">
          <cell r="A83" t="str">
            <v>恩平市</v>
          </cell>
          <cell r="B83">
            <v>1698</v>
          </cell>
          <cell r="C83">
            <v>2484</v>
          </cell>
          <cell r="D83">
            <v>0.65</v>
          </cell>
          <cell r="E83">
            <v>232.5</v>
          </cell>
          <cell r="F83">
            <v>48.9</v>
          </cell>
          <cell r="G83">
            <v>183.6</v>
          </cell>
        </row>
        <row r="84">
          <cell r="A84" t="str">
            <v>阳江市</v>
          </cell>
          <cell r="B84">
            <v>1957</v>
          </cell>
          <cell r="C84">
            <v>2944</v>
          </cell>
        </row>
        <row r="84">
          <cell r="E84">
            <v>360.35</v>
          </cell>
          <cell r="F84">
            <v>56.36</v>
          </cell>
          <cell r="G84">
            <v>303.99</v>
          </cell>
        </row>
        <row r="85">
          <cell r="A85" t="str">
            <v>阳江市本级</v>
          </cell>
          <cell r="B85">
            <v>237</v>
          </cell>
          <cell r="C85">
            <v>407</v>
          </cell>
          <cell r="D85">
            <v>0.85</v>
          </cell>
          <cell r="E85">
            <v>49.82</v>
          </cell>
          <cell r="F85">
            <v>6.83</v>
          </cell>
          <cell r="G85">
            <v>42.99</v>
          </cell>
        </row>
        <row r="86">
          <cell r="A86" t="str">
            <v>其中：海陵岛经济开发试验区</v>
          </cell>
          <cell r="B86">
            <v>78</v>
          </cell>
          <cell r="C86">
            <v>127</v>
          </cell>
          <cell r="D86">
            <v>0.85</v>
          </cell>
          <cell r="E86">
            <v>15.54</v>
          </cell>
          <cell r="F86">
            <v>2.25</v>
          </cell>
          <cell r="G86">
            <v>13.29</v>
          </cell>
        </row>
        <row r="87">
          <cell r="A87" t="str">
            <v>高新技术产业开发区</v>
          </cell>
          <cell r="B87">
            <v>159</v>
          </cell>
          <cell r="C87">
            <v>280</v>
          </cell>
          <cell r="D87">
            <v>0.85</v>
          </cell>
          <cell r="E87">
            <v>34.27</v>
          </cell>
          <cell r="F87">
            <v>4.58</v>
          </cell>
          <cell r="G87">
            <v>29.69</v>
          </cell>
        </row>
        <row r="88">
          <cell r="A88" t="str">
            <v>江城区</v>
          </cell>
          <cell r="B88">
            <v>397</v>
          </cell>
          <cell r="C88">
            <v>632</v>
          </cell>
          <cell r="D88">
            <v>0.85</v>
          </cell>
          <cell r="E88">
            <v>77.36</v>
          </cell>
          <cell r="F88">
            <v>11.43</v>
          </cell>
          <cell r="G88">
            <v>65.93</v>
          </cell>
        </row>
        <row r="89">
          <cell r="A89" t="str">
            <v>阳东区</v>
          </cell>
          <cell r="B89">
            <v>801</v>
          </cell>
          <cell r="C89">
            <v>1154</v>
          </cell>
          <cell r="D89">
            <v>0.85</v>
          </cell>
          <cell r="E89">
            <v>141.25</v>
          </cell>
          <cell r="F89">
            <v>23.07</v>
          </cell>
          <cell r="G89">
            <v>118.18</v>
          </cell>
        </row>
        <row r="90">
          <cell r="A90" t="str">
            <v>阳西县</v>
          </cell>
          <cell r="B90">
            <v>522</v>
          </cell>
          <cell r="C90">
            <v>751</v>
          </cell>
          <cell r="D90">
            <v>0.85</v>
          </cell>
          <cell r="E90">
            <v>91.92</v>
          </cell>
          <cell r="F90">
            <v>15.03</v>
          </cell>
          <cell r="G90">
            <v>76.89</v>
          </cell>
        </row>
        <row r="91">
          <cell r="A91" t="str">
            <v>湛江市</v>
          </cell>
          <cell r="B91">
            <v>1919</v>
          </cell>
          <cell r="C91">
            <v>2560</v>
          </cell>
        </row>
        <row r="91">
          <cell r="E91">
            <v>313.35</v>
          </cell>
          <cell r="F91">
            <v>55.27</v>
          </cell>
          <cell r="G91">
            <v>258.08</v>
          </cell>
        </row>
        <row r="92">
          <cell r="A92" t="str">
            <v>湛江市本级</v>
          </cell>
          <cell r="B92">
            <v>242</v>
          </cell>
          <cell r="C92">
            <v>346</v>
          </cell>
          <cell r="D92">
            <v>0.85</v>
          </cell>
          <cell r="E92">
            <v>42.35</v>
          </cell>
          <cell r="F92">
            <v>6.97</v>
          </cell>
          <cell r="G92">
            <v>35.38</v>
          </cell>
        </row>
        <row r="93">
          <cell r="A93" t="str">
            <v>其中：湛江经济技术开发区</v>
          </cell>
          <cell r="B93">
            <v>242</v>
          </cell>
          <cell r="C93">
            <v>346</v>
          </cell>
          <cell r="D93">
            <v>0.85</v>
          </cell>
          <cell r="E93">
            <v>42.35</v>
          </cell>
          <cell r="F93">
            <v>6.97</v>
          </cell>
          <cell r="G93">
            <v>35.38</v>
          </cell>
        </row>
        <row r="94">
          <cell r="A94" t="str">
            <v>奋勇高新技术产业开发区</v>
          </cell>
          <cell r="B94">
            <v>0</v>
          </cell>
          <cell r="C94">
            <v>0</v>
          </cell>
          <cell r="D94">
            <v>0.85</v>
          </cell>
          <cell r="E94">
            <v>0</v>
          </cell>
          <cell r="F94">
            <v>0</v>
          </cell>
          <cell r="G94">
            <v>0</v>
          </cell>
        </row>
        <row r="95">
          <cell r="A95" t="str">
            <v>赤坎区</v>
          </cell>
          <cell r="B95">
            <v>37</v>
          </cell>
          <cell r="C95">
            <v>63</v>
          </cell>
          <cell r="D95">
            <v>0.85</v>
          </cell>
          <cell r="E95">
            <v>7.71</v>
          </cell>
          <cell r="F95">
            <v>1.07</v>
          </cell>
          <cell r="G95">
            <v>6.64</v>
          </cell>
        </row>
        <row r="96">
          <cell r="A96" t="str">
            <v>霞山区</v>
          </cell>
          <cell r="B96">
            <v>63</v>
          </cell>
          <cell r="C96">
            <v>121</v>
          </cell>
          <cell r="D96">
            <v>0.85</v>
          </cell>
          <cell r="E96">
            <v>14.81</v>
          </cell>
          <cell r="F96">
            <v>1.81</v>
          </cell>
          <cell r="G96">
            <v>13</v>
          </cell>
        </row>
        <row r="97">
          <cell r="A97" t="str">
            <v>坡头区</v>
          </cell>
          <cell r="B97">
            <v>242</v>
          </cell>
          <cell r="C97">
            <v>341</v>
          </cell>
          <cell r="D97">
            <v>0.85</v>
          </cell>
          <cell r="E97">
            <v>41.74</v>
          </cell>
          <cell r="F97">
            <v>6.97</v>
          </cell>
          <cell r="G97">
            <v>34.77</v>
          </cell>
        </row>
        <row r="98">
          <cell r="A98" t="str">
            <v>麻章区</v>
          </cell>
          <cell r="B98">
            <v>192</v>
          </cell>
          <cell r="C98">
            <v>240</v>
          </cell>
          <cell r="D98">
            <v>0.85</v>
          </cell>
          <cell r="E98">
            <v>29.38</v>
          </cell>
          <cell r="F98">
            <v>5.53</v>
          </cell>
          <cell r="G98">
            <v>23.85</v>
          </cell>
        </row>
        <row r="99">
          <cell r="A99" t="str">
            <v>遂溪县</v>
          </cell>
          <cell r="B99">
            <v>593</v>
          </cell>
          <cell r="C99">
            <v>763</v>
          </cell>
          <cell r="D99">
            <v>0.85</v>
          </cell>
          <cell r="E99">
            <v>93.39</v>
          </cell>
          <cell r="F99">
            <v>17.08</v>
          </cell>
          <cell r="G99">
            <v>76.31</v>
          </cell>
        </row>
        <row r="100">
          <cell r="A100" t="str">
            <v>吴川市</v>
          </cell>
          <cell r="B100">
            <v>550</v>
          </cell>
          <cell r="C100">
            <v>686</v>
          </cell>
          <cell r="D100">
            <v>0.85</v>
          </cell>
          <cell r="E100">
            <v>83.97</v>
          </cell>
          <cell r="F100">
            <v>15.84</v>
          </cell>
          <cell r="G100">
            <v>68.13</v>
          </cell>
        </row>
        <row r="101">
          <cell r="A101" t="str">
            <v>茂名市</v>
          </cell>
          <cell r="B101">
            <v>3168</v>
          </cell>
          <cell r="C101">
            <v>4329</v>
          </cell>
        </row>
        <row r="101">
          <cell r="E101">
            <v>529.87</v>
          </cell>
          <cell r="F101">
            <v>91.24</v>
          </cell>
          <cell r="G101">
            <v>438.63</v>
          </cell>
        </row>
        <row r="102">
          <cell r="A102" t="str">
            <v>茂名市本级</v>
          </cell>
          <cell r="B102">
            <v>187</v>
          </cell>
          <cell r="C102">
            <v>236</v>
          </cell>
          <cell r="D102">
            <v>0.85</v>
          </cell>
          <cell r="E102">
            <v>28.89</v>
          </cell>
          <cell r="F102">
            <v>5.39</v>
          </cell>
          <cell r="G102">
            <v>23.5</v>
          </cell>
        </row>
        <row r="103">
          <cell r="A103" t="str">
            <v>其中：滨海新区</v>
          </cell>
          <cell r="B103">
            <v>133</v>
          </cell>
          <cell r="C103">
            <v>173</v>
          </cell>
          <cell r="D103">
            <v>0.85</v>
          </cell>
          <cell r="E103">
            <v>21.18</v>
          </cell>
          <cell r="F103">
            <v>3.83</v>
          </cell>
          <cell r="G103">
            <v>17.35</v>
          </cell>
        </row>
        <row r="104">
          <cell r="A104" t="str">
            <v>茂名市高新技术产业开发区</v>
          </cell>
          <cell r="B104">
            <v>54</v>
          </cell>
          <cell r="C104">
            <v>63</v>
          </cell>
          <cell r="D104">
            <v>0.85</v>
          </cell>
          <cell r="E104">
            <v>7.71</v>
          </cell>
          <cell r="F104">
            <v>1.56</v>
          </cell>
          <cell r="G104">
            <v>6.15</v>
          </cell>
        </row>
        <row r="105">
          <cell r="A105" t="str">
            <v>茂南区</v>
          </cell>
          <cell r="B105">
            <v>614</v>
          </cell>
          <cell r="C105">
            <v>804</v>
          </cell>
          <cell r="D105">
            <v>0.85</v>
          </cell>
          <cell r="E105">
            <v>98.41</v>
          </cell>
          <cell r="F105">
            <v>17.68</v>
          </cell>
          <cell r="G105">
            <v>80.73</v>
          </cell>
        </row>
        <row r="106">
          <cell r="A106" t="str">
            <v>电白区</v>
          </cell>
          <cell r="B106">
            <v>868</v>
          </cell>
          <cell r="C106">
            <v>1250</v>
          </cell>
          <cell r="D106">
            <v>0.85</v>
          </cell>
          <cell r="E106">
            <v>153</v>
          </cell>
          <cell r="F106">
            <v>25</v>
          </cell>
          <cell r="G106">
            <v>128</v>
          </cell>
        </row>
        <row r="107">
          <cell r="A107" t="str">
            <v>信宜市</v>
          </cell>
          <cell r="B107">
            <v>1499</v>
          </cell>
          <cell r="C107">
            <v>2039</v>
          </cell>
          <cell r="D107">
            <v>0.85</v>
          </cell>
          <cell r="E107">
            <v>249.57</v>
          </cell>
          <cell r="F107">
            <v>43.17</v>
          </cell>
          <cell r="G107">
            <v>206.4</v>
          </cell>
        </row>
        <row r="108">
          <cell r="A108" t="str">
            <v>肇庆市</v>
          </cell>
          <cell r="B108">
            <v>4461</v>
          </cell>
          <cell r="C108">
            <v>7594</v>
          </cell>
        </row>
        <row r="108">
          <cell r="E108">
            <v>710.8</v>
          </cell>
          <cell r="F108">
            <v>128.49</v>
          </cell>
          <cell r="G108">
            <v>582.31</v>
          </cell>
        </row>
        <row r="109">
          <cell r="A109" t="str">
            <v>端州区</v>
          </cell>
          <cell r="B109">
            <v>494</v>
          </cell>
          <cell r="C109">
            <v>820</v>
          </cell>
          <cell r="D109">
            <v>0.65</v>
          </cell>
          <cell r="E109">
            <v>76.75</v>
          </cell>
          <cell r="F109">
            <v>14.23</v>
          </cell>
          <cell r="G109">
            <v>62.52</v>
          </cell>
        </row>
        <row r="110">
          <cell r="A110" t="str">
            <v>鼎湖区</v>
          </cell>
          <cell r="B110">
            <v>687</v>
          </cell>
          <cell r="C110">
            <v>1193</v>
          </cell>
          <cell r="D110">
            <v>0.65</v>
          </cell>
          <cell r="E110">
            <v>111.66</v>
          </cell>
          <cell r="F110">
            <v>19.79</v>
          </cell>
          <cell r="G110">
            <v>91.87</v>
          </cell>
        </row>
        <row r="111">
          <cell r="A111" t="str">
            <v>高要区</v>
          </cell>
          <cell r="B111">
            <v>2062</v>
          </cell>
          <cell r="C111">
            <v>3110</v>
          </cell>
          <cell r="D111">
            <v>0.65</v>
          </cell>
          <cell r="E111">
            <v>291.1</v>
          </cell>
          <cell r="F111">
            <v>59.39</v>
          </cell>
          <cell r="G111">
            <v>231.71</v>
          </cell>
        </row>
        <row r="112">
          <cell r="A112" t="str">
            <v>四会市</v>
          </cell>
          <cell r="B112">
            <v>1218</v>
          </cell>
          <cell r="C112">
            <v>2471</v>
          </cell>
          <cell r="D112">
            <v>0.65</v>
          </cell>
          <cell r="E112">
            <v>231.29</v>
          </cell>
          <cell r="F112">
            <v>35.08</v>
          </cell>
          <cell r="G112">
            <v>196.21</v>
          </cell>
        </row>
        <row r="113">
          <cell r="A113" t="str">
            <v>清远市</v>
          </cell>
          <cell r="B113">
            <v>5258</v>
          </cell>
          <cell r="C113">
            <v>9397</v>
          </cell>
        </row>
        <row r="113">
          <cell r="E113">
            <v>1150.2</v>
          </cell>
          <cell r="F113">
            <v>151.42</v>
          </cell>
          <cell r="G113">
            <v>998.78</v>
          </cell>
        </row>
        <row r="114">
          <cell r="A114" t="str">
            <v>清城区</v>
          </cell>
          <cell r="B114">
            <v>1233</v>
          </cell>
          <cell r="C114">
            <v>2465</v>
          </cell>
          <cell r="D114">
            <v>0.85</v>
          </cell>
          <cell r="E114">
            <v>301.72</v>
          </cell>
          <cell r="F114">
            <v>35.51</v>
          </cell>
          <cell r="G114">
            <v>266.21</v>
          </cell>
        </row>
        <row r="115">
          <cell r="A115" t="str">
            <v>清新区</v>
          </cell>
          <cell r="B115">
            <v>1123</v>
          </cell>
          <cell r="C115">
            <v>1994</v>
          </cell>
          <cell r="D115">
            <v>0.85</v>
          </cell>
          <cell r="E115">
            <v>244.07</v>
          </cell>
          <cell r="F115">
            <v>32.34</v>
          </cell>
          <cell r="G115">
            <v>211.73</v>
          </cell>
        </row>
        <row r="116">
          <cell r="A116" t="str">
            <v>佛冈县</v>
          </cell>
          <cell r="B116">
            <v>538</v>
          </cell>
          <cell r="C116">
            <v>896</v>
          </cell>
          <cell r="D116">
            <v>0.85</v>
          </cell>
          <cell r="E116">
            <v>109.67</v>
          </cell>
          <cell r="F116">
            <v>15.49</v>
          </cell>
          <cell r="G116">
            <v>94.18</v>
          </cell>
        </row>
        <row r="117">
          <cell r="A117" t="str">
            <v>阳山县</v>
          </cell>
          <cell r="B117">
            <v>893</v>
          </cell>
          <cell r="C117">
            <v>1345</v>
          </cell>
          <cell r="D117">
            <v>0.85</v>
          </cell>
          <cell r="E117">
            <v>164.63</v>
          </cell>
          <cell r="F117">
            <v>25.72</v>
          </cell>
          <cell r="G117">
            <v>138.91</v>
          </cell>
        </row>
        <row r="118">
          <cell r="A118" t="str">
            <v>连州市</v>
          </cell>
          <cell r="B118">
            <v>1471</v>
          </cell>
          <cell r="C118">
            <v>2697</v>
          </cell>
          <cell r="D118">
            <v>0.85</v>
          </cell>
          <cell r="E118">
            <v>330.11</v>
          </cell>
          <cell r="F118">
            <v>42.36</v>
          </cell>
          <cell r="G118">
            <v>287.75</v>
          </cell>
        </row>
        <row r="119">
          <cell r="A119" t="str">
            <v>潮州市</v>
          </cell>
          <cell r="B119">
            <v>11557</v>
          </cell>
          <cell r="C119">
            <v>13080</v>
          </cell>
        </row>
        <row r="119">
          <cell r="E119">
            <v>1600.99</v>
          </cell>
          <cell r="F119">
            <v>332.85</v>
          </cell>
          <cell r="G119">
            <v>1268.14</v>
          </cell>
        </row>
        <row r="120">
          <cell r="A120" t="str">
            <v>潮州市本级</v>
          </cell>
          <cell r="B120">
            <v>727</v>
          </cell>
          <cell r="C120">
            <v>903</v>
          </cell>
          <cell r="D120">
            <v>0.85</v>
          </cell>
          <cell r="E120">
            <v>110.53</v>
          </cell>
          <cell r="F120">
            <v>20.94</v>
          </cell>
          <cell r="G120">
            <v>89.59</v>
          </cell>
        </row>
        <row r="121">
          <cell r="A121" t="str">
            <v>其中：枫溪区</v>
          </cell>
          <cell r="B121">
            <v>727</v>
          </cell>
          <cell r="C121">
            <v>903</v>
          </cell>
          <cell r="D121">
            <v>0.85</v>
          </cell>
          <cell r="E121">
            <v>110.53</v>
          </cell>
          <cell r="F121">
            <v>20.94</v>
          </cell>
          <cell r="G121">
            <v>89.59</v>
          </cell>
        </row>
        <row r="122">
          <cell r="A122" t="str">
            <v>湘桥区</v>
          </cell>
          <cell r="B122">
            <v>3719</v>
          </cell>
          <cell r="C122">
            <v>4246</v>
          </cell>
          <cell r="D122">
            <v>0.85</v>
          </cell>
          <cell r="E122">
            <v>519.71</v>
          </cell>
          <cell r="F122">
            <v>107.11</v>
          </cell>
          <cell r="G122">
            <v>412.6</v>
          </cell>
        </row>
        <row r="123">
          <cell r="A123" t="str">
            <v>潮安区</v>
          </cell>
          <cell r="B123">
            <v>7111</v>
          </cell>
          <cell r="C123">
            <v>7931</v>
          </cell>
          <cell r="D123">
            <v>0.85</v>
          </cell>
          <cell r="E123">
            <v>970.75</v>
          </cell>
          <cell r="F123">
            <v>204.8</v>
          </cell>
          <cell r="G123">
            <v>765.95</v>
          </cell>
        </row>
        <row r="124">
          <cell r="A124" t="str">
            <v>揭阳市</v>
          </cell>
          <cell r="B124">
            <v>7621</v>
          </cell>
          <cell r="C124">
            <v>8486</v>
          </cell>
        </row>
        <row r="124">
          <cell r="E124">
            <v>1038.68</v>
          </cell>
          <cell r="F124">
            <v>219.49</v>
          </cell>
          <cell r="G124">
            <v>819.19</v>
          </cell>
        </row>
        <row r="125">
          <cell r="A125" t="str">
            <v>揭阳市本级</v>
          </cell>
          <cell r="B125">
            <v>2465</v>
          </cell>
          <cell r="C125">
            <v>0</v>
          </cell>
          <cell r="D125">
            <v>0.85</v>
          </cell>
          <cell r="E125">
            <v>0</v>
          </cell>
          <cell r="F125">
            <v>70.99</v>
          </cell>
          <cell r="G125">
            <v>-70.99</v>
          </cell>
        </row>
        <row r="126">
          <cell r="A126" t="str">
            <v>榕城区</v>
          </cell>
          <cell r="B126">
            <v>754</v>
          </cell>
          <cell r="C126">
            <v>3602</v>
          </cell>
          <cell r="D126">
            <v>0.85</v>
          </cell>
          <cell r="E126">
            <v>440.88</v>
          </cell>
          <cell r="F126">
            <v>21.72</v>
          </cell>
          <cell r="G126">
            <v>419.16</v>
          </cell>
        </row>
        <row r="127">
          <cell r="A127" t="str">
            <v>揭东区</v>
          </cell>
          <cell r="B127">
            <v>4402</v>
          </cell>
          <cell r="C127">
            <v>4884</v>
          </cell>
          <cell r="D127">
            <v>0.85</v>
          </cell>
          <cell r="E127">
            <v>597.8</v>
          </cell>
          <cell r="F127">
            <v>126.78</v>
          </cell>
          <cell r="G127">
            <v>471.02</v>
          </cell>
        </row>
        <row r="128">
          <cell r="A128" t="str">
            <v>云浮市</v>
          </cell>
          <cell r="B128">
            <v>2175</v>
          </cell>
          <cell r="C128">
            <v>3879</v>
          </cell>
        </row>
        <row r="128">
          <cell r="E128">
            <v>474.79</v>
          </cell>
          <cell r="F128">
            <v>62.64</v>
          </cell>
          <cell r="G128">
            <v>412.15</v>
          </cell>
        </row>
        <row r="129">
          <cell r="A129" t="str">
            <v>云城区</v>
          </cell>
          <cell r="B129">
            <v>618</v>
          </cell>
          <cell r="C129">
            <v>1041</v>
          </cell>
          <cell r="D129">
            <v>0.85</v>
          </cell>
          <cell r="E129">
            <v>127.42</v>
          </cell>
          <cell r="F129">
            <v>17.8</v>
          </cell>
          <cell r="G129">
            <v>109.62</v>
          </cell>
        </row>
        <row r="130">
          <cell r="A130" t="str">
            <v>云安区</v>
          </cell>
          <cell r="B130">
            <v>502</v>
          </cell>
          <cell r="C130">
            <v>892</v>
          </cell>
          <cell r="D130">
            <v>0.85</v>
          </cell>
          <cell r="E130">
            <v>109.18</v>
          </cell>
          <cell r="F130">
            <v>14.46</v>
          </cell>
          <cell r="G130">
            <v>94.72</v>
          </cell>
        </row>
        <row r="131">
          <cell r="A131" t="str">
            <v>郁南县</v>
          </cell>
          <cell r="B131">
            <v>1055</v>
          </cell>
          <cell r="C131">
            <v>1946</v>
          </cell>
          <cell r="D131">
            <v>0.85</v>
          </cell>
          <cell r="E131">
            <v>238.19</v>
          </cell>
          <cell r="F131">
            <v>30.38</v>
          </cell>
          <cell r="G131">
            <v>207.81</v>
          </cell>
        </row>
        <row r="132">
          <cell r="A132" t="str">
            <v>财政省直管县小计</v>
          </cell>
          <cell r="B132">
            <v>42392</v>
          </cell>
          <cell r="C132">
            <v>59866</v>
          </cell>
        </row>
        <row r="132">
          <cell r="E132">
            <v>7935.16</v>
          </cell>
          <cell r="F132">
            <v>1221.24</v>
          </cell>
          <cell r="G132">
            <v>6713.92</v>
          </cell>
        </row>
        <row r="133">
          <cell r="A133" t="str">
            <v>南澳县</v>
          </cell>
          <cell r="B133">
            <v>415</v>
          </cell>
          <cell r="C133">
            <v>565</v>
          </cell>
          <cell r="D133">
            <v>0.85</v>
          </cell>
          <cell r="E133">
            <v>69.16</v>
          </cell>
          <cell r="F133">
            <v>11.95</v>
          </cell>
          <cell r="G133">
            <v>57.21</v>
          </cell>
        </row>
        <row r="134">
          <cell r="A134" t="str">
            <v>南雄市</v>
          </cell>
          <cell r="B134">
            <v>1230</v>
          </cell>
          <cell r="C134">
            <v>2752</v>
          </cell>
          <cell r="D134">
            <v>1</v>
          </cell>
          <cell r="E134">
            <v>396.29</v>
          </cell>
          <cell r="F134">
            <v>35.42</v>
          </cell>
          <cell r="G134">
            <v>360.87</v>
          </cell>
        </row>
        <row r="135">
          <cell r="A135" t="str">
            <v>仁化县</v>
          </cell>
          <cell r="B135">
            <v>612</v>
          </cell>
          <cell r="C135">
            <v>1447</v>
          </cell>
          <cell r="D135">
            <v>0.85</v>
          </cell>
          <cell r="E135">
            <v>177.11</v>
          </cell>
          <cell r="F135">
            <v>17.63</v>
          </cell>
          <cell r="G135">
            <v>159.48</v>
          </cell>
        </row>
        <row r="136">
          <cell r="A136" t="str">
            <v>乳源瑶族自治县</v>
          </cell>
          <cell r="B136">
            <v>597</v>
          </cell>
          <cell r="C136">
            <v>994</v>
          </cell>
          <cell r="D136">
            <v>1</v>
          </cell>
          <cell r="E136">
            <v>143.14</v>
          </cell>
          <cell r="F136">
            <v>17.19</v>
          </cell>
          <cell r="G136">
            <v>125.95</v>
          </cell>
        </row>
        <row r="137">
          <cell r="A137" t="str">
            <v>翁源县</v>
          </cell>
          <cell r="B137">
            <v>1196</v>
          </cell>
          <cell r="C137">
            <v>1940</v>
          </cell>
          <cell r="D137">
            <v>0.85</v>
          </cell>
          <cell r="E137">
            <v>237.46</v>
          </cell>
          <cell r="F137">
            <v>34.44</v>
          </cell>
          <cell r="G137">
            <v>203.02</v>
          </cell>
        </row>
        <row r="138">
          <cell r="A138" t="str">
            <v>紫金县</v>
          </cell>
          <cell r="B138">
            <v>837</v>
          </cell>
          <cell r="C138">
            <v>1039</v>
          </cell>
          <cell r="D138">
            <v>1</v>
          </cell>
          <cell r="E138">
            <v>149.62</v>
          </cell>
          <cell r="F138">
            <v>24.11</v>
          </cell>
          <cell r="G138">
            <v>125.51</v>
          </cell>
        </row>
        <row r="139">
          <cell r="A139" t="str">
            <v>龙川县</v>
          </cell>
          <cell r="B139">
            <v>1954</v>
          </cell>
          <cell r="C139">
            <v>2496</v>
          </cell>
          <cell r="D139">
            <v>1</v>
          </cell>
          <cell r="E139">
            <v>359.42</v>
          </cell>
          <cell r="F139">
            <v>56.28</v>
          </cell>
          <cell r="G139">
            <v>303.14</v>
          </cell>
        </row>
        <row r="140">
          <cell r="A140" t="str">
            <v>连平县</v>
          </cell>
          <cell r="B140">
            <v>848</v>
          </cell>
          <cell r="C140">
            <v>1184</v>
          </cell>
          <cell r="D140">
            <v>1</v>
          </cell>
          <cell r="E140">
            <v>170.5</v>
          </cell>
          <cell r="F140">
            <v>24.42</v>
          </cell>
          <cell r="G140">
            <v>146.08</v>
          </cell>
        </row>
        <row r="141">
          <cell r="A141" t="str">
            <v>兴宁市</v>
          </cell>
          <cell r="B141">
            <v>1765</v>
          </cell>
          <cell r="C141">
            <v>2310</v>
          </cell>
          <cell r="D141">
            <v>1</v>
          </cell>
          <cell r="E141">
            <v>332.64</v>
          </cell>
          <cell r="F141">
            <v>50.83</v>
          </cell>
          <cell r="G141">
            <v>281.81</v>
          </cell>
        </row>
        <row r="142">
          <cell r="A142" t="str">
            <v>五华县</v>
          </cell>
          <cell r="B142">
            <v>753</v>
          </cell>
          <cell r="C142">
            <v>1046</v>
          </cell>
          <cell r="D142">
            <v>1</v>
          </cell>
          <cell r="E142">
            <v>150.62</v>
          </cell>
          <cell r="F142">
            <v>21.69</v>
          </cell>
          <cell r="G142">
            <v>128.93</v>
          </cell>
        </row>
        <row r="143">
          <cell r="A143" t="str">
            <v>丰顺县</v>
          </cell>
          <cell r="B143">
            <v>1267</v>
          </cell>
          <cell r="C143">
            <v>1544</v>
          </cell>
          <cell r="D143">
            <v>1</v>
          </cell>
          <cell r="E143">
            <v>222.34</v>
          </cell>
          <cell r="F143">
            <v>36.49</v>
          </cell>
          <cell r="G143">
            <v>185.85</v>
          </cell>
        </row>
        <row r="144">
          <cell r="A144" t="str">
            <v>大埔县</v>
          </cell>
          <cell r="B144">
            <v>1732</v>
          </cell>
          <cell r="C144">
            <v>2587</v>
          </cell>
          <cell r="D144">
            <v>1</v>
          </cell>
          <cell r="E144">
            <v>372.53</v>
          </cell>
          <cell r="F144">
            <v>49.88</v>
          </cell>
          <cell r="G144">
            <v>322.65</v>
          </cell>
        </row>
        <row r="145">
          <cell r="A145" t="str">
            <v>博罗县</v>
          </cell>
          <cell r="B145">
            <v>1277</v>
          </cell>
          <cell r="C145">
            <v>2209</v>
          </cell>
          <cell r="D145">
            <v>0.65</v>
          </cell>
          <cell r="E145">
            <v>206.76</v>
          </cell>
          <cell r="F145">
            <v>36.78</v>
          </cell>
          <cell r="G145">
            <v>169.98</v>
          </cell>
        </row>
        <row r="146">
          <cell r="A146" t="str">
            <v>陆河县</v>
          </cell>
          <cell r="B146">
            <v>784</v>
          </cell>
          <cell r="C146">
            <v>876</v>
          </cell>
          <cell r="D146">
            <v>1</v>
          </cell>
          <cell r="E146">
            <v>126.14</v>
          </cell>
          <cell r="F146">
            <v>22.58</v>
          </cell>
          <cell r="G146">
            <v>103.56</v>
          </cell>
        </row>
        <row r="147">
          <cell r="A147" t="str">
            <v>陆丰市</v>
          </cell>
          <cell r="B147">
            <v>837</v>
          </cell>
          <cell r="C147">
            <v>1253</v>
          </cell>
          <cell r="D147">
            <v>1</v>
          </cell>
          <cell r="E147">
            <v>180.43</v>
          </cell>
          <cell r="F147">
            <v>24.11</v>
          </cell>
          <cell r="G147">
            <v>156.32</v>
          </cell>
        </row>
        <row r="148">
          <cell r="A148" t="str">
            <v>海丰县</v>
          </cell>
          <cell r="B148">
            <v>644</v>
          </cell>
          <cell r="C148">
            <v>808</v>
          </cell>
          <cell r="D148">
            <v>1</v>
          </cell>
          <cell r="E148">
            <v>116.35</v>
          </cell>
          <cell r="F148">
            <v>18.55</v>
          </cell>
          <cell r="G148">
            <v>97.8</v>
          </cell>
        </row>
        <row r="149">
          <cell r="A149" t="str">
            <v>阳春市</v>
          </cell>
          <cell r="B149">
            <v>919</v>
          </cell>
          <cell r="C149">
            <v>1601</v>
          </cell>
          <cell r="D149">
            <v>0.85</v>
          </cell>
          <cell r="E149">
            <v>195.96</v>
          </cell>
          <cell r="F149">
            <v>26.47</v>
          </cell>
          <cell r="G149">
            <v>169.49</v>
          </cell>
        </row>
        <row r="150">
          <cell r="A150" t="str">
            <v>徐闻县</v>
          </cell>
          <cell r="B150">
            <v>577</v>
          </cell>
          <cell r="C150">
            <v>900</v>
          </cell>
          <cell r="D150">
            <v>0.85</v>
          </cell>
          <cell r="E150">
            <v>110.16</v>
          </cell>
          <cell r="F150">
            <v>16.62</v>
          </cell>
          <cell r="G150">
            <v>93.54</v>
          </cell>
        </row>
        <row r="151">
          <cell r="A151" t="str">
            <v>廉江市</v>
          </cell>
          <cell r="B151">
            <v>1351</v>
          </cell>
          <cell r="C151">
            <v>1580</v>
          </cell>
          <cell r="D151">
            <v>0.85</v>
          </cell>
          <cell r="E151">
            <v>193.39</v>
          </cell>
          <cell r="F151">
            <v>38.91</v>
          </cell>
          <cell r="G151">
            <v>154.48</v>
          </cell>
        </row>
        <row r="152">
          <cell r="A152" t="str">
            <v>雷州市</v>
          </cell>
          <cell r="B152">
            <v>1095</v>
          </cell>
          <cell r="C152">
            <v>1440</v>
          </cell>
          <cell r="D152">
            <v>0.85</v>
          </cell>
          <cell r="E152">
            <v>176.26</v>
          </cell>
          <cell r="F152">
            <v>31.54</v>
          </cell>
          <cell r="G152">
            <v>144.72</v>
          </cell>
        </row>
        <row r="153">
          <cell r="A153" t="str">
            <v>高州市</v>
          </cell>
          <cell r="B153">
            <v>2275</v>
          </cell>
          <cell r="C153">
            <v>2856</v>
          </cell>
          <cell r="D153">
            <v>0.85</v>
          </cell>
          <cell r="E153">
            <v>349.57</v>
          </cell>
          <cell r="F153">
            <v>65.52</v>
          </cell>
          <cell r="G153">
            <v>284.05</v>
          </cell>
        </row>
        <row r="154">
          <cell r="A154" t="str">
            <v>化州市</v>
          </cell>
          <cell r="B154">
            <v>1306</v>
          </cell>
          <cell r="C154">
            <v>1551</v>
          </cell>
          <cell r="D154">
            <v>0.85</v>
          </cell>
          <cell r="E154">
            <v>189.84</v>
          </cell>
          <cell r="F154">
            <v>37.61</v>
          </cell>
          <cell r="G154">
            <v>152.23</v>
          </cell>
        </row>
        <row r="155">
          <cell r="A155" t="str">
            <v>封开县</v>
          </cell>
          <cell r="B155">
            <v>1073</v>
          </cell>
          <cell r="C155">
            <v>1480</v>
          </cell>
          <cell r="D155">
            <v>0.85</v>
          </cell>
          <cell r="E155">
            <v>181.15</v>
          </cell>
          <cell r="F155">
            <v>30.9</v>
          </cell>
          <cell r="G155">
            <v>150.25</v>
          </cell>
        </row>
        <row r="156">
          <cell r="A156" t="str">
            <v>怀集县</v>
          </cell>
          <cell r="B156">
            <v>1140</v>
          </cell>
          <cell r="C156">
            <v>1601</v>
          </cell>
          <cell r="D156">
            <v>0.85</v>
          </cell>
          <cell r="E156">
            <v>195.96</v>
          </cell>
          <cell r="F156">
            <v>32.83</v>
          </cell>
          <cell r="G156">
            <v>163.13</v>
          </cell>
        </row>
        <row r="157">
          <cell r="A157" t="str">
            <v>德庆县</v>
          </cell>
          <cell r="B157">
            <v>1006</v>
          </cell>
          <cell r="C157">
            <v>1604</v>
          </cell>
          <cell r="D157">
            <v>0.85</v>
          </cell>
          <cell r="E157">
            <v>196.33</v>
          </cell>
          <cell r="F157">
            <v>28.97</v>
          </cell>
          <cell r="G157">
            <v>167.36</v>
          </cell>
        </row>
        <row r="158">
          <cell r="A158" t="str">
            <v>广宁县</v>
          </cell>
          <cell r="B158">
            <v>1089</v>
          </cell>
          <cell r="C158">
            <v>1669</v>
          </cell>
          <cell r="D158">
            <v>0.85</v>
          </cell>
          <cell r="E158">
            <v>204.29</v>
          </cell>
          <cell r="F158">
            <v>31.36</v>
          </cell>
          <cell r="G158">
            <v>172.93</v>
          </cell>
        </row>
        <row r="159">
          <cell r="A159" t="str">
            <v>英德市</v>
          </cell>
          <cell r="B159">
            <v>1179</v>
          </cell>
          <cell r="C159">
            <v>1977</v>
          </cell>
          <cell r="D159">
            <v>0.85</v>
          </cell>
          <cell r="E159">
            <v>241.98</v>
          </cell>
          <cell r="F159">
            <v>33.96</v>
          </cell>
          <cell r="G159">
            <v>208.02</v>
          </cell>
        </row>
        <row r="160">
          <cell r="A160" t="str">
            <v>连山壮族瑶族自治县</v>
          </cell>
          <cell r="B160">
            <v>150</v>
          </cell>
          <cell r="C160">
            <v>276</v>
          </cell>
          <cell r="D160">
            <v>1</v>
          </cell>
          <cell r="E160">
            <v>39.74</v>
          </cell>
          <cell r="F160">
            <v>4.32</v>
          </cell>
          <cell r="G160">
            <v>35.42</v>
          </cell>
        </row>
        <row r="161">
          <cell r="A161" t="str">
            <v>连南瑶族自治县</v>
          </cell>
          <cell r="B161">
            <v>294</v>
          </cell>
          <cell r="C161">
            <v>493</v>
          </cell>
          <cell r="D161">
            <v>1</v>
          </cell>
          <cell r="E161">
            <v>70.99</v>
          </cell>
          <cell r="F161">
            <v>8.47</v>
          </cell>
          <cell r="G161">
            <v>62.52</v>
          </cell>
        </row>
        <row r="162">
          <cell r="A162" t="str">
            <v>饶平县</v>
          </cell>
          <cell r="B162">
            <v>6201</v>
          </cell>
          <cell r="C162">
            <v>7502</v>
          </cell>
          <cell r="D162">
            <v>1</v>
          </cell>
          <cell r="E162">
            <v>1080.29</v>
          </cell>
          <cell r="F162">
            <v>178.93</v>
          </cell>
          <cell r="G162">
            <v>901.36</v>
          </cell>
        </row>
        <row r="163">
          <cell r="A163" t="str">
            <v>普宁市</v>
          </cell>
          <cell r="B163">
            <v>1019</v>
          </cell>
          <cell r="C163">
            <v>1141</v>
          </cell>
          <cell r="D163">
            <v>1</v>
          </cell>
          <cell r="E163">
            <v>164.3</v>
          </cell>
          <cell r="F163">
            <v>29.35</v>
          </cell>
          <cell r="G163">
            <v>134.95</v>
          </cell>
        </row>
        <row r="164">
          <cell r="A164" t="str">
            <v>揭西县</v>
          </cell>
          <cell r="B164">
            <v>1146</v>
          </cell>
          <cell r="C164">
            <v>1296</v>
          </cell>
          <cell r="D164">
            <v>1</v>
          </cell>
          <cell r="E164">
            <v>186.62</v>
          </cell>
          <cell r="F164">
            <v>33</v>
          </cell>
          <cell r="G164">
            <v>153.62</v>
          </cell>
        </row>
        <row r="165">
          <cell r="A165" t="str">
            <v>惠来县</v>
          </cell>
          <cell r="B165">
            <v>1023</v>
          </cell>
          <cell r="C165">
            <v>1477</v>
          </cell>
          <cell r="D165">
            <v>1</v>
          </cell>
          <cell r="E165">
            <v>212.69</v>
          </cell>
          <cell r="F165">
            <v>29.46</v>
          </cell>
          <cell r="G165">
            <v>183.23</v>
          </cell>
        </row>
        <row r="166">
          <cell r="A166" t="str">
            <v>罗定市</v>
          </cell>
          <cell r="B166">
            <v>1645</v>
          </cell>
          <cell r="C166">
            <v>2430</v>
          </cell>
          <cell r="D166">
            <v>0.85</v>
          </cell>
          <cell r="E166">
            <v>297.43</v>
          </cell>
          <cell r="F166">
            <v>47.38</v>
          </cell>
          <cell r="G166">
            <v>250.05</v>
          </cell>
        </row>
        <row r="167">
          <cell r="A167" t="str">
            <v>新兴县</v>
          </cell>
          <cell r="B167">
            <v>1156</v>
          </cell>
          <cell r="C167">
            <v>1942</v>
          </cell>
          <cell r="D167">
            <v>0.85</v>
          </cell>
          <cell r="E167">
            <v>237.7</v>
          </cell>
          <cell r="F167">
            <v>33.29</v>
          </cell>
          <cell r="G167">
            <v>204.41</v>
          </cell>
        </row>
        <row r="168">
          <cell r="A168" t="str">
            <v>横琴粤澳深度合作区</v>
          </cell>
          <cell r="B168">
            <v>0</v>
          </cell>
          <cell r="C168">
            <v>0</v>
          </cell>
          <cell r="D168">
            <v>0.3</v>
          </cell>
          <cell r="E168">
            <v>0</v>
          </cell>
          <cell r="F168">
            <v>0</v>
          </cell>
          <cell r="G168">
            <v>0</v>
          </cell>
        </row>
      </sheetData>
      <sheetData sheetId="2" refreshError="1">
        <row r="1">
          <cell r="B1" t="str">
            <v>附件6-2</v>
          </cell>
        </row>
        <row r="2">
          <cell r="B2" t="str">
            <v>提前下达2023年计划生育特别扶助制度（独生子女伤残家庭）省级补助资金分配表</v>
          </cell>
        </row>
        <row r="4">
          <cell r="B4" t="str">
            <v>地区</v>
          </cell>
          <cell r="C4" t="str">
            <v>2022年中央补助对象人数</v>
          </cell>
          <cell r="D4" t="str">
            <v>2022年省财政补助人数</v>
          </cell>
          <cell r="E4" t="str">
            <v>省级以上财政补助比例</v>
          </cell>
          <cell r="F4" t="str">
            <v>省级以上财政补助资金</v>
          </cell>
          <cell r="G4" t="str">
            <v>中央财政应补助资金</v>
          </cell>
          <cell r="H4" t="str">
            <v>2023年省财政预拨补助资金</v>
          </cell>
        </row>
        <row r="6">
          <cell r="B6" t="str">
            <v>栏次</v>
          </cell>
          <cell r="C6" t="str">
            <v>1栏</v>
          </cell>
          <cell r="D6" t="str">
            <v>2栏</v>
          </cell>
          <cell r="E6" t="str">
            <v>3栏</v>
          </cell>
          <cell r="F6" t="str">
            <v>4栏=2栏*3栏*500*12</v>
          </cell>
          <cell r="G6" t="str">
            <v>5栏=1栏*30%*460*12</v>
          </cell>
          <cell r="H6" t="str">
            <v>6栏=4栏-5栏</v>
          </cell>
        </row>
        <row r="7">
          <cell r="B7" t="str">
            <v>合计</v>
          </cell>
          <cell r="C7">
            <v>10897</v>
          </cell>
          <cell r="D7">
            <v>12011</v>
          </cell>
        </row>
        <row r="7">
          <cell r="F7">
            <v>3321</v>
          </cell>
          <cell r="G7">
            <v>1783</v>
          </cell>
          <cell r="H7">
            <v>1538</v>
          </cell>
        </row>
        <row r="8">
          <cell r="B8" t="str">
            <v>各地市小计</v>
          </cell>
          <cell r="C8">
            <v>10339</v>
          </cell>
          <cell r="D8">
            <v>11408</v>
          </cell>
        </row>
        <row r="8">
          <cell r="F8">
            <v>2998.74</v>
          </cell>
          <cell r="G8">
            <v>1690.58</v>
          </cell>
          <cell r="H8">
            <v>1308.16</v>
          </cell>
        </row>
        <row r="9">
          <cell r="B9" t="str">
            <v>广州市</v>
          </cell>
          <cell r="C9">
            <v>5033</v>
          </cell>
          <cell r="D9">
            <v>5722</v>
          </cell>
        </row>
        <row r="9">
          <cell r="F9">
            <v>1029.96</v>
          </cell>
          <cell r="G9">
            <v>833.48</v>
          </cell>
          <cell r="H9">
            <v>196.48</v>
          </cell>
        </row>
        <row r="10">
          <cell r="B10" t="str">
            <v>荔湾区</v>
          </cell>
          <cell r="C10">
            <v>1089</v>
          </cell>
          <cell r="D10">
            <v>1193</v>
          </cell>
          <cell r="E10">
            <v>0.3</v>
          </cell>
          <cell r="F10">
            <v>214.74</v>
          </cell>
          <cell r="G10">
            <v>180.34</v>
          </cell>
          <cell r="H10">
            <v>34.4</v>
          </cell>
        </row>
        <row r="11">
          <cell r="B11" t="str">
            <v>越秀区</v>
          </cell>
          <cell r="C11">
            <v>1362</v>
          </cell>
          <cell r="D11">
            <v>1515</v>
          </cell>
          <cell r="E11">
            <v>0.3</v>
          </cell>
          <cell r="F11">
            <v>272.7</v>
          </cell>
          <cell r="G11">
            <v>225.55</v>
          </cell>
          <cell r="H11">
            <v>47.15</v>
          </cell>
        </row>
        <row r="12">
          <cell r="B12" t="str">
            <v>海珠区</v>
          </cell>
          <cell r="C12">
            <v>1119</v>
          </cell>
          <cell r="D12">
            <v>1430</v>
          </cell>
          <cell r="E12">
            <v>0.3</v>
          </cell>
          <cell r="F12">
            <v>257.4</v>
          </cell>
          <cell r="G12">
            <v>185.31</v>
          </cell>
          <cell r="H12">
            <v>72.09</v>
          </cell>
        </row>
        <row r="13">
          <cell r="B13" t="str">
            <v>天河区</v>
          </cell>
          <cell r="C13">
            <v>454</v>
          </cell>
          <cell r="D13">
            <v>486</v>
          </cell>
          <cell r="E13">
            <v>0.3</v>
          </cell>
          <cell r="F13">
            <v>87.48</v>
          </cell>
          <cell r="G13">
            <v>75.18</v>
          </cell>
          <cell r="H13">
            <v>12.3</v>
          </cell>
        </row>
        <row r="14">
          <cell r="B14" t="str">
            <v>白云区</v>
          </cell>
          <cell r="C14">
            <v>311</v>
          </cell>
          <cell r="D14">
            <v>337</v>
          </cell>
          <cell r="E14">
            <v>0.3</v>
          </cell>
          <cell r="F14">
            <v>60.66</v>
          </cell>
          <cell r="G14">
            <v>51.5</v>
          </cell>
          <cell r="H14">
            <v>9.16</v>
          </cell>
        </row>
        <row r="15">
          <cell r="B15" t="str">
            <v>黄埔区</v>
          </cell>
          <cell r="C15">
            <v>188</v>
          </cell>
          <cell r="D15">
            <v>200</v>
          </cell>
          <cell r="E15">
            <v>0.3</v>
          </cell>
          <cell r="F15">
            <v>36</v>
          </cell>
          <cell r="G15">
            <v>31.13</v>
          </cell>
          <cell r="H15">
            <v>4.87</v>
          </cell>
        </row>
        <row r="16">
          <cell r="B16" t="str">
            <v>番禺区</v>
          </cell>
          <cell r="C16">
            <v>198</v>
          </cell>
          <cell r="D16">
            <v>207</v>
          </cell>
          <cell r="E16">
            <v>0.3</v>
          </cell>
          <cell r="F16">
            <v>37.26</v>
          </cell>
          <cell r="G16">
            <v>32.79</v>
          </cell>
          <cell r="H16">
            <v>4.47</v>
          </cell>
        </row>
        <row r="17">
          <cell r="B17" t="str">
            <v>花都区</v>
          </cell>
          <cell r="C17">
            <v>101</v>
          </cell>
          <cell r="D17">
            <v>105</v>
          </cell>
          <cell r="E17">
            <v>0.3</v>
          </cell>
          <cell r="F17">
            <v>18.9</v>
          </cell>
          <cell r="G17">
            <v>16.73</v>
          </cell>
          <cell r="H17">
            <v>2.17</v>
          </cell>
        </row>
        <row r="18">
          <cell r="B18" t="str">
            <v>南沙区</v>
          </cell>
          <cell r="C18">
            <v>107</v>
          </cell>
          <cell r="D18">
            <v>130</v>
          </cell>
          <cell r="E18">
            <v>0.3</v>
          </cell>
          <cell r="F18">
            <v>23.4</v>
          </cell>
          <cell r="G18">
            <v>17.72</v>
          </cell>
          <cell r="H18">
            <v>5.68</v>
          </cell>
        </row>
        <row r="19">
          <cell r="B19" t="str">
            <v>从化区</v>
          </cell>
          <cell r="C19">
            <v>37</v>
          </cell>
          <cell r="D19">
            <v>43</v>
          </cell>
          <cell r="E19">
            <v>0.3</v>
          </cell>
          <cell r="F19">
            <v>7.74</v>
          </cell>
          <cell r="G19">
            <v>6.13</v>
          </cell>
          <cell r="H19">
            <v>1.61</v>
          </cell>
        </row>
        <row r="20">
          <cell r="B20" t="str">
            <v>增城区</v>
          </cell>
          <cell r="C20">
            <v>67</v>
          </cell>
          <cell r="D20">
            <v>76</v>
          </cell>
          <cell r="E20">
            <v>0.3</v>
          </cell>
          <cell r="F20">
            <v>13.68</v>
          </cell>
          <cell r="G20">
            <v>11.1</v>
          </cell>
          <cell r="H20">
            <v>2.58</v>
          </cell>
        </row>
        <row r="21">
          <cell r="B21" t="str">
            <v>深圳市深汕特别合作区</v>
          </cell>
          <cell r="C21">
            <v>0</v>
          </cell>
          <cell r="D21">
            <v>0</v>
          </cell>
          <cell r="E21">
            <v>0.3</v>
          </cell>
          <cell r="F21">
            <v>0</v>
          </cell>
          <cell r="G21">
            <v>0</v>
          </cell>
          <cell r="H21">
            <v>0</v>
          </cell>
        </row>
        <row r="22">
          <cell r="B22" t="str">
            <v>珠海市</v>
          </cell>
          <cell r="C22">
            <v>326</v>
          </cell>
          <cell r="D22">
            <v>353</v>
          </cell>
        </row>
        <row r="22">
          <cell r="F22">
            <v>63.54</v>
          </cell>
          <cell r="G22">
            <v>53.98</v>
          </cell>
          <cell r="H22">
            <v>9.56</v>
          </cell>
        </row>
        <row r="23">
          <cell r="B23" t="str">
            <v>珠海市本级</v>
          </cell>
          <cell r="C23">
            <v>22</v>
          </cell>
          <cell r="D23">
            <v>23</v>
          </cell>
          <cell r="E23">
            <v>0.3</v>
          </cell>
          <cell r="F23">
            <v>4.14</v>
          </cell>
          <cell r="G23">
            <v>3.64</v>
          </cell>
          <cell r="H23">
            <v>0.5</v>
          </cell>
        </row>
        <row r="24">
          <cell r="B24" t="str">
            <v>其中：珠海市高新技术产业开发区</v>
          </cell>
          <cell r="C24">
            <v>22</v>
          </cell>
          <cell r="D24">
            <v>22</v>
          </cell>
          <cell r="E24">
            <v>0.3</v>
          </cell>
          <cell r="F24">
            <v>3.96</v>
          </cell>
          <cell r="G24">
            <v>3.64</v>
          </cell>
          <cell r="H24">
            <v>0.32</v>
          </cell>
        </row>
        <row r="25">
          <cell r="B25" t="str">
            <v>鹤洲新区筹备组</v>
          </cell>
          <cell r="C25">
            <v>0</v>
          </cell>
          <cell r="D25">
            <v>1</v>
          </cell>
          <cell r="E25">
            <v>0.3</v>
          </cell>
          <cell r="F25">
            <v>0.18</v>
          </cell>
          <cell r="G25">
            <v>0</v>
          </cell>
          <cell r="H25">
            <v>0.18</v>
          </cell>
        </row>
        <row r="26">
          <cell r="B26" t="str">
            <v>香洲区</v>
          </cell>
          <cell r="C26">
            <v>237</v>
          </cell>
          <cell r="D26">
            <v>257</v>
          </cell>
          <cell r="E26">
            <v>0.3</v>
          </cell>
          <cell r="F26">
            <v>46.26</v>
          </cell>
          <cell r="G26">
            <v>39.25</v>
          </cell>
          <cell r="H26">
            <v>7.01</v>
          </cell>
        </row>
        <row r="27">
          <cell r="B27" t="str">
            <v>斗门区</v>
          </cell>
          <cell r="C27">
            <v>36</v>
          </cell>
          <cell r="D27">
            <v>38</v>
          </cell>
          <cell r="E27">
            <v>0.3</v>
          </cell>
          <cell r="F27">
            <v>6.84</v>
          </cell>
          <cell r="G27">
            <v>5.96</v>
          </cell>
          <cell r="H27">
            <v>0.88</v>
          </cell>
        </row>
        <row r="28">
          <cell r="B28" t="str">
            <v>金湾区</v>
          </cell>
          <cell r="C28">
            <v>31</v>
          </cell>
          <cell r="D28">
            <v>35</v>
          </cell>
          <cell r="E28">
            <v>0.3</v>
          </cell>
          <cell r="F28">
            <v>6.3</v>
          </cell>
          <cell r="G28">
            <v>5.13</v>
          </cell>
          <cell r="H28">
            <v>1.17</v>
          </cell>
        </row>
        <row r="29">
          <cell r="B29" t="str">
            <v>汕头市</v>
          </cell>
          <cell r="C29">
            <v>484</v>
          </cell>
          <cell r="D29">
            <v>517</v>
          </cell>
        </row>
        <row r="29">
          <cell r="F29">
            <v>265.2</v>
          </cell>
          <cell r="G29">
            <v>80.15</v>
          </cell>
          <cell r="H29">
            <v>185.05</v>
          </cell>
        </row>
        <row r="30">
          <cell r="B30" t="str">
            <v>龙湖区</v>
          </cell>
          <cell r="C30">
            <v>31</v>
          </cell>
          <cell r="D30">
            <v>32</v>
          </cell>
          <cell r="E30">
            <v>0.85</v>
          </cell>
          <cell r="F30">
            <v>16.32</v>
          </cell>
          <cell r="G30">
            <v>5.13</v>
          </cell>
          <cell r="H30">
            <v>11.19</v>
          </cell>
        </row>
        <row r="31">
          <cell r="B31" t="str">
            <v>金平区</v>
          </cell>
          <cell r="C31">
            <v>414</v>
          </cell>
          <cell r="D31">
            <v>440</v>
          </cell>
          <cell r="E31">
            <v>0.85</v>
          </cell>
          <cell r="F31">
            <v>224.4</v>
          </cell>
          <cell r="G31">
            <v>68.56</v>
          </cell>
          <cell r="H31">
            <v>155.84</v>
          </cell>
        </row>
        <row r="32">
          <cell r="B32" t="str">
            <v>濠江区</v>
          </cell>
          <cell r="C32">
            <v>5</v>
          </cell>
          <cell r="D32">
            <v>7</v>
          </cell>
          <cell r="E32">
            <v>0.85</v>
          </cell>
          <cell r="F32">
            <v>3.57</v>
          </cell>
          <cell r="G32">
            <v>0.83</v>
          </cell>
          <cell r="H32">
            <v>2.74</v>
          </cell>
        </row>
        <row r="33">
          <cell r="B33" t="str">
            <v>潮阳区</v>
          </cell>
          <cell r="C33">
            <v>11</v>
          </cell>
          <cell r="D33">
            <v>13</v>
          </cell>
          <cell r="E33">
            <v>1</v>
          </cell>
          <cell r="F33">
            <v>7.8</v>
          </cell>
          <cell r="G33">
            <v>1.82</v>
          </cell>
          <cell r="H33">
            <v>5.98</v>
          </cell>
        </row>
        <row r="34">
          <cell r="B34" t="str">
            <v>潮南区</v>
          </cell>
          <cell r="C34">
            <v>4</v>
          </cell>
          <cell r="D34">
            <v>4</v>
          </cell>
          <cell r="E34">
            <v>1</v>
          </cell>
          <cell r="F34">
            <v>2.4</v>
          </cell>
          <cell r="G34">
            <v>0.66</v>
          </cell>
          <cell r="H34">
            <v>1.74</v>
          </cell>
        </row>
        <row r="35">
          <cell r="B35" t="str">
            <v>澄海区</v>
          </cell>
          <cell r="C35">
            <v>19</v>
          </cell>
          <cell r="D35">
            <v>21</v>
          </cell>
          <cell r="E35">
            <v>0.85</v>
          </cell>
          <cell r="F35">
            <v>10.71</v>
          </cell>
          <cell r="G35">
            <v>3.15</v>
          </cell>
          <cell r="H35">
            <v>7.56</v>
          </cell>
        </row>
        <row r="36">
          <cell r="B36" t="str">
            <v>佛山市</v>
          </cell>
          <cell r="C36">
            <v>935</v>
          </cell>
          <cell r="D36">
            <v>1018</v>
          </cell>
        </row>
        <row r="36">
          <cell r="F36">
            <v>183.24</v>
          </cell>
          <cell r="G36">
            <v>154.84</v>
          </cell>
          <cell r="H36">
            <v>28.4</v>
          </cell>
        </row>
        <row r="37">
          <cell r="B37" t="str">
            <v>禅城区</v>
          </cell>
          <cell r="C37">
            <v>342</v>
          </cell>
          <cell r="D37">
            <v>348</v>
          </cell>
          <cell r="E37">
            <v>0.3</v>
          </cell>
          <cell r="F37">
            <v>62.64</v>
          </cell>
          <cell r="G37">
            <v>56.64</v>
          </cell>
          <cell r="H37">
            <v>6</v>
          </cell>
        </row>
        <row r="38">
          <cell r="B38" t="str">
            <v>南海区</v>
          </cell>
          <cell r="C38">
            <v>179</v>
          </cell>
          <cell r="D38">
            <v>197</v>
          </cell>
          <cell r="E38">
            <v>0.3</v>
          </cell>
          <cell r="F38">
            <v>35.46</v>
          </cell>
          <cell r="G38">
            <v>29.64</v>
          </cell>
          <cell r="H38">
            <v>5.82</v>
          </cell>
        </row>
        <row r="39">
          <cell r="B39" t="str">
            <v>顺德区</v>
          </cell>
          <cell r="C39">
            <v>239</v>
          </cell>
          <cell r="D39">
            <v>287</v>
          </cell>
          <cell r="E39">
            <v>0.3</v>
          </cell>
          <cell r="F39">
            <v>51.66</v>
          </cell>
          <cell r="G39">
            <v>39.58</v>
          </cell>
          <cell r="H39">
            <v>12.08</v>
          </cell>
        </row>
        <row r="40">
          <cell r="B40" t="str">
            <v>三水区</v>
          </cell>
          <cell r="C40">
            <v>118</v>
          </cell>
          <cell r="D40">
            <v>126</v>
          </cell>
          <cell r="E40">
            <v>0.3</v>
          </cell>
          <cell r="F40">
            <v>22.68</v>
          </cell>
          <cell r="G40">
            <v>19.54</v>
          </cell>
          <cell r="H40">
            <v>3.14</v>
          </cell>
        </row>
        <row r="41">
          <cell r="B41" t="str">
            <v>高明区</v>
          </cell>
          <cell r="C41">
            <v>57</v>
          </cell>
          <cell r="D41">
            <v>60</v>
          </cell>
          <cell r="E41">
            <v>0.3</v>
          </cell>
          <cell r="F41">
            <v>10.8</v>
          </cell>
          <cell r="G41">
            <v>9.44</v>
          </cell>
          <cell r="H41">
            <v>1.36</v>
          </cell>
        </row>
        <row r="42">
          <cell r="B42" t="str">
            <v>韶关市</v>
          </cell>
          <cell r="C42">
            <v>552</v>
          </cell>
          <cell r="D42">
            <v>603</v>
          </cell>
        </row>
        <row r="42">
          <cell r="F42">
            <v>307.53</v>
          </cell>
          <cell r="G42">
            <v>91.4</v>
          </cell>
          <cell r="H42">
            <v>216.13</v>
          </cell>
        </row>
        <row r="43">
          <cell r="B43" t="str">
            <v>武江区</v>
          </cell>
          <cell r="C43">
            <v>182</v>
          </cell>
          <cell r="D43">
            <v>194</v>
          </cell>
          <cell r="E43">
            <v>0.85</v>
          </cell>
          <cell r="F43">
            <v>98.94</v>
          </cell>
          <cell r="G43">
            <v>30.14</v>
          </cell>
          <cell r="H43">
            <v>68.8</v>
          </cell>
        </row>
        <row r="44">
          <cell r="B44" t="str">
            <v>浈江区</v>
          </cell>
          <cell r="C44">
            <v>188</v>
          </cell>
          <cell r="D44">
            <v>194</v>
          </cell>
          <cell r="E44">
            <v>0.85</v>
          </cell>
          <cell r="F44">
            <v>98.94</v>
          </cell>
          <cell r="G44">
            <v>31.13</v>
          </cell>
          <cell r="H44">
            <v>67.81</v>
          </cell>
        </row>
        <row r="45">
          <cell r="B45" t="str">
            <v>曲江区</v>
          </cell>
          <cell r="C45">
            <v>95</v>
          </cell>
          <cell r="D45">
            <v>113</v>
          </cell>
          <cell r="E45">
            <v>0.85</v>
          </cell>
          <cell r="F45">
            <v>57.63</v>
          </cell>
          <cell r="G45">
            <v>15.73</v>
          </cell>
          <cell r="H45">
            <v>41.9</v>
          </cell>
        </row>
        <row r="46">
          <cell r="B46" t="str">
            <v>始兴县</v>
          </cell>
          <cell r="C46">
            <v>40</v>
          </cell>
          <cell r="D46">
            <v>46</v>
          </cell>
          <cell r="E46">
            <v>0.85</v>
          </cell>
          <cell r="F46">
            <v>23.46</v>
          </cell>
          <cell r="G46">
            <v>6.62</v>
          </cell>
          <cell r="H46">
            <v>16.84</v>
          </cell>
        </row>
        <row r="47">
          <cell r="B47" t="str">
            <v>新丰县</v>
          </cell>
          <cell r="C47">
            <v>2</v>
          </cell>
          <cell r="D47">
            <v>4</v>
          </cell>
          <cell r="E47">
            <v>0.85</v>
          </cell>
          <cell r="F47">
            <v>2.04</v>
          </cell>
          <cell r="G47">
            <v>0.33</v>
          </cell>
          <cell r="H47">
            <v>1.71</v>
          </cell>
        </row>
        <row r="48">
          <cell r="B48" t="str">
            <v>乐昌市</v>
          </cell>
          <cell r="C48">
            <v>45</v>
          </cell>
          <cell r="D48">
            <v>52</v>
          </cell>
          <cell r="E48">
            <v>0.85</v>
          </cell>
          <cell r="F48">
            <v>26.52</v>
          </cell>
          <cell r="G48">
            <v>7.45</v>
          </cell>
          <cell r="H48">
            <v>19.07</v>
          </cell>
        </row>
        <row r="49">
          <cell r="B49" t="str">
            <v>河源市</v>
          </cell>
          <cell r="C49">
            <v>26</v>
          </cell>
          <cell r="D49">
            <v>27</v>
          </cell>
        </row>
        <row r="49">
          <cell r="F49">
            <v>13.95</v>
          </cell>
          <cell r="G49">
            <v>4.3</v>
          </cell>
          <cell r="H49">
            <v>9.65</v>
          </cell>
        </row>
        <row r="50">
          <cell r="B50" t="str">
            <v>河源市本级</v>
          </cell>
          <cell r="C50">
            <v>0</v>
          </cell>
          <cell r="D50">
            <v>0</v>
          </cell>
          <cell r="E50">
            <v>0.85</v>
          </cell>
          <cell r="F50">
            <v>0</v>
          </cell>
          <cell r="G50">
            <v>0</v>
          </cell>
          <cell r="H50">
            <v>0</v>
          </cell>
        </row>
        <row r="51">
          <cell r="B51" t="str">
            <v>其中：江东新区</v>
          </cell>
          <cell r="C51">
            <v>0</v>
          </cell>
          <cell r="D51">
            <v>0</v>
          </cell>
          <cell r="E51">
            <v>0.85</v>
          </cell>
          <cell r="F51">
            <v>0</v>
          </cell>
          <cell r="G51">
            <v>0</v>
          </cell>
          <cell r="H51">
            <v>0</v>
          </cell>
        </row>
        <row r="52">
          <cell r="B52" t="str">
            <v>源城区</v>
          </cell>
          <cell r="C52">
            <v>20</v>
          </cell>
          <cell r="D52">
            <v>21</v>
          </cell>
          <cell r="E52">
            <v>0.85</v>
          </cell>
          <cell r="F52">
            <v>10.71</v>
          </cell>
          <cell r="G52">
            <v>3.31</v>
          </cell>
          <cell r="H52">
            <v>7.4</v>
          </cell>
        </row>
        <row r="53">
          <cell r="B53" t="str">
            <v>和平县</v>
          </cell>
          <cell r="C53">
            <v>2</v>
          </cell>
          <cell r="D53">
            <v>2</v>
          </cell>
          <cell r="E53">
            <v>1</v>
          </cell>
          <cell r="F53">
            <v>1.2</v>
          </cell>
          <cell r="G53">
            <v>0.33</v>
          </cell>
          <cell r="H53">
            <v>0.87</v>
          </cell>
        </row>
        <row r="54">
          <cell r="B54" t="str">
            <v>东源县</v>
          </cell>
          <cell r="C54">
            <v>4</v>
          </cell>
          <cell r="D54">
            <v>4</v>
          </cell>
          <cell r="E54">
            <v>0.85</v>
          </cell>
          <cell r="F54">
            <v>2.04</v>
          </cell>
          <cell r="G54">
            <v>0.66</v>
          </cell>
          <cell r="H54">
            <v>1.38</v>
          </cell>
        </row>
        <row r="55">
          <cell r="B55" t="str">
            <v>梅州市</v>
          </cell>
          <cell r="C55">
            <v>114</v>
          </cell>
          <cell r="D55">
            <v>148</v>
          </cell>
        </row>
        <row r="55">
          <cell r="F55">
            <v>88.8</v>
          </cell>
          <cell r="G55">
            <v>18.88</v>
          </cell>
          <cell r="H55">
            <v>69.92</v>
          </cell>
        </row>
        <row r="56">
          <cell r="B56" t="str">
            <v>梅江区</v>
          </cell>
          <cell r="C56">
            <v>73</v>
          </cell>
          <cell r="D56">
            <v>93</v>
          </cell>
          <cell r="E56">
            <v>1</v>
          </cell>
          <cell r="F56">
            <v>55.8</v>
          </cell>
          <cell r="G56">
            <v>12.09</v>
          </cell>
          <cell r="H56">
            <v>43.71</v>
          </cell>
        </row>
        <row r="57">
          <cell r="B57" t="str">
            <v>梅县区</v>
          </cell>
          <cell r="C57">
            <v>20</v>
          </cell>
          <cell r="D57">
            <v>21</v>
          </cell>
          <cell r="E57">
            <v>1</v>
          </cell>
          <cell r="F57">
            <v>12.6</v>
          </cell>
          <cell r="G57">
            <v>3.31</v>
          </cell>
          <cell r="H57">
            <v>9.29</v>
          </cell>
        </row>
        <row r="58">
          <cell r="B58" t="str">
            <v>平远县</v>
          </cell>
          <cell r="C58">
            <v>7</v>
          </cell>
          <cell r="D58">
            <v>13</v>
          </cell>
          <cell r="E58">
            <v>1</v>
          </cell>
          <cell r="F58">
            <v>7.8</v>
          </cell>
          <cell r="G58">
            <v>1.16</v>
          </cell>
          <cell r="H58">
            <v>6.64</v>
          </cell>
        </row>
        <row r="59">
          <cell r="B59" t="str">
            <v>蕉岭县</v>
          </cell>
          <cell r="C59">
            <v>14</v>
          </cell>
          <cell r="D59">
            <v>21</v>
          </cell>
          <cell r="E59">
            <v>1</v>
          </cell>
          <cell r="F59">
            <v>12.6</v>
          </cell>
          <cell r="G59">
            <v>2.32</v>
          </cell>
          <cell r="H59">
            <v>10.28</v>
          </cell>
        </row>
        <row r="60">
          <cell r="B60" t="str">
            <v>惠州市</v>
          </cell>
          <cell r="C60">
            <v>262</v>
          </cell>
          <cell r="D60">
            <v>280</v>
          </cell>
        </row>
        <row r="60">
          <cell r="F60">
            <v>114.57</v>
          </cell>
          <cell r="G60">
            <v>43.39</v>
          </cell>
          <cell r="H60">
            <v>71.18</v>
          </cell>
        </row>
        <row r="61">
          <cell r="B61" t="str">
            <v>惠州市本级</v>
          </cell>
          <cell r="C61">
            <v>36</v>
          </cell>
          <cell r="D61">
            <v>39</v>
          </cell>
          <cell r="E61">
            <v>0.65</v>
          </cell>
          <cell r="F61">
            <v>15.21</v>
          </cell>
          <cell r="G61">
            <v>5.96</v>
          </cell>
          <cell r="H61">
            <v>9.25</v>
          </cell>
        </row>
        <row r="62">
          <cell r="B62" t="str">
            <v>其中：大亚湾经济技术开发区</v>
          </cell>
          <cell r="C62">
            <v>23</v>
          </cell>
          <cell r="D62">
            <v>26</v>
          </cell>
          <cell r="E62">
            <v>0.65</v>
          </cell>
          <cell r="F62">
            <v>10.14</v>
          </cell>
          <cell r="G62">
            <v>3.81</v>
          </cell>
          <cell r="H62">
            <v>6.33</v>
          </cell>
        </row>
        <row r="63">
          <cell r="B63" t="str">
            <v>仲恺高新技术产业开发区</v>
          </cell>
          <cell r="C63">
            <v>13</v>
          </cell>
          <cell r="D63">
            <v>13</v>
          </cell>
          <cell r="E63">
            <v>0.65</v>
          </cell>
          <cell r="F63">
            <v>5.07</v>
          </cell>
          <cell r="G63">
            <v>2.15</v>
          </cell>
          <cell r="H63">
            <v>2.92</v>
          </cell>
        </row>
        <row r="64">
          <cell r="B64" t="str">
            <v>惠城区</v>
          </cell>
          <cell r="C64">
            <v>173</v>
          </cell>
          <cell r="D64">
            <v>181</v>
          </cell>
          <cell r="E64">
            <v>0.65</v>
          </cell>
          <cell r="F64">
            <v>70.59</v>
          </cell>
          <cell r="G64">
            <v>28.65</v>
          </cell>
          <cell r="H64">
            <v>41.94</v>
          </cell>
        </row>
        <row r="65">
          <cell r="B65" t="str">
            <v>惠阳区</v>
          </cell>
          <cell r="C65">
            <v>26</v>
          </cell>
          <cell r="D65">
            <v>31</v>
          </cell>
          <cell r="E65">
            <v>0.65</v>
          </cell>
          <cell r="F65">
            <v>12.09</v>
          </cell>
          <cell r="G65">
            <v>4.31</v>
          </cell>
          <cell r="H65">
            <v>7.78</v>
          </cell>
        </row>
        <row r="66">
          <cell r="B66" t="str">
            <v>惠东县</v>
          </cell>
          <cell r="C66">
            <v>19</v>
          </cell>
          <cell r="D66">
            <v>21</v>
          </cell>
          <cell r="E66">
            <v>1</v>
          </cell>
          <cell r="F66">
            <v>12.6</v>
          </cell>
          <cell r="G66">
            <v>3.15</v>
          </cell>
          <cell r="H66">
            <v>9.45</v>
          </cell>
        </row>
        <row r="67">
          <cell r="B67" t="str">
            <v>龙门县</v>
          </cell>
          <cell r="C67">
            <v>8</v>
          </cell>
          <cell r="D67">
            <v>8</v>
          </cell>
          <cell r="E67">
            <v>0.85</v>
          </cell>
          <cell r="F67">
            <v>4.08</v>
          </cell>
          <cell r="G67">
            <v>1.32</v>
          </cell>
          <cell r="H67">
            <v>2.76</v>
          </cell>
        </row>
        <row r="68">
          <cell r="B68" t="str">
            <v>汕尾市</v>
          </cell>
          <cell r="C68">
            <v>2</v>
          </cell>
          <cell r="D68">
            <v>2</v>
          </cell>
        </row>
        <row r="68">
          <cell r="F68">
            <v>1.2</v>
          </cell>
          <cell r="G68">
            <v>0.34</v>
          </cell>
          <cell r="H68">
            <v>0.86</v>
          </cell>
        </row>
        <row r="69">
          <cell r="B69" t="str">
            <v>汕尾市本级</v>
          </cell>
          <cell r="C69">
            <v>1</v>
          </cell>
          <cell r="D69">
            <v>1</v>
          </cell>
          <cell r="E69">
            <v>1</v>
          </cell>
          <cell r="F69">
            <v>0.6</v>
          </cell>
          <cell r="G69">
            <v>0.17</v>
          </cell>
          <cell r="H69">
            <v>0.43</v>
          </cell>
        </row>
        <row r="70">
          <cell r="B70" t="str">
            <v>其中：红海湾开发区</v>
          </cell>
          <cell r="C70">
            <v>0</v>
          </cell>
          <cell r="D70">
            <v>0</v>
          </cell>
          <cell r="E70">
            <v>1</v>
          </cell>
          <cell r="F70">
            <v>0</v>
          </cell>
          <cell r="G70">
            <v>0</v>
          </cell>
          <cell r="H70">
            <v>0</v>
          </cell>
        </row>
        <row r="71">
          <cell r="B71" t="str">
            <v>华侨管理区</v>
          </cell>
          <cell r="C71">
            <v>1</v>
          </cell>
          <cell r="D71">
            <v>1</v>
          </cell>
          <cell r="E71">
            <v>1</v>
          </cell>
          <cell r="F71">
            <v>0.6</v>
          </cell>
          <cell r="G71">
            <v>0.17</v>
          </cell>
          <cell r="H71">
            <v>0.43</v>
          </cell>
        </row>
        <row r="72">
          <cell r="B72" t="str">
            <v>城区</v>
          </cell>
          <cell r="C72">
            <v>1</v>
          </cell>
          <cell r="D72">
            <v>1</v>
          </cell>
          <cell r="E72">
            <v>1</v>
          </cell>
          <cell r="F72">
            <v>0.6</v>
          </cell>
          <cell r="G72">
            <v>0.17</v>
          </cell>
          <cell r="H72">
            <v>0.43</v>
          </cell>
        </row>
        <row r="73">
          <cell r="B73" t="str">
            <v>东莞市</v>
          </cell>
          <cell r="C73">
            <v>215</v>
          </cell>
          <cell r="D73">
            <v>224</v>
          </cell>
          <cell r="E73">
            <v>0.3</v>
          </cell>
          <cell r="F73">
            <v>40.32</v>
          </cell>
          <cell r="G73">
            <v>27.09</v>
          </cell>
          <cell r="H73">
            <v>13.23</v>
          </cell>
        </row>
        <row r="74">
          <cell r="B74" t="str">
            <v>中山市</v>
          </cell>
          <cell r="C74">
            <v>330</v>
          </cell>
          <cell r="D74">
            <v>346</v>
          </cell>
          <cell r="E74">
            <v>0.3</v>
          </cell>
          <cell r="F74">
            <v>62.28</v>
          </cell>
          <cell r="G74">
            <v>41.58</v>
          </cell>
          <cell r="H74">
            <v>20.7</v>
          </cell>
        </row>
        <row r="75">
          <cell r="B75" t="str">
            <v>江门市</v>
          </cell>
          <cell r="C75">
            <v>949</v>
          </cell>
          <cell r="D75">
            <v>1010</v>
          </cell>
        </row>
        <row r="75">
          <cell r="F75">
            <v>271.89</v>
          </cell>
          <cell r="G75">
            <v>157.16</v>
          </cell>
          <cell r="H75">
            <v>114.73</v>
          </cell>
        </row>
        <row r="76">
          <cell r="B76" t="str">
            <v>蓬江区</v>
          </cell>
          <cell r="C76">
            <v>285</v>
          </cell>
          <cell r="D76">
            <v>299</v>
          </cell>
          <cell r="E76">
            <v>0.3</v>
          </cell>
          <cell r="F76">
            <v>53.82</v>
          </cell>
          <cell r="G76">
            <v>47.2</v>
          </cell>
          <cell r="H76">
            <v>6.62</v>
          </cell>
        </row>
        <row r="77">
          <cell r="B77" t="str">
            <v>江海区</v>
          </cell>
          <cell r="C77">
            <v>107</v>
          </cell>
          <cell r="D77">
            <v>108</v>
          </cell>
          <cell r="E77">
            <v>0.3</v>
          </cell>
          <cell r="F77">
            <v>19.44</v>
          </cell>
          <cell r="G77">
            <v>17.72</v>
          </cell>
          <cell r="H77">
            <v>1.72</v>
          </cell>
        </row>
        <row r="78">
          <cell r="B78" t="str">
            <v>新会区</v>
          </cell>
          <cell r="C78">
            <v>162</v>
          </cell>
          <cell r="D78">
            <v>174</v>
          </cell>
          <cell r="E78">
            <v>0.3</v>
          </cell>
          <cell r="F78">
            <v>31.32</v>
          </cell>
          <cell r="G78">
            <v>26.83</v>
          </cell>
          <cell r="H78">
            <v>4.49</v>
          </cell>
        </row>
        <row r="79">
          <cell r="B79" t="str">
            <v>台山市</v>
          </cell>
          <cell r="C79">
            <v>168</v>
          </cell>
          <cell r="D79">
            <v>184</v>
          </cell>
          <cell r="E79">
            <v>0.65</v>
          </cell>
          <cell r="F79">
            <v>71.76</v>
          </cell>
          <cell r="G79">
            <v>27.82</v>
          </cell>
          <cell r="H79">
            <v>43.94</v>
          </cell>
        </row>
        <row r="80">
          <cell r="B80" t="str">
            <v>开平市</v>
          </cell>
          <cell r="C80">
            <v>78</v>
          </cell>
          <cell r="D80">
            <v>83</v>
          </cell>
          <cell r="E80">
            <v>0.65</v>
          </cell>
          <cell r="F80">
            <v>32.37</v>
          </cell>
          <cell r="G80">
            <v>12.92</v>
          </cell>
          <cell r="H80">
            <v>19.45</v>
          </cell>
        </row>
        <row r="81">
          <cell r="B81" t="str">
            <v>鹤山市</v>
          </cell>
          <cell r="C81">
            <v>113</v>
          </cell>
          <cell r="D81">
            <v>123</v>
          </cell>
          <cell r="E81">
            <v>0.65</v>
          </cell>
          <cell r="F81">
            <v>47.97</v>
          </cell>
          <cell r="G81">
            <v>18.71</v>
          </cell>
          <cell r="H81">
            <v>29.26</v>
          </cell>
        </row>
        <row r="82">
          <cell r="B82" t="str">
            <v>恩平市</v>
          </cell>
          <cell r="C82">
            <v>36</v>
          </cell>
          <cell r="D82">
            <v>39</v>
          </cell>
          <cell r="E82">
            <v>0.65</v>
          </cell>
          <cell r="F82">
            <v>15.21</v>
          </cell>
          <cell r="G82">
            <v>5.96</v>
          </cell>
          <cell r="H82">
            <v>9.25</v>
          </cell>
        </row>
        <row r="83">
          <cell r="B83" t="str">
            <v>阳江市</v>
          </cell>
          <cell r="C83">
            <v>66</v>
          </cell>
          <cell r="D83">
            <v>68</v>
          </cell>
        </row>
        <row r="83">
          <cell r="F83">
            <v>34.68</v>
          </cell>
          <cell r="G83">
            <v>10.94</v>
          </cell>
          <cell r="H83">
            <v>23.74</v>
          </cell>
        </row>
        <row r="84">
          <cell r="B84" t="str">
            <v>阳江市本级</v>
          </cell>
          <cell r="C84">
            <v>10</v>
          </cell>
          <cell r="D84">
            <v>10</v>
          </cell>
          <cell r="E84">
            <v>0.85</v>
          </cell>
          <cell r="F84">
            <v>5.1</v>
          </cell>
          <cell r="G84">
            <v>1.66</v>
          </cell>
          <cell r="H84">
            <v>3.44</v>
          </cell>
        </row>
        <row r="85">
          <cell r="B85" t="str">
            <v>其中：海陵岛经济开发试验区</v>
          </cell>
          <cell r="C85">
            <v>2</v>
          </cell>
          <cell r="D85">
            <v>2</v>
          </cell>
          <cell r="E85">
            <v>0.85</v>
          </cell>
          <cell r="F85">
            <v>1.02</v>
          </cell>
          <cell r="G85">
            <v>0.33</v>
          </cell>
          <cell r="H85">
            <v>0.69</v>
          </cell>
        </row>
        <row r="86">
          <cell r="B86" t="str">
            <v>高新技术产业开发区</v>
          </cell>
          <cell r="C86">
            <v>8</v>
          </cell>
          <cell r="D86">
            <v>8</v>
          </cell>
          <cell r="E86">
            <v>0.85</v>
          </cell>
          <cell r="F86">
            <v>4.08</v>
          </cell>
          <cell r="G86">
            <v>1.32</v>
          </cell>
          <cell r="H86">
            <v>2.76</v>
          </cell>
        </row>
        <row r="87">
          <cell r="B87" t="str">
            <v>江城区</v>
          </cell>
          <cell r="C87">
            <v>39</v>
          </cell>
          <cell r="D87">
            <v>40</v>
          </cell>
          <cell r="E87">
            <v>0.85</v>
          </cell>
          <cell r="F87">
            <v>20.4</v>
          </cell>
          <cell r="G87">
            <v>6.46</v>
          </cell>
          <cell r="H87">
            <v>13.94</v>
          </cell>
        </row>
        <row r="88">
          <cell r="B88" t="str">
            <v>阳东区</v>
          </cell>
          <cell r="C88">
            <v>5</v>
          </cell>
          <cell r="D88">
            <v>6</v>
          </cell>
          <cell r="E88">
            <v>0.85</v>
          </cell>
          <cell r="F88">
            <v>3.06</v>
          </cell>
          <cell r="G88">
            <v>0.83</v>
          </cell>
          <cell r="H88">
            <v>2.23</v>
          </cell>
        </row>
        <row r="89">
          <cell r="B89" t="str">
            <v>阳西县</v>
          </cell>
          <cell r="C89">
            <v>12</v>
          </cell>
          <cell r="D89">
            <v>12</v>
          </cell>
          <cell r="E89">
            <v>0.85</v>
          </cell>
          <cell r="F89">
            <v>6.12</v>
          </cell>
          <cell r="G89">
            <v>1.99</v>
          </cell>
          <cell r="H89">
            <v>4.13</v>
          </cell>
        </row>
        <row r="90">
          <cell r="B90" t="str">
            <v>湛江市</v>
          </cell>
          <cell r="C90">
            <v>262</v>
          </cell>
          <cell r="D90">
            <v>266</v>
          </cell>
        </row>
        <row r="90">
          <cell r="F90">
            <v>135.66</v>
          </cell>
          <cell r="G90">
            <v>43.38</v>
          </cell>
          <cell r="H90">
            <v>92.28</v>
          </cell>
        </row>
        <row r="91">
          <cell r="B91" t="str">
            <v>湛江市本级</v>
          </cell>
          <cell r="C91">
            <v>13</v>
          </cell>
          <cell r="D91">
            <v>13</v>
          </cell>
          <cell r="E91">
            <v>0.85</v>
          </cell>
          <cell r="F91">
            <v>6.63</v>
          </cell>
          <cell r="G91">
            <v>2.15</v>
          </cell>
          <cell r="H91">
            <v>4.48</v>
          </cell>
        </row>
        <row r="92">
          <cell r="B92" t="str">
            <v>其中：湛江经济技术开发区</v>
          </cell>
          <cell r="C92">
            <v>13</v>
          </cell>
          <cell r="D92">
            <v>13</v>
          </cell>
          <cell r="E92">
            <v>0.85</v>
          </cell>
          <cell r="F92">
            <v>6.63</v>
          </cell>
          <cell r="G92">
            <v>2.15</v>
          </cell>
          <cell r="H92">
            <v>4.48</v>
          </cell>
        </row>
        <row r="93">
          <cell r="B93" t="str">
            <v>奋勇高新技术产业开发区</v>
          </cell>
          <cell r="C93">
            <v>0</v>
          </cell>
          <cell r="D93">
            <v>0</v>
          </cell>
          <cell r="E93">
            <v>0.85</v>
          </cell>
          <cell r="F93">
            <v>0</v>
          </cell>
          <cell r="G93">
            <v>0</v>
          </cell>
          <cell r="H93">
            <v>0</v>
          </cell>
        </row>
        <row r="94">
          <cell r="B94" t="str">
            <v>赤坎区</v>
          </cell>
          <cell r="C94">
            <v>91</v>
          </cell>
          <cell r="D94">
            <v>91</v>
          </cell>
          <cell r="E94">
            <v>0.85</v>
          </cell>
          <cell r="F94">
            <v>46.41</v>
          </cell>
          <cell r="G94">
            <v>15.07</v>
          </cell>
          <cell r="H94">
            <v>31.34</v>
          </cell>
        </row>
        <row r="95">
          <cell r="B95" t="str">
            <v>霞山区</v>
          </cell>
          <cell r="C95">
            <v>122</v>
          </cell>
          <cell r="D95">
            <v>126</v>
          </cell>
          <cell r="E95">
            <v>0.85</v>
          </cell>
          <cell r="F95">
            <v>64.26</v>
          </cell>
          <cell r="G95">
            <v>20.2</v>
          </cell>
          <cell r="H95">
            <v>44.06</v>
          </cell>
        </row>
        <row r="96">
          <cell r="B96" t="str">
            <v>坡头区</v>
          </cell>
          <cell r="C96">
            <v>7</v>
          </cell>
          <cell r="D96">
            <v>7</v>
          </cell>
          <cell r="E96">
            <v>0.85</v>
          </cell>
          <cell r="F96">
            <v>3.57</v>
          </cell>
          <cell r="G96">
            <v>1.16</v>
          </cell>
          <cell r="H96">
            <v>2.41</v>
          </cell>
        </row>
        <row r="97">
          <cell r="B97" t="str">
            <v>麻章区</v>
          </cell>
          <cell r="C97">
            <v>7</v>
          </cell>
          <cell r="D97">
            <v>7</v>
          </cell>
          <cell r="E97">
            <v>0.85</v>
          </cell>
          <cell r="F97">
            <v>3.57</v>
          </cell>
          <cell r="G97">
            <v>1.16</v>
          </cell>
          <cell r="H97">
            <v>2.41</v>
          </cell>
        </row>
        <row r="98">
          <cell r="B98" t="str">
            <v>遂溪县</v>
          </cell>
          <cell r="C98">
            <v>18</v>
          </cell>
          <cell r="D98">
            <v>18</v>
          </cell>
          <cell r="E98">
            <v>0.85</v>
          </cell>
          <cell r="F98">
            <v>9.18</v>
          </cell>
          <cell r="G98">
            <v>2.98</v>
          </cell>
          <cell r="H98">
            <v>6.2</v>
          </cell>
        </row>
        <row r="99">
          <cell r="B99" t="str">
            <v>吴川市</v>
          </cell>
          <cell r="C99">
            <v>4</v>
          </cell>
          <cell r="D99">
            <v>4</v>
          </cell>
          <cell r="E99">
            <v>0.85</v>
          </cell>
          <cell r="F99">
            <v>2.04</v>
          </cell>
          <cell r="G99">
            <v>0.66</v>
          </cell>
          <cell r="H99">
            <v>1.38</v>
          </cell>
        </row>
        <row r="100">
          <cell r="B100" t="str">
            <v>茂名市</v>
          </cell>
          <cell r="C100">
            <v>87</v>
          </cell>
          <cell r="D100">
            <v>94</v>
          </cell>
        </row>
        <row r="100">
          <cell r="F100">
            <v>47.94</v>
          </cell>
          <cell r="G100">
            <v>14.4</v>
          </cell>
          <cell r="H100">
            <v>33.54</v>
          </cell>
        </row>
        <row r="101">
          <cell r="B101" t="str">
            <v>茂名市本级</v>
          </cell>
          <cell r="C101">
            <v>0</v>
          </cell>
          <cell r="D101">
            <v>0</v>
          </cell>
          <cell r="E101">
            <v>0.85</v>
          </cell>
          <cell r="F101">
            <v>0</v>
          </cell>
          <cell r="G101">
            <v>0</v>
          </cell>
          <cell r="H101">
            <v>0</v>
          </cell>
        </row>
        <row r="102">
          <cell r="B102" t="str">
            <v>其中：滨海新区</v>
          </cell>
          <cell r="C102">
            <v>0</v>
          </cell>
          <cell r="D102">
            <v>0</v>
          </cell>
          <cell r="E102">
            <v>0.85</v>
          </cell>
          <cell r="F102">
            <v>0</v>
          </cell>
          <cell r="G102">
            <v>0</v>
          </cell>
          <cell r="H102">
            <v>0</v>
          </cell>
        </row>
        <row r="103">
          <cell r="B103" t="str">
            <v>茂名市高新技术产业开发区</v>
          </cell>
          <cell r="C103">
            <v>0</v>
          </cell>
          <cell r="D103">
            <v>0</v>
          </cell>
          <cell r="E103">
            <v>0.85</v>
          </cell>
          <cell r="F103">
            <v>0</v>
          </cell>
          <cell r="G103">
            <v>0</v>
          </cell>
          <cell r="H103">
            <v>0</v>
          </cell>
        </row>
        <row r="104">
          <cell r="B104" t="str">
            <v>茂南区</v>
          </cell>
          <cell r="C104">
            <v>65</v>
          </cell>
          <cell r="D104">
            <v>66</v>
          </cell>
          <cell r="E104">
            <v>0.85</v>
          </cell>
          <cell r="F104">
            <v>33.66</v>
          </cell>
          <cell r="G104">
            <v>10.76</v>
          </cell>
          <cell r="H104">
            <v>22.9</v>
          </cell>
        </row>
        <row r="105">
          <cell r="B105" t="str">
            <v>电白区</v>
          </cell>
          <cell r="C105">
            <v>8</v>
          </cell>
          <cell r="D105">
            <v>12</v>
          </cell>
          <cell r="E105">
            <v>0.85</v>
          </cell>
          <cell r="F105">
            <v>6.12</v>
          </cell>
          <cell r="G105">
            <v>1.32</v>
          </cell>
          <cell r="H105">
            <v>4.8</v>
          </cell>
        </row>
        <row r="106">
          <cell r="B106" t="str">
            <v>信宜市</v>
          </cell>
          <cell r="C106">
            <v>14</v>
          </cell>
          <cell r="D106">
            <v>16</v>
          </cell>
          <cell r="E106">
            <v>0.85</v>
          </cell>
          <cell r="F106">
            <v>8.16</v>
          </cell>
          <cell r="G106">
            <v>2.32</v>
          </cell>
          <cell r="H106">
            <v>5.84</v>
          </cell>
        </row>
        <row r="107">
          <cell r="B107" t="str">
            <v>肇庆市</v>
          </cell>
          <cell r="C107">
            <v>267</v>
          </cell>
          <cell r="D107">
            <v>286</v>
          </cell>
        </row>
        <row r="107">
          <cell r="F107">
            <v>111.54</v>
          </cell>
          <cell r="G107">
            <v>44.22</v>
          </cell>
          <cell r="H107">
            <v>67.32</v>
          </cell>
        </row>
        <row r="108">
          <cell r="B108" t="str">
            <v>端州区</v>
          </cell>
          <cell r="C108">
            <v>173</v>
          </cell>
          <cell r="D108">
            <v>184</v>
          </cell>
          <cell r="E108">
            <v>0.65</v>
          </cell>
          <cell r="F108">
            <v>71.76</v>
          </cell>
          <cell r="G108">
            <v>28.65</v>
          </cell>
          <cell r="H108">
            <v>43.11</v>
          </cell>
        </row>
        <row r="109">
          <cell r="B109" t="str">
            <v>鼎湖区</v>
          </cell>
          <cell r="C109">
            <v>10</v>
          </cell>
          <cell r="D109">
            <v>11</v>
          </cell>
          <cell r="E109">
            <v>0.65</v>
          </cell>
          <cell r="F109">
            <v>4.29</v>
          </cell>
          <cell r="G109">
            <v>1.66</v>
          </cell>
          <cell r="H109">
            <v>2.63</v>
          </cell>
        </row>
        <row r="110">
          <cell r="B110" t="str">
            <v>高要区</v>
          </cell>
          <cell r="C110">
            <v>9</v>
          </cell>
          <cell r="D110">
            <v>11</v>
          </cell>
          <cell r="E110">
            <v>0.65</v>
          </cell>
          <cell r="F110">
            <v>4.29</v>
          </cell>
          <cell r="G110">
            <v>1.49</v>
          </cell>
          <cell r="H110">
            <v>2.8</v>
          </cell>
        </row>
        <row r="111">
          <cell r="B111" t="str">
            <v>四会市</v>
          </cell>
          <cell r="C111">
            <v>75</v>
          </cell>
          <cell r="D111">
            <v>80</v>
          </cell>
          <cell r="E111">
            <v>0.65</v>
          </cell>
          <cell r="F111">
            <v>31.2</v>
          </cell>
          <cell r="G111">
            <v>12.42</v>
          </cell>
          <cell r="H111">
            <v>18.78</v>
          </cell>
        </row>
        <row r="112">
          <cell r="B112" t="str">
            <v>清远市</v>
          </cell>
          <cell r="C112">
            <v>160</v>
          </cell>
          <cell r="D112">
            <v>165</v>
          </cell>
        </row>
        <row r="112">
          <cell r="F112">
            <v>84.15</v>
          </cell>
          <cell r="G112">
            <v>26.5</v>
          </cell>
          <cell r="H112">
            <v>57.65</v>
          </cell>
        </row>
        <row r="113">
          <cell r="B113" t="str">
            <v>清城区</v>
          </cell>
          <cell r="C113">
            <v>62</v>
          </cell>
          <cell r="D113">
            <v>65</v>
          </cell>
          <cell r="E113">
            <v>0.85</v>
          </cell>
          <cell r="F113">
            <v>33.15</v>
          </cell>
          <cell r="G113">
            <v>10.27</v>
          </cell>
          <cell r="H113">
            <v>22.88</v>
          </cell>
        </row>
        <row r="114">
          <cell r="B114" t="str">
            <v>清新区</v>
          </cell>
          <cell r="C114">
            <v>28</v>
          </cell>
          <cell r="D114">
            <v>30</v>
          </cell>
          <cell r="E114">
            <v>0.85</v>
          </cell>
          <cell r="F114">
            <v>15.3</v>
          </cell>
          <cell r="G114">
            <v>4.64</v>
          </cell>
          <cell r="H114">
            <v>10.66</v>
          </cell>
        </row>
        <row r="115">
          <cell r="B115" t="str">
            <v>佛冈县</v>
          </cell>
          <cell r="C115">
            <v>4</v>
          </cell>
          <cell r="D115">
            <v>4</v>
          </cell>
          <cell r="E115">
            <v>0.85</v>
          </cell>
          <cell r="F115">
            <v>2.04</v>
          </cell>
          <cell r="G115">
            <v>0.66</v>
          </cell>
          <cell r="H115">
            <v>1.38</v>
          </cell>
        </row>
        <row r="116">
          <cell r="B116" t="str">
            <v>阳山县</v>
          </cell>
          <cell r="C116">
            <v>30</v>
          </cell>
          <cell r="D116">
            <v>30</v>
          </cell>
          <cell r="E116">
            <v>0.85</v>
          </cell>
          <cell r="F116">
            <v>15.3</v>
          </cell>
          <cell r="G116">
            <v>4.97</v>
          </cell>
          <cell r="H116">
            <v>10.33</v>
          </cell>
        </row>
        <row r="117">
          <cell r="B117" t="str">
            <v>连州市</v>
          </cell>
          <cell r="C117">
            <v>36</v>
          </cell>
          <cell r="D117">
            <v>36</v>
          </cell>
          <cell r="E117">
            <v>0.85</v>
          </cell>
          <cell r="F117">
            <v>18.36</v>
          </cell>
          <cell r="G117">
            <v>5.96</v>
          </cell>
          <cell r="H117">
            <v>12.4</v>
          </cell>
        </row>
        <row r="118">
          <cell r="B118" t="str">
            <v>潮州市</v>
          </cell>
          <cell r="C118">
            <v>173</v>
          </cell>
          <cell r="D118">
            <v>179</v>
          </cell>
        </row>
        <row r="118">
          <cell r="F118">
            <v>91.29</v>
          </cell>
          <cell r="G118">
            <v>28.65</v>
          </cell>
          <cell r="H118">
            <v>62.64</v>
          </cell>
        </row>
        <row r="119">
          <cell r="B119" t="str">
            <v>潮州市本级</v>
          </cell>
          <cell r="C119">
            <v>5</v>
          </cell>
          <cell r="D119">
            <v>9</v>
          </cell>
          <cell r="E119">
            <v>0.85</v>
          </cell>
          <cell r="F119">
            <v>4.59</v>
          </cell>
          <cell r="G119">
            <v>0.83</v>
          </cell>
          <cell r="H119">
            <v>3.76</v>
          </cell>
        </row>
        <row r="120">
          <cell r="B120" t="str">
            <v>其中：枫溪区</v>
          </cell>
          <cell r="C120">
            <v>5</v>
          </cell>
          <cell r="D120">
            <v>9</v>
          </cell>
          <cell r="E120">
            <v>0.85</v>
          </cell>
          <cell r="F120">
            <v>4.59</v>
          </cell>
          <cell r="G120">
            <v>0.83</v>
          </cell>
          <cell r="H120">
            <v>3.76</v>
          </cell>
        </row>
        <row r="121">
          <cell r="B121" t="str">
            <v>湘桥区</v>
          </cell>
          <cell r="C121">
            <v>146</v>
          </cell>
          <cell r="D121">
            <v>149</v>
          </cell>
          <cell r="E121">
            <v>0.85</v>
          </cell>
          <cell r="F121">
            <v>75.99</v>
          </cell>
          <cell r="G121">
            <v>24.18</v>
          </cell>
          <cell r="H121">
            <v>51.81</v>
          </cell>
        </row>
        <row r="122">
          <cell r="B122" t="str">
            <v>潮安区</v>
          </cell>
          <cell r="C122">
            <v>22</v>
          </cell>
          <cell r="D122">
            <v>21</v>
          </cell>
          <cell r="E122">
            <v>0.85</v>
          </cell>
          <cell r="F122">
            <v>10.71</v>
          </cell>
          <cell r="G122">
            <v>3.64</v>
          </cell>
          <cell r="H122">
            <v>7.07</v>
          </cell>
        </row>
        <row r="123">
          <cell r="B123" t="str">
            <v>揭阳市</v>
          </cell>
          <cell r="C123">
            <v>15</v>
          </cell>
          <cell r="D123">
            <v>15</v>
          </cell>
        </row>
        <row r="123">
          <cell r="F123">
            <v>7.65</v>
          </cell>
          <cell r="G123">
            <v>2.48</v>
          </cell>
          <cell r="H123">
            <v>5.17</v>
          </cell>
        </row>
        <row r="124">
          <cell r="B124" t="str">
            <v>揭阳市本级</v>
          </cell>
          <cell r="C124">
            <v>0</v>
          </cell>
          <cell r="D124">
            <v>0</v>
          </cell>
          <cell r="E124">
            <v>0.85</v>
          </cell>
          <cell r="F124">
            <v>0</v>
          </cell>
          <cell r="G124">
            <v>0</v>
          </cell>
          <cell r="H124">
            <v>0</v>
          </cell>
        </row>
        <row r="125">
          <cell r="B125" t="str">
            <v>榕城区</v>
          </cell>
          <cell r="C125">
            <v>13</v>
          </cell>
          <cell r="D125">
            <v>13</v>
          </cell>
          <cell r="E125">
            <v>0.85</v>
          </cell>
          <cell r="F125">
            <v>6.63</v>
          </cell>
          <cell r="G125">
            <v>2.15</v>
          </cell>
          <cell r="H125">
            <v>4.48</v>
          </cell>
        </row>
        <row r="126">
          <cell r="B126" t="str">
            <v>揭东区</v>
          </cell>
          <cell r="C126">
            <v>2</v>
          </cell>
          <cell r="D126">
            <v>2</v>
          </cell>
          <cell r="E126">
            <v>0.85</v>
          </cell>
          <cell r="F126">
            <v>1.02</v>
          </cell>
          <cell r="G126">
            <v>0.33</v>
          </cell>
          <cell r="H126">
            <v>0.69</v>
          </cell>
        </row>
        <row r="127">
          <cell r="B127" t="str">
            <v>云浮市</v>
          </cell>
          <cell r="C127">
            <v>81</v>
          </cell>
          <cell r="D127">
            <v>85</v>
          </cell>
        </row>
        <row r="127">
          <cell r="F127">
            <v>43.35</v>
          </cell>
          <cell r="G127">
            <v>13.42</v>
          </cell>
          <cell r="H127">
            <v>29.93</v>
          </cell>
        </row>
        <row r="128">
          <cell r="B128" t="str">
            <v>云城区</v>
          </cell>
          <cell r="C128">
            <v>28</v>
          </cell>
          <cell r="D128">
            <v>27</v>
          </cell>
          <cell r="E128">
            <v>0.85</v>
          </cell>
          <cell r="F128">
            <v>13.77</v>
          </cell>
          <cell r="G128">
            <v>4.64</v>
          </cell>
          <cell r="H128">
            <v>9.13</v>
          </cell>
        </row>
        <row r="129">
          <cell r="B129" t="str">
            <v>云安区</v>
          </cell>
          <cell r="C129">
            <v>14</v>
          </cell>
          <cell r="D129">
            <v>16</v>
          </cell>
          <cell r="E129">
            <v>0.85</v>
          </cell>
          <cell r="F129">
            <v>8.16</v>
          </cell>
          <cell r="G129">
            <v>2.32</v>
          </cell>
          <cell r="H129">
            <v>5.84</v>
          </cell>
        </row>
        <row r="130">
          <cell r="B130" t="str">
            <v>郁南县</v>
          </cell>
          <cell r="C130">
            <v>39</v>
          </cell>
          <cell r="D130">
            <v>42</v>
          </cell>
          <cell r="E130">
            <v>0.85</v>
          </cell>
          <cell r="F130">
            <v>21.42</v>
          </cell>
          <cell r="G130">
            <v>6.46</v>
          </cell>
          <cell r="H130">
            <v>14.96</v>
          </cell>
        </row>
        <row r="131">
          <cell r="B131" t="str">
            <v>财政省直管县小计</v>
          </cell>
          <cell r="C131">
            <v>558</v>
          </cell>
          <cell r="D131">
            <v>603</v>
          </cell>
          <cell r="E131">
            <v>32.55</v>
          </cell>
          <cell r="F131">
            <v>322.26</v>
          </cell>
          <cell r="G131">
            <v>92.42</v>
          </cell>
          <cell r="H131">
            <v>229.84</v>
          </cell>
        </row>
        <row r="132">
          <cell r="B132" t="str">
            <v>南澳县</v>
          </cell>
          <cell r="C132">
            <v>9</v>
          </cell>
          <cell r="D132">
            <v>12</v>
          </cell>
          <cell r="E132">
            <v>0.85</v>
          </cell>
          <cell r="F132">
            <v>6.12</v>
          </cell>
          <cell r="G132">
            <v>1.49</v>
          </cell>
          <cell r="H132">
            <v>4.63</v>
          </cell>
        </row>
        <row r="133">
          <cell r="B133" t="str">
            <v>南雄市</v>
          </cell>
          <cell r="C133">
            <v>78</v>
          </cell>
          <cell r="D133">
            <v>81</v>
          </cell>
          <cell r="E133">
            <v>1</v>
          </cell>
          <cell r="F133">
            <v>48.6</v>
          </cell>
          <cell r="G133">
            <v>12.92</v>
          </cell>
          <cell r="H133">
            <v>35.68</v>
          </cell>
        </row>
        <row r="134">
          <cell r="B134" t="str">
            <v>仁化县</v>
          </cell>
          <cell r="C134">
            <v>20</v>
          </cell>
          <cell r="D134">
            <v>21</v>
          </cell>
          <cell r="E134">
            <v>0.85</v>
          </cell>
          <cell r="F134">
            <v>10.71</v>
          </cell>
          <cell r="G134">
            <v>3.31</v>
          </cell>
          <cell r="H134">
            <v>7.4</v>
          </cell>
        </row>
        <row r="135">
          <cell r="B135" t="str">
            <v>乳源瑶族自治县</v>
          </cell>
          <cell r="C135">
            <v>5</v>
          </cell>
          <cell r="D135">
            <v>5</v>
          </cell>
          <cell r="E135">
            <v>1</v>
          </cell>
          <cell r="F135">
            <v>3</v>
          </cell>
          <cell r="G135">
            <v>0.83</v>
          </cell>
          <cell r="H135">
            <v>2.17</v>
          </cell>
        </row>
        <row r="136">
          <cell r="B136" t="str">
            <v>翁源县</v>
          </cell>
          <cell r="C136">
            <v>20</v>
          </cell>
          <cell r="D136">
            <v>24</v>
          </cell>
          <cell r="E136">
            <v>0.85</v>
          </cell>
          <cell r="F136">
            <v>12.24</v>
          </cell>
          <cell r="G136">
            <v>3.31</v>
          </cell>
          <cell r="H136">
            <v>8.93</v>
          </cell>
        </row>
        <row r="137">
          <cell r="B137" t="str">
            <v>紫金县</v>
          </cell>
          <cell r="C137">
            <v>2</v>
          </cell>
          <cell r="D137">
            <v>2</v>
          </cell>
          <cell r="E137">
            <v>1</v>
          </cell>
          <cell r="F137">
            <v>1.2</v>
          </cell>
          <cell r="G137">
            <v>0.33</v>
          </cell>
          <cell r="H137">
            <v>0.87</v>
          </cell>
        </row>
        <row r="138">
          <cell r="B138" t="str">
            <v>龙川县</v>
          </cell>
          <cell r="C138">
            <v>0</v>
          </cell>
          <cell r="D138">
            <v>0</v>
          </cell>
          <cell r="E138">
            <v>1</v>
          </cell>
          <cell r="F138">
            <v>0</v>
          </cell>
          <cell r="G138">
            <v>0</v>
          </cell>
          <cell r="H138">
            <v>0</v>
          </cell>
        </row>
        <row r="139">
          <cell r="B139" t="str">
            <v>连平县</v>
          </cell>
          <cell r="C139">
            <v>10</v>
          </cell>
          <cell r="D139">
            <v>11</v>
          </cell>
          <cell r="E139">
            <v>1</v>
          </cell>
          <cell r="F139">
            <v>6.6</v>
          </cell>
          <cell r="G139">
            <v>1.66</v>
          </cell>
          <cell r="H139">
            <v>4.94</v>
          </cell>
        </row>
        <row r="140">
          <cell r="B140" t="str">
            <v>兴宁市</v>
          </cell>
          <cell r="C140">
            <v>32</v>
          </cell>
          <cell r="D140">
            <v>36</v>
          </cell>
          <cell r="E140">
            <v>1</v>
          </cell>
          <cell r="F140">
            <v>21.6</v>
          </cell>
          <cell r="G140">
            <v>5.3</v>
          </cell>
          <cell r="H140">
            <v>16.3</v>
          </cell>
        </row>
        <row r="141">
          <cell r="B141" t="str">
            <v>五华县</v>
          </cell>
          <cell r="C141">
            <v>3</v>
          </cell>
          <cell r="D141">
            <v>2</v>
          </cell>
          <cell r="E141">
            <v>1</v>
          </cell>
          <cell r="F141">
            <v>1.2</v>
          </cell>
          <cell r="G141">
            <v>0.5</v>
          </cell>
          <cell r="H141">
            <v>0.7</v>
          </cell>
        </row>
        <row r="142">
          <cell r="B142" t="str">
            <v>丰顺县</v>
          </cell>
          <cell r="C142">
            <v>8</v>
          </cell>
          <cell r="D142">
            <v>9</v>
          </cell>
          <cell r="E142">
            <v>1</v>
          </cell>
          <cell r="F142">
            <v>5.4</v>
          </cell>
          <cell r="G142">
            <v>1.32</v>
          </cell>
          <cell r="H142">
            <v>4.08</v>
          </cell>
        </row>
        <row r="143">
          <cell r="B143" t="str">
            <v>大埔县</v>
          </cell>
          <cell r="C143">
            <v>5</v>
          </cell>
          <cell r="D143">
            <v>7</v>
          </cell>
          <cell r="E143">
            <v>1</v>
          </cell>
          <cell r="F143">
            <v>4.2</v>
          </cell>
          <cell r="G143">
            <v>0.83</v>
          </cell>
          <cell r="H143">
            <v>3.37</v>
          </cell>
        </row>
        <row r="144">
          <cell r="B144" t="str">
            <v>博罗县</v>
          </cell>
          <cell r="C144">
            <v>28</v>
          </cell>
          <cell r="D144">
            <v>30</v>
          </cell>
          <cell r="E144">
            <v>0.65</v>
          </cell>
          <cell r="F144">
            <v>11.7</v>
          </cell>
          <cell r="G144">
            <v>4.64</v>
          </cell>
          <cell r="H144">
            <v>7.06</v>
          </cell>
        </row>
        <row r="145">
          <cell r="B145" t="str">
            <v>陆河县</v>
          </cell>
          <cell r="C145">
            <v>3</v>
          </cell>
          <cell r="D145">
            <v>4</v>
          </cell>
          <cell r="E145">
            <v>1</v>
          </cell>
          <cell r="F145">
            <v>2.4</v>
          </cell>
          <cell r="G145">
            <v>0.5</v>
          </cell>
          <cell r="H145">
            <v>1.9</v>
          </cell>
        </row>
        <row r="146">
          <cell r="B146" t="str">
            <v>陆丰市</v>
          </cell>
          <cell r="C146">
            <v>2</v>
          </cell>
          <cell r="D146">
            <v>1</v>
          </cell>
          <cell r="E146">
            <v>1</v>
          </cell>
          <cell r="F146">
            <v>0.6</v>
          </cell>
          <cell r="G146">
            <v>0.33</v>
          </cell>
          <cell r="H146">
            <v>0.27</v>
          </cell>
        </row>
        <row r="147">
          <cell r="B147" t="str">
            <v>海丰县</v>
          </cell>
          <cell r="C147">
            <v>4</v>
          </cell>
          <cell r="D147">
            <v>4</v>
          </cell>
          <cell r="E147">
            <v>1</v>
          </cell>
          <cell r="F147">
            <v>2.4</v>
          </cell>
          <cell r="G147">
            <v>0.66</v>
          </cell>
          <cell r="H147">
            <v>1.74</v>
          </cell>
        </row>
        <row r="148">
          <cell r="B148" t="str">
            <v>阳春市</v>
          </cell>
          <cell r="C148">
            <v>18</v>
          </cell>
          <cell r="D148">
            <v>27</v>
          </cell>
          <cell r="E148">
            <v>0.85</v>
          </cell>
          <cell r="F148">
            <v>13.77</v>
          </cell>
          <cell r="G148">
            <v>2.98</v>
          </cell>
          <cell r="H148">
            <v>10.79</v>
          </cell>
        </row>
        <row r="149">
          <cell r="B149" t="str">
            <v>徐闻县</v>
          </cell>
          <cell r="C149">
            <v>25</v>
          </cell>
          <cell r="D149">
            <v>27</v>
          </cell>
          <cell r="E149">
            <v>0.85</v>
          </cell>
          <cell r="F149">
            <v>13.77</v>
          </cell>
          <cell r="G149">
            <v>4.14</v>
          </cell>
          <cell r="H149">
            <v>9.63</v>
          </cell>
        </row>
        <row r="150">
          <cell r="B150" t="str">
            <v>廉江市</v>
          </cell>
          <cell r="C150">
            <v>28</v>
          </cell>
          <cell r="D150">
            <v>30</v>
          </cell>
          <cell r="E150">
            <v>0.85</v>
          </cell>
          <cell r="F150">
            <v>15.3</v>
          </cell>
          <cell r="G150">
            <v>4.64</v>
          </cell>
          <cell r="H150">
            <v>10.66</v>
          </cell>
        </row>
        <row r="151">
          <cell r="B151" t="str">
            <v>雷州市</v>
          </cell>
          <cell r="C151">
            <v>10</v>
          </cell>
          <cell r="D151">
            <v>10</v>
          </cell>
          <cell r="E151">
            <v>0.85</v>
          </cell>
          <cell r="F151">
            <v>5.1</v>
          </cell>
          <cell r="G151">
            <v>1.66</v>
          </cell>
          <cell r="H151">
            <v>3.44</v>
          </cell>
        </row>
        <row r="152">
          <cell r="B152" t="str">
            <v>高州市</v>
          </cell>
          <cell r="C152">
            <v>13</v>
          </cell>
          <cell r="D152">
            <v>14</v>
          </cell>
          <cell r="E152">
            <v>0.85</v>
          </cell>
          <cell r="F152">
            <v>7.14</v>
          </cell>
          <cell r="G152">
            <v>2.15</v>
          </cell>
          <cell r="H152">
            <v>4.99</v>
          </cell>
        </row>
        <row r="153">
          <cell r="B153" t="str">
            <v>化州市</v>
          </cell>
          <cell r="C153">
            <v>10</v>
          </cell>
          <cell r="D153">
            <v>9</v>
          </cell>
          <cell r="E153">
            <v>0.85</v>
          </cell>
          <cell r="F153">
            <v>4.59</v>
          </cell>
          <cell r="G153">
            <v>1.66</v>
          </cell>
          <cell r="H153">
            <v>2.93</v>
          </cell>
        </row>
        <row r="154">
          <cell r="B154" t="str">
            <v>封开县</v>
          </cell>
          <cell r="C154">
            <v>11</v>
          </cell>
          <cell r="D154">
            <v>13</v>
          </cell>
          <cell r="E154">
            <v>0.85</v>
          </cell>
          <cell r="F154">
            <v>6.63</v>
          </cell>
          <cell r="G154">
            <v>1.82</v>
          </cell>
          <cell r="H154">
            <v>4.81</v>
          </cell>
        </row>
        <row r="155">
          <cell r="B155" t="str">
            <v>怀集县</v>
          </cell>
          <cell r="C155">
            <v>20</v>
          </cell>
          <cell r="D155">
            <v>22</v>
          </cell>
          <cell r="E155">
            <v>0.85</v>
          </cell>
          <cell r="F155">
            <v>11.22</v>
          </cell>
          <cell r="G155">
            <v>3.31</v>
          </cell>
          <cell r="H155">
            <v>7.91</v>
          </cell>
        </row>
        <row r="156">
          <cell r="B156" t="str">
            <v>德庆县</v>
          </cell>
          <cell r="C156">
            <v>9</v>
          </cell>
          <cell r="D156">
            <v>8</v>
          </cell>
          <cell r="E156">
            <v>0.85</v>
          </cell>
          <cell r="F156">
            <v>4.08</v>
          </cell>
          <cell r="G156">
            <v>1.49</v>
          </cell>
          <cell r="H156">
            <v>2.59</v>
          </cell>
        </row>
        <row r="157">
          <cell r="B157" t="str">
            <v>广宁县</v>
          </cell>
          <cell r="C157">
            <v>9</v>
          </cell>
          <cell r="D157">
            <v>11</v>
          </cell>
          <cell r="E157">
            <v>0.85</v>
          </cell>
          <cell r="F157">
            <v>5.61</v>
          </cell>
          <cell r="G157">
            <v>1.49</v>
          </cell>
          <cell r="H157">
            <v>4.12</v>
          </cell>
        </row>
        <row r="158">
          <cell r="B158" t="str">
            <v>英德市</v>
          </cell>
          <cell r="C158">
            <v>80</v>
          </cell>
          <cell r="D158">
            <v>80</v>
          </cell>
          <cell r="E158">
            <v>0.85</v>
          </cell>
          <cell r="F158">
            <v>40.8</v>
          </cell>
          <cell r="G158">
            <v>13.25</v>
          </cell>
          <cell r="H158">
            <v>27.55</v>
          </cell>
        </row>
        <row r="159">
          <cell r="B159" t="str">
            <v>连山壮族瑶族自治县</v>
          </cell>
          <cell r="C159">
            <v>6</v>
          </cell>
          <cell r="D159">
            <v>6</v>
          </cell>
          <cell r="E159">
            <v>1</v>
          </cell>
          <cell r="F159">
            <v>3.6</v>
          </cell>
          <cell r="G159">
            <v>0.99</v>
          </cell>
          <cell r="H159">
            <v>2.61</v>
          </cell>
        </row>
        <row r="160">
          <cell r="B160" t="str">
            <v>连南瑶族自治县</v>
          </cell>
          <cell r="C160">
            <v>4</v>
          </cell>
          <cell r="D160">
            <v>3</v>
          </cell>
          <cell r="E160">
            <v>1</v>
          </cell>
          <cell r="F160">
            <v>1.8</v>
          </cell>
          <cell r="G160">
            <v>0.66</v>
          </cell>
          <cell r="H160">
            <v>1.14</v>
          </cell>
        </row>
        <row r="161">
          <cell r="B161" t="str">
            <v>饶平县</v>
          </cell>
          <cell r="C161">
            <v>37</v>
          </cell>
          <cell r="D161">
            <v>40</v>
          </cell>
          <cell r="E161">
            <v>1</v>
          </cell>
          <cell r="F161">
            <v>24</v>
          </cell>
          <cell r="G161">
            <v>6.13</v>
          </cell>
          <cell r="H161">
            <v>17.87</v>
          </cell>
        </row>
        <row r="162">
          <cell r="B162" t="str">
            <v>普宁市</v>
          </cell>
          <cell r="C162">
            <v>0</v>
          </cell>
          <cell r="D162">
            <v>0</v>
          </cell>
          <cell r="E162">
            <v>1</v>
          </cell>
          <cell r="F162">
            <v>0</v>
          </cell>
          <cell r="G162">
            <v>0</v>
          </cell>
          <cell r="H162">
            <v>0</v>
          </cell>
        </row>
        <row r="163">
          <cell r="B163" t="str">
            <v>揭西县</v>
          </cell>
          <cell r="C163">
            <v>0</v>
          </cell>
          <cell r="D163">
            <v>0</v>
          </cell>
          <cell r="E163">
            <v>1</v>
          </cell>
          <cell r="F163">
            <v>0</v>
          </cell>
          <cell r="G163">
            <v>0</v>
          </cell>
          <cell r="H163">
            <v>0</v>
          </cell>
        </row>
        <row r="164">
          <cell r="B164" t="str">
            <v>惠来县</v>
          </cell>
          <cell r="C164">
            <v>0</v>
          </cell>
          <cell r="D164">
            <v>0</v>
          </cell>
          <cell r="E164">
            <v>1</v>
          </cell>
          <cell r="F164">
            <v>0</v>
          </cell>
          <cell r="G164">
            <v>0</v>
          </cell>
          <cell r="H164">
            <v>0</v>
          </cell>
        </row>
        <row r="165">
          <cell r="B165" t="str">
            <v>罗定市</v>
          </cell>
          <cell r="C165">
            <v>32</v>
          </cell>
          <cell r="D165">
            <v>38</v>
          </cell>
          <cell r="E165">
            <v>0.85</v>
          </cell>
          <cell r="F165">
            <v>19.38</v>
          </cell>
          <cell r="G165">
            <v>5.3</v>
          </cell>
          <cell r="H165">
            <v>14.08</v>
          </cell>
        </row>
        <row r="166">
          <cell r="B166" t="str">
            <v>新兴县</v>
          </cell>
          <cell r="C166">
            <v>14</v>
          </cell>
          <cell r="D166">
            <v>14</v>
          </cell>
          <cell r="E166">
            <v>0.85</v>
          </cell>
          <cell r="F166">
            <v>7.14</v>
          </cell>
          <cell r="G166">
            <v>2.32</v>
          </cell>
          <cell r="H166">
            <v>4.82</v>
          </cell>
        </row>
        <row r="167">
          <cell r="B167" t="str">
            <v>横琴粤澳深度合作区</v>
          </cell>
          <cell r="C167">
            <v>3</v>
          </cell>
          <cell r="D167">
            <v>2</v>
          </cell>
          <cell r="E167">
            <v>0.3</v>
          </cell>
          <cell r="F167">
            <v>0.36</v>
          </cell>
          <cell r="G167">
            <v>0.5</v>
          </cell>
          <cell r="H167">
            <v>-0.14</v>
          </cell>
        </row>
        <row r="168">
          <cell r="B168" t="str">
            <v>备注：
1.根据《关于进一步做好计划生育特殊困难家庭扶助工作的通知》（粤卫〔2014〕86号），独生子女伤残家庭省级财政补助标准为500元/人/月，补助比例分4档。根据《财政部 国家卫生健康委员会关于提高计划生育家庭特别扶助制度扶助标准的通知》（财社〔2022〕49号），中央财政补助标准提高至460元/人/月，补助比例为30%。
2.2022年奖励人数的统计口径为广东家庭发展奖扶信息管理系统中2022年6月30日时点统计数；
3.非建制区补助资金下达所在地级市本级；
4.深汕特别合作区的资金直接划拨至深圳市；
5.揭阳市本级已于2022年6月20日划至揭阳市榕城区，无奖励对象，为方便总表统计，所以增加此项；
6.横琴粤澳深度合作区2023年起资金直接划拨至该区；2022年预拨资金已下达至珠海市本级，2022年度资金由珠海市进行结算。</v>
          </cell>
        </row>
      </sheetData>
      <sheetData sheetId="3" refreshError="1"/>
      <sheetData sheetId="4" refreshError="1">
        <row r="1">
          <cell r="B1" t="str">
            <v>附件6-3</v>
          </cell>
        </row>
        <row r="2">
          <cell r="B2" t="str">
            <v>提前下达2023年计划生育特别扶助制度（独生子女死亡家庭）省级补助资金分配表</v>
          </cell>
        </row>
        <row r="4">
          <cell r="B4" t="str">
            <v>地区</v>
          </cell>
          <cell r="C4" t="str">
            <v>2022年中央补助对象人数</v>
          </cell>
          <cell r="D4" t="str">
            <v>2022年省财政补助人数</v>
          </cell>
          <cell r="E4" t="str">
            <v>省级以上财政补助比例</v>
          </cell>
          <cell r="F4" t="str">
            <v>省级以上财政补助资金</v>
          </cell>
          <cell r="G4" t="str">
            <v>中央财政应补助资金</v>
          </cell>
          <cell r="H4" t="str">
            <v>2023年省财政预拨补助资金</v>
          </cell>
        </row>
        <row r="6">
          <cell r="B6" t="str">
            <v>栏次</v>
          </cell>
          <cell r="C6" t="str">
            <v>1栏</v>
          </cell>
          <cell r="D6" t="str">
            <v>2栏</v>
          </cell>
          <cell r="E6" t="str">
            <v>3栏</v>
          </cell>
          <cell r="F6" t="str">
            <v>4栏=2栏*3栏*800*12</v>
          </cell>
          <cell r="G6" t="str">
            <v>5栏=1栏*30%*590*12</v>
          </cell>
          <cell r="H6" t="str">
            <v>6栏=4栏-5栏</v>
          </cell>
        </row>
        <row r="7">
          <cell r="B7" t="str">
            <v>合计</v>
          </cell>
          <cell r="C7">
            <v>16550</v>
          </cell>
          <cell r="D7">
            <v>18157</v>
          </cell>
        </row>
        <row r="7">
          <cell r="F7">
            <v>8978.78</v>
          </cell>
          <cell r="G7">
            <v>3472.26</v>
          </cell>
          <cell r="H7">
            <v>5506.52</v>
          </cell>
        </row>
        <row r="8">
          <cell r="B8" t="str">
            <v>各地市小计</v>
          </cell>
          <cell r="C8">
            <v>15004</v>
          </cell>
          <cell r="D8">
            <v>16512</v>
          </cell>
        </row>
        <row r="8">
          <cell r="F8">
            <v>7572.87</v>
          </cell>
          <cell r="G8">
            <v>3143.88</v>
          </cell>
          <cell r="H8">
            <v>4428.99</v>
          </cell>
        </row>
        <row r="9">
          <cell r="B9" t="str">
            <v>广州市</v>
          </cell>
          <cell r="C9">
            <v>5847</v>
          </cell>
          <cell r="D9">
            <v>6628</v>
          </cell>
        </row>
        <row r="9">
          <cell r="F9">
            <v>1908.85</v>
          </cell>
          <cell r="G9">
            <v>1241.92</v>
          </cell>
          <cell r="H9">
            <v>666.93</v>
          </cell>
        </row>
        <row r="10">
          <cell r="B10" t="str">
            <v>荔湾区</v>
          </cell>
          <cell r="C10">
            <v>1231</v>
          </cell>
          <cell r="D10">
            <v>1358</v>
          </cell>
          <cell r="E10">
            <v>0.3</v>
          </cell>
          <cell r="F10">
            <v>391.1</v>
          </cell>
          <cell r="G10">
            <v>261.46</v>
          </cell>
          <cell r="H10">
            <v>129.64</v>
          </cell>
        </row>
        <row r="11">
          <cell r="B11" t="str">
            <v>越秀区</v>
          </cell>
          <cell r="C11">
            <v>1475</v>
          </cell>
          <cell r="D11">
            <v>1578</v>
          </cell>
          <cell r="E11">
            <v>0.3</v>
          </cell>
          <cell r="F11">
            <v>454.46</v>
          </cell>
          <cell r="G11">
            <v>313.29</v>
          </cell>
          <cell r="H11">
            <v>141.17</v>
          </cell>
        </row>
        <row r="12">
          <cell r="B12" t="str">
            <v>海珠区</v>
          </cell>
          <cell r="C12">
            <v>1323</v>
          </cell>
          <cell r="D12">
            <v>1633</v>
          </cell>
          <cell r="E12">
            <v>0.3</v>
          </cell>
          <cell r="F12">
            <v>470.3</v>
          </cell>
          <cell r="G12">
            <v>281.01</v>
          </cell>
          <cell r="H12">
            <v>189.29</v>
          </cell>
        </row>
        <row r="13">
          <cell r="B13" t="str">
            <v>天河区</v>
          </cell>
          <cell r="C13">
            <v>519</v>
          </cell>
          <cell r="D13">
            <v>575</v>
          </cell>
          <cell r="E13">
            <v>0.3</v>
          </cell>
          <cell r="F13">
            <v>165.6</v>
          </cell>
          <cell r="G13">
            <v>110.24</v>
          </cell>
          <cell r="H13">
            <v>55.36</v>
          </cell>
        </row>
        <row r="14">
          <cell r="B14" t="str">
            <v>白云区</v>
          </cell>
          <cell r="C14">
            <v>395</v>
          </cell>
          <cell r="D14">
            <v>443</v>
          </cell>
          <cell r="E14">
            <v>0.3</v>
          </cell>
          <cell r="F14">
            <v>127.58</v>
          </cell>
          <cell r="G14">
            <v>83.9</v>
          </cell>
          <cell r="H14">
            <v>43.68</v>
          </cell>
        </row>
        <row r="15">
          <cell r="B15" t="str">
            <v>黄埔区</v>
          </cell>
          <cell r="C15">
            <v>161</v>
          </cell>
          <cell r="D15">
            <v>202</v>
          </cell>
          <cell r="E15">
            <v>0.3</v>
          </cell>
          <cell r="F15">
            <v>58.18</v>
          </cell>
          <cell r="G15">
            <v>34.2</v>
          </cell>
          <cell r="H15">
            <v>23.98</v>
          </cell>
        </row>
        <row r="16">
          <cell r="B16" t="str">
            <v>番禺区</v>
          </cell>
          <cell r="C16">
            <v>254</v>
          </cell>
          <cell r="D16">
            <v>283</v>
          </cell>
          <cell r="E16">
            <v>0.3</v>
          </cell>
          <cell r="F16">
            <v>81.5</v>
          </cell>
          <cell r="G16">
            <v>53.95</v>
          </cell>
          <cell r="H16">
            <v>27.55</v>
          </cell>
        </row>
        <row r="17">
          <cell r="B17" t="str">
            <v>花都区</v>
          </cell>
          <cell r="C17">
            <v>153</v>
          </cell>
          <cell r="D17">
            <v>163</v>
          </cell>
          <cell r="E17">
            <v>0.3</v>
          </cell>
          <cell r="F17">
            <v>46.94</v>
          </cell>
          <cell r="G17">
            <v>32.5</v>
          </cell>
          <cell r="H17">
            <v>14.44</v>
          </cell>
        </row>
        <row r="18">
          <cell r="B18" t="str">
            <v>南沙区</v>
          </cell>
          <cell r="C18">
            <v>118</v>
          </cell>
          <cell r="D18">
            <v>136</v>
          </cell>
          <cell r="E18">
            <v>0.3</v>
          </cell>
          <cell r="F18">
            <v>39.17</v>
          </cell>
          <cell r="G18">
            <v>25.06</v>
          </cell>
          <cell r="H18">
            <v>14.11</v>
          </cell>
        </row>
        <row r="19">
          <cell r="B19" t="str">
            <v>从化区</v>
          </cell>
          <cell r="C19">
            <v>99</v>
          </cell>
          <cell r="D19">
            <v>107</v>
          </cell>
          <cell r="E19">
            <v>0.3</v>
          </cell>
          <cell r="F19">
            <v>30.82</v>
          </cell>
          <cell r="G19">
            <v>21.03</v>
          </cell>
          <cell r="H19">
            <v>9.79</v>
          </cell>
        </row>
        <row r="20">
          <cell r="B20" t="str">
            <v>增城区</v>
          </cell>
          <cell r="C20">
            <v>119</v>
          </cell>
          <cell r="D20">
            <v>150</v>
          </cell>
          <cell r="E20">
            <v>0.3</v>
          </cell>
          <cell r="F20">
            <v>43.2</v>
          </cell>
          <cell r="G20">
            <v>25.28</v>
          </cell>
          <cell r="H20">
            <v>17.92</v>
          </cell>
        </row>
        <row r="21">
          <cell r="B21" t="str">
            <v>深圳市深汕特别合作区</v>
          </cell>
          <cell r="C21">
            <v>0</v>
          </cell>
          <cell r="D21">
            <v>0</v>
          </cell>
          <cell r="E21">
            <v>0.3</v>
          </cell>
          <cell r="F21">
            <v>0</v>
          </cell>
          <cell r="G21">
            <v>0</v>
          </cell>
          <cell r="H21">
            <v>0</v>
          </cell>
        </row>
        <row r="22">
          <cell r="B22" t="str">
            <v>珠海市</v>
          </cell>
          <cell r="C22">
            <v>514</v>
          </cell>
          <cell r="D22">
            <v>562</v>
          </cell>
        </row>
        <row r="22">
          <cell r="F22">
            <v>161.85</v>
          </cell>
          <cell r="G22">
            <v>109.17</v>
          </cell>
          <cell r="H22">
            <v>52.68</v>
          </cell>
        </row>
        <row r="23">
          <cell r="B23" t="str">
            <v>珠海市本级</v>
          </cell>
          <cell r="C23">
            <v>18</v>
          </cell>
          <cell r="D23">
            <v>23</v>
          </cell>
          <cell r="E23">
            <v>0.3</v>
          </cell>
          <cell r="F23">
            <v>6.62</v>
          </cell>
          <cell r="G23">
            <v>3.82</v>
          </cell>
          <cell r="H23">
            <v>2.8</v>
          </cell>
        </row>
        <row r="24">
          <cell r="B24" t="str">
            <v>其中：珠海市高新技术产业开发区</v>
          </cell>
          <cell r="C24">
            <v>18</v>
          </cell>
          <cell r="D24">
            <v>19</v>
          </cell>
          <cell r="E24">
            <v>0.3</v>
          </cell>
          <cell r="F24">
            <v>5.47</v>
          </cell>
          <cell r="G24">
            <v>3.82</v>
          </cell>
          <cell r="H24">
            <v>1.65</v>
          </cell>
        </row>
        <row r="25">
          <cell r="B25" t="str">
            <v>鹤洲新区筹备组</v>
          </cell>
          <cell r="C25">
            <v>0</v>
          </cell>
          <cell r="D25">
            <v>4</v>
          </cell>
          <cell r="E25">
            <v>0.3</v>
          </cell>
          <cell r="F25">
            <v>1.15</v>
          </cell>
          <cell r="G25">
            <v>0</v>
          </cell>
          <cell r="H25">
            <v>1.15</v>
          </cell>
        </row>
        <row r="26">
          <cell r="B26" t="str">
            <v>香洲区</v>
          </cell>
          <cell r="C26">
            <v>360</v>
          </cell>
          <cell r="D26">
            <v>394</v>
          </cell>
          <cell r="E26">
            <v>0.3</v>
          </cell>
          <cell r="F26">
            <v>113.47</v>
          </cell>
          <cell r="G26">
            <v>76.46</v>
          </cell>
          <cell r="H26">
            <v>37.01</v>
          </cell>
        </row>
        <row r="27">
          <cell r="B27" t="str">
            <v>斗门区</v>
          </cell>
          <cell r="C27">
            <v>82</v>
          </cell>
          <cell r="D27">
            <v>89</v>
          </cell>
          <cell r="E27">
            <v>0.3</v>
          </cell>
          <cell r="F27">
            <v>25.63</v>
          </cell>
          <cell r="G27">
            <v>17.42</v>
          </cell>
          <cell r="H27">
            <v>8.21</v>
          </cell>
        </row>
        <row r="28">
          <cell r="B28" t="str">
            <v>金湾区</v>
          </cell>
          <cell r="C28">
            <v>54</v>
          </cell>
          <cell r="D28">
            <v>56</v>
          </cell>
          <cell r="E28">
            <v>0.3</v>
          </cell>
          <cell r="F28">
            <v>16.13</v>
          </cell>
          <cell r="G28">
            <v>11.47</v>
          </cell>
          <cell r="H28">
            <v>4.66</v>
          </cell>
        </row>
        <row r="29">
          <cell r="B29" t="str">
            <v>汕头市</v>
          </cell>
          <cell r="C29">
            <v>654</v>
          </cell>
          <cell r="D29">
            <v>687</v>
          </cell>
        </row>
        <row r="29">
          <cell r="F29">
            <v>564.92</v>
          </cell>
          <cell r="G29">
            <v>138.91</v>
          </cell>
          <cell r="H29">
            <v>426.01</v>
          </cell>
        </row>
        <row r="30">
          <cell r="B30" t="str">
            <v>龙湖区</v>
          </cell>
          <cell r="C30">
            <v>129</v>
          </cell>
          <cell r="D30">
            <v>131</v>
          </cell>
          <cell r="E30">
            <v>0.85</v>
          </cell>
          <cell r="F30">
            <v>106.9</v>
          </cell>
          <cell r="G30">
            <v>27.4</v>
          </cell>
          <cell r="H30">
            <v>79.5</v>
          </cell>
        </row>
        <row r="31">
          <cell r="B31" t="str">
            <v>金平区</v>
          </cell>
          <cell r="C31">
            <v>409</v>
          </cell>
          <cell r="D31">
            <v>436</v>
          </cell>
          <cell r="E31">
            <v>0.85</v>
          </cell>
          <cell r="F31">
            <v>355.78</v>
          </cell>
          <cell r="G31">
            <v>86.87</v>
          </cell>
          <cell r="H31">
            <v>268.91</v>
          </cell>
        </row>
        <row r="32">
          <cell r="B32" t="str">
            <v>濠江区</v>
          </cell>
          <cell r="C32">
            <v>7</v>
          </cell>
          <cell r="D32">
            <v>7</v>
          </cell>
          <cell r="E32">
            <v>0.85</v>
          </cell>
          <cell r="F32">
            <v>5.71</v>
          </cell>
          <cell r="G32">
            <v>1.49</v>
          </cell>
          <cell r="H32">
            <v>4.22</v>
          </cell>
        </row>
        <row r="33">
          <cell r="B33" t="str">
            <v>潮阳区</v>
          </cell>
          <cell r="C33">
            <v>16</v>
          </cell>
          <cell r="D33">
            <v>17</v>
          </cell>
          <cell r="E33">
            <v>1</v>
          </cell>
          <cell r="F33">
            <v>16.32</v>
          </cell>
          <cell r="G33">
            <v>3.4</v>
          </cell>
          <cell r="H33">
            <v>12.92</v>
          </cell>
        </row>
        <row r="34">
          <cell r="B34" t="str">
            <v>潮南区</v>
          </cell>
          <cell r="C34">
            <v>12</v>
          </cell>
          <cell r="D34">
            <v>13</v>
          </cell>
          <cell r="E34">
            <v>1</v>
          </cell>
          <cell r="F34">
            <v>12.48</v>
          </cell>
          <cell r="G34">
            <v>2.55</v>
          </cell>
          <cell r="H34">
            <v>9.93</v>
          </cell>
        </row>
        <row r="35">
          <cell r="B35" t="str">
            <v>澄海区</v>
          </cell>
          <cell r="C35">
            <v>81</v>
          </cell>
          <cell r="D35">
            <v>83</v>
          </cell>
          <cell r="E35">
            <v>0.85</v>
          </cell>
          <cell r="F35">
            <v>67.73</v>
          </cell>
          <cell r="G35">
            <v>17.2</v>
          </cell>
          <cell r="H35">
            <v>50.53</v>
          </cell>
        </row>
        <row r="36">
          <cell r="B36" t="str">
            <v>佛山市</v>
          </cell>
          <cell r="C36">
            <v>1580</v>
          </cell>
          <cell r="D36">
            <v>1741</v>
          </cell>
        </row>
        <row r="36">
          <cell r="F36">
            <v>501.41</v>
          </cell>
          <cell r="G36">
            <v>335.58</v>
          </cell>
          <cell r="H36">
            <v>165.83</v>
          </cell>
        </row>
        <row r="37">
          <cell r="B37" t="str">
            <v>禅城区</v>
          </cell>
          <cell r="C37">
            <v>530</v>
          </cell>
          <cell r="D37">
            <v>558</v>
          </cell>
          <cell r="E37">
            <v>0.3</v>
          </cell>
          <cell r="F37">
            <v>160.7</v>
          </cell>
          <cell r="G37">
            <v>112.57</v>
          </cell>
          <cell r="H37">
            <v>48.13</v>
          </cell>
        </row>
        <row r="38">
          <cell r="B38" t="str">
            <v>南海区</v>
          </cell>
          <cell r="C38">
            <v>314</v>
          </cell>
          <cell r="D38">
            <v>341</v>
          </cell>
          <cell r="E38">
            <v>0.3</v>
          </cell>
          <cell r="F38">
            <v>98.21</v>
          </cell>
          <cell r="G38">
            <v>66.69</v>
          </cell>
          <cell r="H38">
            <v>31.52</v>
          </cell>
        </row>
        <row r="39">
          <cell r="B39" t="str">
            <v>顺德区</v>
          </cell>
          <cell r="C39">
            <v>430</v>
          </cell>
          <cell r="D39">
            <v>491</v>
          </cell>
          <cell r="E39">
            <v>0.3</v>
          </cell>
          <cell r="F39">
            <v>141.41</v>
          </cell>
          <cell r="G39">
            <v>91.33</v>
          </cell>
          <cell r="H39">
            <v>50.08</v>
          </cell>
        </row>
        <row r="40">
          <cell r="B40" t="str">
            <v>三水区</v>
          </cell>
          <cell r="C40">
            <v>217</v>
          </cell>
          <cell r="D40">
            <v>244</v>
          </cell>
          <cell r="E40">
            <v>0.3</v>
          </cell>
          <cell r="F40">
            <v>70.27</v>
          </cell>
          <cell r="G40">
            <v>46.09</v>
          </cell>
          <cell r="H40">
            <v>24.18</v>
          </cell>
        </row>
        <row r="41">
          <cell r="B41" t="str">
            <v>高明区</v>
          </cell>
          <cell r="C41">
            <v>89</v>
          </cell>
          <cell r="D41">
            <v>107</v>
          </cell>
          <cell r="E41">
            <v>0.3</v>
          </cell>
          <cell r="F41">
            <v>30.82</v>
          </cell>
          <cell r="G41">
            <v>18.9</v>
          </cell>
          <cell r="H41">
            <v>11.92</v>
          </cell>
        </row>
        <row r="42">
          <cell r="B42" t="str">
            <v>韶关市</v>
          </cell>
          <cell r="C42">
            <v>1032</v>
          </cell>
          <cell r="D42">
            <v>1103</v>
          </cell>
        </row>
        <row r="42">
          <cell r="F42">
            <v>900.04</v>
          </cell>
          <cell r="G42">
            <v>219.19</v>
          </cell>
          <cell r="H42">
            <v>680.85</v>
          </cell>
        </row>
        <row r="43">
          <cell r="B43" t="str">
            <v>武江区</v>
          </cell>
          <cell r="C43">
            <v>253</v>
          </cell>
          <cell r="D43">
            <v>270</v>
          </cell>
          <cell r="E43">
            <v>0.85</v>
          </cell>
          <cell r="F43">
            <v>220.32</v>
          </cell>
          <cell r="G43">
            <v>53.74</v>
          </cell>
          <cell r="H43">
            <v>166.58</v>
          </cell>
        </row>
        <row r="44">
          <cell r="B44" t="str">
            <v>浈江区</v>
          </cell>
          <cell r="C44">
            <v>360</v>
          </cell>
          <cell r="D44">
            <v>382</v>
          </cell>
          <cell r="E44">
            <v>0.85</v>
          </cell>
          <cell r="F44">
            <v>311.71</v>
          </cell>
          <cell r="G44">
            <v>76.46</v>
          </cell>
          <cell r="H44">
            <v>235.25</v>
          </cell>
        </row>
        <row r="45">
          <cell r="B45" t="str">
            <v>曲江区</v>
          </cell>
          <cell r="C45">
            <v>167</v>
          </cell>
          <cell r="D45">
            <v>178</v>
          </cell>
          <cell r="E45">
            <v>0.85</v>
          </cell>
          <cell r="F45">
            <v>145.25</v>
          </cell>
          <cell r="G45">
            <v>35.47</v>
          </cell>
          <cell r="H45">
            <v>109.78</v>
          </cell>
        </row>
        <row r="46">
          <cell r="B46" t="str">
            <v>始兴县</v>
          </cell>
          <cell r="C46">
            <v>63</v>
          </cell>
          <cell r="D46">
            <v>67</v>
          </cell>
          <cell r="E46">
            <v>0.85</v>
          </cell>
          <cell r="F46">
            <v>54.67</v>
          </cell>
          <cell r="G46">
            <v>13.38</v>
          </cell>
          <cell r="H46">
            <v>41.29</v>
          </cell>
        </row>
        <row r="47">
          <cell r="B47" t="str">
            <v>新丰县</v>
          </cell>
          <cell r="C47">
            <v>26</v>
          </cell>
          <cell r="D47">
            <v>27</v>
          </cell>
          <cell r="E47">
            <v>0.85</v>
          </cell>
          <cell r="F47">
            <v>22.03</v>
          </cell>
          <cell r="G47">
            <v>5.52</v>
          </cell>
          <cell r="H47">
            <v>16.51</v>
          </cell>
        </row>
        <row r="48">
          <cell r="B48" t="str">
            <v>乐昌市</v>
          </cell>
          <cell r="C48">
            <v>163</v>
          </cell>
          <cell r="D48">
            <v>179</v>
          </cell>
          <cell r="E48">
            <v>0.85</v>
          </cell>
          <cell r="F48">
            <v>146.06</v>
          </cell>
          <cell r="G48">
            <v>34.62</v>
          </cell>
          <cell r="H48">
            <v>111.44</v>
          </cell>
        </row>
        <row r="49">
          <cell r="B49" t="str">
            <v>河源市</v>
          </cell>
          <cell r="C49">
            <v>73</v>
          </cell>
          <cell r="D49">
            <v>79</v>
          </cell>
        </row>
        <row r="49">
          <cell r="F49">
            <v>67.78</v>
          </cell>
          <cell r="G49">
            <v>15.51</v>
          </cell>
          <cell r="H49">
            <v>52.27</v>
          </cell>
        </row>
        <row r="50">
          <cell r="B50" t="str">
            <v>河源市本级</v>
          </cell>
          <cell r="C50">
            <v>5</v>
          </cell>
          <cell r="D50">
            <v>5</v>
          </cell>
          <cell r="E50">
            <v>0.85</v>
          </cell>
          <cell r="F50">
            <v>4.08</v>
          </cell>
          <cell r="G50">
            <v>1.06</v>
          </cell>
          <cell r="H50">
            <v>3.02</v>
          </cell>
        </row>
        <row r="51">
          <cell r="B51" t="str">
            <v>其中：江东新区</v>
          </cell>
          <cell r="C51">
            <v>5</v>
          </cell>
          <cell r="D51">
            <v>5</v>
          </cell>
          <cell r="E51">
            <v>0.85</v>
          </cell>
          <cell r="F51">
            <v>4.08</v>
          </cell>
          <cell r="G51">
            <v>1.06</v>
          </cell>
          <cell r="H51">
            <v>3.02</v>
          </cell>
        </row>
        <row r="52">
          <cell r="B52" t="str">
            <v>源城区</v>
          </cell>
          <cell r="C52">
            <v>25</v>
          </cell>
          <cell r="D52">
            <v>28</v>
          </cell>
          <cell r="E52">
            <v>0.85</v>
          </cell>
          <cell r="F52">
            <v>22.85</v>
          </cell>
          <cell r="G52">
            <v>5.31</v>
          </cell>
          <cell r="H52">
            <v>17.54</v>
          </cell>
        </row>
        <row r="53">
          <cell r="B53" t="str">
            <v>和平县</v>
          </cell>
          <cell r="C53">
            <v>23</v>
          </cell>
          <cell r="D53">
            <v>23</v>
          </cell>
          <cell r="E53">
            <v>1</v>
          </cell>
          <cell r="F53">
            <v>22.08</v>
          </cell>
          <cell r="G53">
            <v>4.89</v>
          </cell>
          <cell r="H53">
            <v>17.19</v>
          </cell>
        </row>
        <row r="54">
          <cell r="B54" t="str">
            <v>东源县</v>
          </cell>
          <cell r="C54">
            <v>20</v>
          </cell>
          <cell r="D54">
            <v>23</v>
          </cell>
          <cell r="E54">
            <v>0.85</v>
          </cell>
          <cell r="F54">
            <v>18.77</v>
          </cell>
          <cell r="G54">
            <v>4.25</v>
          </cell>
          <cell r="H54">
            <v>14.52</v>
          </cell>
        </row>
        <row r="55">
          <cell r="B55" t="str">
            <v>梅州市</v>
          </cell>
          <cell r="C55">
            <v>323</v>
          </cell>
          <cell r="D55">
            <v>348</v>
          </cell>
        </row>
        <row r="55">
          <cell r="F55">
            <v>334.08</v>
          </cell>
          <cell r="G55">
            <v>68.6</v>
          </cell>
          <cell r="H55">
            <v>265.48</v>
          </cell>
        </row>
        <row r="56">
          <cell r="B56" t="str">
            <v>梅江区</v>
          </cell>
          <cell r="C56">
            <v>180</v>
          </cell>
          <cell r="D56">
            <v>198</v>
          </cell>
          <cell r="E56">
            <v>1</v>
          </cell>
          <cell r="F56">
            <v>190.08</v>
          </cell>
          <cell r="G56">
            <v>38.23</v>
          </cell>
          <cell r="H56">
            <v>151.85</v>
          </cell>
        </row>
        <row r="57">
          <cell r="B57" t="str">
            <v>梅县区</v>
          </cell>
          <cell r="C57">
            <v>67</v>
          </cell>
          <cell r="D57">
            <v>72</v>
          </cell>
          <cell r="E57">
            <v>1</v>
          </cell>
          <cell r="F57">
            <v>69.12</v>
          </cell>
          <cell r="G57">
            <v>14.23</v>
          </cell>
          <cell r="H57">
            <v>54.89</v>
          </cell>
        </row>
        <row r="58">
          <cell r="B58" t="str">
            <v>平远县</v>
          </cell>
          <cell r="C58">
            <v>33</v>
          </cell>
          <cell r="D58">
            <v>35</v>
          </cell>
          <cell r="E58">
            <v>1</v>
          </cell>
          <cell r="F58">
            <v>33.6</v>
          </cell>
          <cell r="G58">
            <v>7.01</v>
          </cell>
          <cell r="H58">
            <v>26.59</v>
          </cell>
        </row>
        <row r="59">
          <cell r="B59" t="str">
            <v>蕉岭县</v>
          </cell>
          <cell r="C59">
            <v>43</v>
          </cell>
          <cell r="D59">
            <v>43</v>
          </cell>
          <cell r="E59">
            <v>1</v>
          </cell>
          <cell r="F59">
            <v>41.28</v>
          </cell>
          <cell r="G59">
            <v>9.13</v>
          </cell>
          <cell r="H59">
            <v>32.15</v>
          </cell>
        </row>
        <row r="60">
          <cell r="B60" t="str">
            <v>惠州市</v>
          </cell>
          <cell r="C60">
            <v>361</v>
          </cell>
          <cell r="D60">
            <v>399</v>
          </cell>
        </row>
        <row r="60">
          <cell r="F60">
            <v>266.16</v>
          </cell>
          <cell r="G60">
            <v>76.68</v>
          </cell>
          <cell r="H60">
            <v>189.48</v>
          </cell>
        </row>
        <row r="61">
          <cell r="B61" t="str">
            <v>惠州市本级</v>
          </cell>
          <cell r="C61">
            <v>38</v>
          </cell>
          <cell r="D61">
            <v>45</v>
          </cell>
          <cell r="E61">
            <v>0.65</v>
          </cell>
          <cell r="F61">
            <v>28.08</v>
          </cell>
          <cell r="G61">
            <v>8.07</v>
          </cell>
          <cell r="H61">
            <v>20.01</v>
          </cell>
        </row>
        <row r="62">
          <cell r="B62" t="str">
            <v>其中：大亚湾经济技术开发区</v>
          </cell>
          <cell r="C62">
            <v>26</v>
          </cell>
          <cell r="D62">
            <v>32</v>
          </cell>
          <cell r="E62">
            <v>0.65</v>
          </cell>
          <cell r="F62">
            <v>19.97</v>
          </cell>
          <cell r="G62">
            <v>5.52</v>
          </cell>
          <cell r="H62">
            <v>14.45</v>
          </cell>
        </row>
        <row r="63">
          <cell r="B63" t="str">
            <v>仲恺高新技术产业开发区</v>
          </cell>
          <cell r="C63">
            <v>12</v>
          </cell>
          <cell r="D63">
            <v>13</v>
          </cell>
          <cell r="E63">
            <v>0.65</v>
          </cell>
          <cell r="F63">
            <v>8.11</v>
          </cell>
          <cell r="G63">
            <v>2.55</v>
          </cell>
          <cell r="H63">
            <v>5.56</v>
          </cell>
        </row>
        <row r="64">
          <cell r="B64" t="str">
            <v>惠城区</v>
          </cell>
          <cell r="C64">
            <v>237</v>
          </cell>
          <cell r="D64">
            <v>261</v>
          </cell>
          <cell r="E64">
            <v>0.65</v>
          </cell>
          <cell r="F64">
            <v>162.86</v>
          </cell>
          <cell r="G64">
            <v>50.34</v>
          </cell>
          <cell r="H64">
            <v>112.52</v>
          </cell>
        </row>
        <row r="65">
          <cell r="B65" t="str">
            <v>惠阳区</v>
          </cell>
          <cell r="C65">
            <v>28</v>
          </cell>
          <cell r="D65">
            <v>32</v>
          </cell>
          <cell r="E65">
            <v>0.65</v>
          </cell>
          <cell r="F65">
            <v>19.97</v>
          </cell>
          <cell r="G65">
            <v>5.95</v>
          </cell>
          <cell r="H65">
            <v>14.02</v>
          </cell>
        </row>
        <row r="66">
          <cell r="B66" t="str">
            <v>惠东县</v>
          </cell>
          <cell r="C66">
            <v>36</v>
          </cell>
          <cell r="D66">
            <v>38</v>
          </cell>
          <cell r="E66">
            <v>1</v>
          </cell>
          <cell r="F66">
            <v>36.48</v>
          </cell>
          <cell r="G66">
            <v>7.65</v>
          </cell>
          <cell r="H66">
            <v>28.83</v>
          </cell>
        </row>
        <row r="67">
          <cell r="B67" t="str">
            <v>龙门县</v>
          </cell>
          <cell r="C67">
            <v>22</v>
          </cell>
          <cell r="D67">
            <v>23</v>
          </cell>
          <cell r="E67">
            <v>0.85</v>
          </cell>
          <cell r="F67">
            <v>18.77</v>
          </cell>
          <cell r="G67">
            <v>4.67</v>
          </cell>
          <cell r="H67">
            <v>14.1</v>
          </cell>
        </row>
        <row r="68">
          <cell r="B68" t="str">
            <v>汕尾市</v>
          </cell>
          <cell r="C68">
            <v>8</v>
          </cell>
          <cell r="D68">
            <v>9</v>
          </cell>
        </row>
        <row r="68">
          <cell r="F68">
            <v>8.64</v>
          </cell>
          <cell r="G68">
            <v>1.69</v>
          </cell>
          <cell r="H68">
            <v>6.95</v>
          </cell>
        </row>
        <row r="69">
          <cell r="B69" t="str">
            <v>汕尾市本级</v>
          </cell>
          <cell r="C69">
            <v>2</v>
          </cell>
          <cell r="D69">
            <v>2</v>
          </cell>
          <cell r="E69">
            <v>1</v>
          </cell>
          <cell r="F69">
            <v>1.92</v>
          </cell>
          <cell r="G69">
            <v>0.42</v>
          </cell>
          <cell r="H69">
            <v>1.5</v>
          </cell>
        </row>
        <row r="70">
          <cell r="B70" t="str">
            <v>其中：红海湾开发区</v>
          </cell>
          <cell r="C70">
            <v>1</v>
          </cell>
          <cell r="D70">
            <v>1</v>
          </cell>
          <cell r="E70">
            <v>1</v>
          </cell>
          <cell r="F70">
            <v>0.96</v>
          </cell>
          <cell r="G70">
            <v>0.21</v>
          </cell>
          <cell r="H70">
            <v>0.75</v>
          </cell>
        </row>
        <row r="71">
          <cell r="B71" t="str">
            <v>华侨管理区</v>
          </cell>
          <cell r="C71">
            <v>1</v>
          </cell>
          <cell r="D71">
            <v>1</v>
          </cell>
          <cell r="E71">
            <v>1</v>
          </cell>
          <cell r="F71">
            <v>0.96</v>
          </cell>
          <cell r="G71">
            <v>0.21</v>
          </cell>
          <cell r="H71">
            <v>0.75</v>
          </cell>
        </row>
        <row r="72">
          <cell r="B72" t="str">
            <v>城区</v>
          </cell>
          <cell r="C72">
            <v>6</v>
          </cell>
          <cell r="D72">
            <v>7</v>
          </cell>
          <cell r="E72">
            <v>1</v>
          </cell>
          <cell r="F72">
            <v>6.72</v>
          </cell>
          <cell r="G72">
            <v>1.27</v>
          </cell>
          <cell r="H72">
            <v>5.45</v>
          </cell>
        </row>
        <row r="73">
          <cell r="B73" t="str">
            <v>东莞市</v>
          </cell>
          <cell r="C73">
            <v>373</v>
          </cell>
          <cell r="D73">
            <v>402</v>
          </cell>
          <cell r="E73">
            <v>0.3</v>
          </cell>
          <cell r="F73">
            <v>115.78</v>
          </cell>
          <cell r="G73">
            <v>60.43</v>
          </cell>
          <cell r="H73">
            <v>55.35</v>
          </cell>
        </row>
        <row r="74">
          <cell r="B74" t="str">
            <v>中山市</v>
          </cell>
          <cell r="C74">
            <v>479</v>
          </cell>
          <cell r="D74">
            <v>517</v>
          </cell>
          <cell r="E74">
            <v>0.3</v>
          </cell>
          <cell r="F74">
            <v>148.9</v>
          </cell>
          <cell r="G74">
            <v>77.6</v>
          </cell>
          <cell r="H74">
            <v>71.3</v>
          </cell>
        </row>
        <row r="75">
          <cell r="B75" t="str">
            <v>江门市</v>
          </cell>
          <cell r="C75">
            <v>1502</v>
          </cell>
          <cell r="D75">
            <v>1659</v>
          </cell>
        </row>
        <row r="75">
          <cell r="F75">
            <v>748.27</v>
          </cell>
          <cell r="G75">
            <v>319.02</v>
          </cell>
          <cell r="H75">
            <v>429.25</v>
          </cell>
        </row>
        <row r="76">
          <cell r="B76" t="str">
            <v>蓬江区</v>
          </cell>
          <cell r="C76">
            <v>386</v>
          </cell>
          <cell r="D76">
            <v>414</v>
          </cell>
          <cell r="E76">
            <v>0.3</v>
          </cell>
          <cell r="F76">
            <v>119.23</v>
          </cell>
          <cell r="G76">
            <v>81.99</v>
          </cell>
          <cell r="H76">
            <v>37.24</v>
          </cell>
        </row>
        <row r="77">
          <cell r="B77" t="str">
            <v>江海区</v>
          </cell>
          <cell r="C77">
            <v>88</v>
          </cell>
          <cell r="D77">
            <v>92</v>
          </cell>
          <cell r="E77">
            <v>0.3</v>
          </cell>
          <cell r="F77">
            <v>26.5</v>
          </cell>
          <cell r="G77">
            <v>18.69</v>
          </cell>
          <cell r="H77">
            <v>7.81</v>
          </cell>
        </row>
        <row r="78">
          <cell r="B78" t="str">
            <v>新会区</v>
          </cell>
          <cell r="C78">
            <v>318</v>
          </cell>
          <cell r="D78">
            <v>348</v>
          </cell>
          <cell r="E78">
            <v>0.3</v>
          </cell>
          <cell r="F78">
            <v>100.22</v>
          </cell>
          <cell r="G78">
            <v>67.54</v>
          </cell>
          <cell r="H78">
            <v>32.68</v>
          </cell>
        </row>
        <row r="79">
          <cell r="B79" t="str">
            <v>台山市</v>
          </cell>
          <cell r="C79">
            <v>326</v>
          </cell>
          <cell r="D79">
            <v>404</v>
          </cell>
          <cell r="E79">
            <v>0.65</v>
          </cell>
          <cell r="F79">
            <v>252.1</v>
          </cell>
          <cell r="G79">
            <v>69.24</v>
          </cell>
          <cell r="H79">
            <v>182.86</v>
          </cell>
        </row>
        <row r="80">
          <cell r="B80" t="str">
            <v>开平市</v>
          </cell>
          <cell r="C80">
            <v>171</v>
          </cell>
          <cell r="D80">
            <v>175</v>
          </cell>
          <cell r="E80">
            <v>0.65</v>
          </cell>
          <cell r="F80">
            <v>109.2</v>
          </cell>
          <cell r="G80">
            <v>36.32</v>
          </cell>
          <cell r="H80">
            <v>72.88</v>
          </cell>
        </row>
        <row r="81">
          <cell r="B81" t="str">
            <v>鹤山市</v>
          </cell>
          <cell r="C81">
            <v>118</v>
          </cell>
          <cell r="D81">
            <v>120</v>
          </cell>
          <cell r="E81">
            <v>0.65</v>
          </cell>
          <cell r="F81">
            <v>74.88</v>
          </cell>
          <cell r="G81">
            <v>25.06</v>
          </cell>
          <cell r="H81">
            <v>49.82</v>
          </cell>
        </row>
        <row r="82">
          <cell r="B82" t="str">
            <v>恩平市</v>
          </cell>
          <cell r="C82">
            <v>95</v>
          </cell>
          <cell r="D82">
            <v>106</v>
          </cell>
          <cell r="E82">
            <v>0.65</v>
          </cell>
          <cell r="F82">
            <v>66.14</v>
          </cell>
          <cell r="G82">
            <v>20.18</v>
          </cell>
          <cell r="H82">
            <v>45.96</v>
          </cell>
        </row>
        <row r="83">
          <cell r="B83" t="str">
            <v>阳江市</v>
          </cell>
          <cell r="C83">
            <v>144</v>
          </cell>
          <cell r="D83">
            <v>151</v>
          </cell>
        </row>
        <row r="83">
          <cell r="F83">
            <v>123.22</v>
          </cell>
          <cell r="G83">
            <v>30.58</v>
          </cell>
          <cell r="H83">
            <v>92.64</v>
          </cell>
        </row>
        <row r="84">
          <cell r="B84" t="str">
            <v>阳江市本级</v>
          </cell>
          <cell r="C84">
            <v>6</v>
          </cell>
          <cell r="D84">
            <v>8</v>
          </cell>
          <cell r="E84">
            <v>0.85</v>
          </cell>
          <cell r="F84">
            <v>6.53</v>
          </cell>
          <cell r="G84">
            <v>1.27</v>
          </cell>
          <cell r="H84">
            <v>5.26</v>
          </cell>
        </row>
        <row r="85">
          <cell r="B85" t="str">
            <v>其中：海陵岛经济开发试验区</v>
          </cell>
          <cell r="C85">
            <v>4</v>
          </cell>
          <cell r="D85">
            <v>6</v>
          </cell>
          <cell r="E85">
            <v>0.85</v>
          </cell>
          <cell r="F85">
            <v>4.9</v>
          </cell>
          <cell r="G85">
            <v>0.85</v>
          </cell>
          <cell r="H85">
            <v>4.05</v>
          </cell>
        </row>
        <row r="86">
          <cell r="B86" t="str">
            <v>高新技术产业开发区</v>
          </cell>
          <cell r="C86">
            <v>2</v>
          </cell>
          <cell r="D86">
            <v>2</v>
          </cell>
          <cell r="E86">
            <v>0.85</v>
          </cell>
          <cell r="F86">
            <v>1.63</v>
          </cell>
          <cell r="G86">
            <v>0.42</v>
          </cell>
          <cell r="H86">
            <v>1.21</v>
          </cell>
        </row>
        <row r="87">
          <cell r="B87" t="str">
            <v>江城区</v>
          </cell>
          <cell r="C87">
            <v>97</v>
          </cell>
          <cell r="D87">
            <v>103</v>
          </cell>
          <cell r="E87">
            <v>0.85</v>
          </cell>
          <cell r="F87">
            <v>84.05</v>
          </cell>
          <cell r="G87">
            <v>20.6</v>
          </cell>
          <cell r="H87">
            <v>63.45</v>
          </cell>
        </row>
        <row r="88">
          <cell r="B88" t="str">
            <v>阳东区</v>
          </cell>
          <cell r="C88">
            <v>16</v>
          </cell>
          <cell r="D88">
            <v>16</v>
          </cell>
          <cell r="E88">
            <v>0.85</v>
          </cell>
          <cell r="F88">
            <v>13.06</v>
          </cell>
          <cell r="G88">
            <v>3.4</v>
          </cell>
          <cell r="H88">
            <v>9.66</v>
          </cell>
        </row>
        <row r="89">
          <cell r="B89" t="str">
            <v>阳西县</v>
          </cell>
          <cell r="C89">
            <v>25</v>
          </cell>
          <cell r="D89">
            <v>24</v>
          </cell>
          <cell r="E89">
            <v>0.85</v>
          </cell>
          <cell r="F89">
            <v>19.58</v>
          </cell>
          <cell r="G89">
            <v>5.31</v>
          </cell>
          <cell r="H89">
            <v>14.27</v>
          </cell>
        </row>
        <row r="90">
          <cell r="B90" t="str">
            <v>湛江市</v>
          </cell>
          <cell r="C90">
            <v>494</v>
          </cell>
          <cell r="D90">
            <v>518</v>
          </cell>
        </row>
        <row r="90">
          <cell r="F90">
            <v>422.7</v>
          </cell>
          <cell r="G90">
            <v>104.91</v>
          </cell>
          <cell r="H90">
            <v>317.79</v>
          </cell>
        </row>
        <row r="91">
          <cell r="B91" t="str">
            <v>湛江市本级</v>
          </cell>
          <cell r="C91">
            <v>26</v>
          </cell>
          <cell r="D91">
            <v>30</v>
          </cell>
          <cell r="E91">
            <v>0.85</v>
          </cell>
          <cell r="F91">
            <v>24.48</v>
          </cell>
          <cell r="G91">
            <v>5.52</v>
          </cell>
          <cell r="H91">
            <v>18.96</v>
          </cell>
        </row>
        <row r="92">
          <cell r="B92" t="str">
            <v>其中：湛江经济技术开发区</v>
          </cell>
          <cell r="C92">
            <v>23</v>
          </cell>
          <cell r="D92">
            <v>26</v>
          </cell>
          <cell r="E92">
            <v>0.85</v>
          </cell>
          <cell r="F92">
            <v>21.22</v>
          </cell>
          <cell r="G92">
            <v>4.89</v>
          </cell>
          <cell r="H92">
            <v>16.33</v>
          </cell>
        </row>
        <row r="93">
          <cell r="B93" t="str">
            <v>奋勇高新技术产业开发区</v>
          </cell>
          <cell r="C93">
            <v>3</v>
          </cell>
          <cell r="D93">
            <v>4</v>
          </cell>
          <cell r="E93">
            <v>0.85</v>
          </cell>
          <cell r="F93">
            <v>3.26</v>
          </cell>
          <cell r="G93">
            <v>0.64</v>
          </cell>
          <cell r="H93">
            <v>2.62</v>
          </cell>
        </row>
        <row r="94">
          <cell r="B94" t="str">
            <v>赤坎区</v>
          </cell>
          <cell r="C94">
            <v>164</v>
          </cell>
          <cell r="D94">
            <v>163</v>
          </cell>
          <cell r="E94">
            <v>0.85</v>
          </cell>
          <cell r="F94">
            <v>133.01</v>
          </cell>
          <cell r="G94">
            <v>34.83</v>
          </cell>
          <cell r="H94">
            <v>98.18</v>
          </cell>
        </row>
        <row r="95">
          <cell r="B95" t="str">
            <v>霞山区</v>
          </cell>
          <cell r="C95">
            <v>227</v>
          </cell>
          <cell r="D95">
            <v>238</v>
          </cell>
          <cell r="E95">
            <v>0.85</v>
          </cell>
          <cell r="F95">
            <v>194.21</v>
          </cell>
          <cell r="G95">
            <v>48.21</v>
          </cell>
          <cell r="H95">
            <v>146</v>
          </cell>
        </row>
        <row r="96">
          <cell r="B96" t="str">
            <v>坡头区</v>
          </cell>
          <cell r="C96">
            <v>26</v>
          </cell>
          <cell r="D96">
            <v>31</v>
          </cell>
          <cell r="E96">
            <v>0.85</v>
          </cell>
          <cell r="F96">
            <v>25.3</v>
          </cell>
          <cell r="G96">
            <v>5.52</v>
          </cell>
          <cell r="H96">
            <v>19.78</v>
          </cell>
        </row>
        <row r="97">
          <cell r="B97" t="str">
            <v>麻章区</v>
          </cell>
          <cell r="C97">
            <v>14</v>
          </cell>
          <cell r="D97">
            <v>16</v>
          </cell>
          <cell r="E97">
            <v>0.85</v>
          </cell>
          <cell r="F97">
            <v>13.06</v>
          </cell>
          <cell r="G97">
            <v>2.97</v>
          </cell>
          <cell r="H97">
            <v>10.09</v>
          </cell>
        </row>
        <row r="98">
          <cell r="B98" t="str">
            <v>遂溪县</v>
          </cell>
          <cell r="C98">
            <v>26</v>
          </cell>
          <cell r="D98">
            <v>27</v>
          </cell>
          <cell r="E98">
            <v>0.85</v>
          </cell>
          <cell r="F98">
            <v>22.03</v>
          </cell>
          <cell r="G98">
            <v>5.52</v>
          </cell>
          <cell r="H98">
            <v>16.51</v>
          </cell>
        </row>
        <row r="99">
          <cell r="B99" t="str">
            <v>吴川市</v>
          </cell>
          <cell r="C99">
            <v>11</v>
          </cell>
          <cell r="D99">
            <v>13</v>
          </cell>
          <cell r="E99">
            <v>0.85</v>
          </cell>
          <cell r="F99">
            <v>10.61</v>
          </cell>
          <cell r="G99">
            <v>2.34</v>
          </cell>
          <cell r="H99">
            <v>8.27</v>
          </cell>
        </row>
        <row r="100">
          <cell r="B100" t="str">
            <v>茂名市</v>
          </cell>
          <cell r="C100">
            <v>205</v>
          </cell>
          <cell r="D100">
            <v>213</v>
          </cell>
        </row>
        <row r="100">
          <cell r="F100">
            <v>173.8</v>
          </cell>
          <cell r="G100">
            <v>43.54</v>
          </cell>
          <cell r="H100">
            <v>130.26</v>
          </cell>
        </row>
        <row r="101">
          <cell r="B101" t="str">
            <v>茂名市本级</v>
          </cell>
          <cell r="C101">
            <v>0</v>
          </cell>
          <cell r="D101">
            <v>0</v>
          </cell>
          <cell r="E101">
            <v>0.85</v>
          </cell>
          <cell r="F101">
            <v>0</v>
          </cell>
          <cell r="G101">
            <v>0</v>
          </cell>
          <cell r="H101">
            <v>0</v>
          </cell>
        </row>
        <row r="102">
          <cell r="B102" t="str">
            <v>其中：滨海新区</v>
          </cell>
          <cell r="C102">
            <v>0</v>
          </cell>
          <cell r="D102">
            <v>0</v>
          </cell>
          <cell r="E102">
            <v>0.85</v>
          </cell>
          <cell r="F102">
            <v>0</v>
          </cell>
          <cell r="G102">
            <v>0</v>
          </cell>
          <cell r="H102">
            <v>0</v>
          </cell>
        </row>
        <row r="103">
          <cell r="B103" t="str">
            <v>茂名市高新技术产业开发区</v>
          </cell>
          <cell r="C103">
            <v>0</v>
          </cell>
          <cell r="D103">
            <v>0</v>
          </cell>
          <cell r="E103">
            <v>0.85</v>
          </cell>
          <cell r="F103">
            <v>0</v>
          </cell>
          <cell r="G103">
            <v>0</v>
          </cell>
          <cell r="H103">
            <v>0</v>
          </cell>
        </row>
        <row r="104">
          <cell r="B104" t="str">
            <v>茂南区</v>
          </cell>
          <cell r="C104">
            <v>147</v>
          </cell>
          <cell r="D104">
            <v>152</v>
          </cell>
          <cell r="E104">
            <v>0.85</v>
          </cell>
          <cell r="F104">
            <v>124.03</v>
          </cell>
          <cell r="G104">
            <v>31.22</v>
          </cell>
          <cell r="H104">
            <v>92.81</v>
          </cell>
        </row>
        <row r="105">
          <cell r="B105" t="str">
            <v>电白区</v>
          </cell>
          <cell r="C105">
            <v>29</v>
          </cell>
          <cell r="D105">
            <v>32</v>
          </cell>
          <cell r="E105">
            <v>0.85</v>
          </cell>
          <cell r="F105">
            <v>26.11</v>
          </cell>
          <cell r="G105">
            <v>6.16</v>
          </cell>
          <cell r="H105">
            <v>19.95</v>
          </cell>
        </row>
        <row r="106">
          <cell r="B106" t="str">
            <v>信宜市</v>
          </cell>
          <cell r="C106">
            <v>29</v>
          </cell>
          <cell r="D106">
            <v>29</v>
          </cell>
          <cell r="E106">
            <v>0.85</v>
          </cell>
          <cell r="F106">
            <v>23.66</v>
          </cell>
          <cell r="G106">
            <v>6.16</v>
          </cell>
          <cell r="H106">
            <v>17.5</v>
          </cell>
        </row>
        <row r="107">
          <cell r="B107" t="str">
            <v>肇庆市</v>
          </cell>
          <cell r="C107">
            <v>470</v>
          </cell>
          <cell r="D107">
            <v>491</v>
          </cell>
        </row>
        <row r="107">
          <cell r="F107">
            <v>306.39</v>
          </cell>
          <cell r="G107">
            <v>99.83</v>
          </cell>
          <cell r="H107">
            <v>206.56</v>
          </cell>
        </row>
        <row r="108">
          <cell r="B108" t="str">
            <v>端州区</v>
          </cell>
          <cell r="C108">
            <v>298</v>
          </cell>
          <cell r="D108">
            <v>312</v>
          </cell>
          <cell r="E108">
            <v>0.65</v>
          </cell>
          <cell r="F108">
            <v>194.69</v>
          </cell>
          <cell r="G108">
            <v>63.3</v>
          </cell>
          <cell r="H108">
            <v>131.39</v>
          </cell>
        </row>
        <row r="109">
          <cell r="B109" t="str">
            <v>鼎湖区</v>
          </cell>
          <cell r="C109">
            <v>14</v>
          </cell>
          <cell r="D109">
            <v>15</v>
          </cell>
          <cell r="E109">
            <v>0.65</v>
          </cell>
          <cell r="F109">
            <v>9.36</v>
          </cell>
          <cell r="G109">
            <v>2.97</v>
          </cell>
          <cell r="H109">
            <v>6.39</v>
          </cell>
        </row>
        <row r="110">
          <cell r="B110" t="str">
            <v>高要区</v>
          </cell>
          <cell r="C110">
            <v>38</v>
          </cell>
          <cell r="D110">
            <v>39</v>
          </cell>
          <cell r="E110">
            <v>0.65</v>
          </cell>
          <cell r="F110">
            <v>24.34</v>
          </cell>
          <cell r="G110">
            <v>8.07</v>
          </cell>
          <cell r="H110">
            <v>16.27</v>
          </cell>
        </row>
        <row r="111">
          <cell r="B111" t="str">
            <v>四会市</v>
          </cell>
          <cell r="C111">
            <v>120</v>
          </cell>
          <cell r="D111">
            <v>125</v>
          </cell>
          <cell r="E111">
            <v>0.65</v>
          </cell>
          <cell r="F111">
            <v>78</v>
          </cell>
          <cell r="G111">
            <v>25.49</v>
          </cell>
          <cell r="H111">
            <v>52.51</v>
          </cell>
        </row>
        <row r="112">
          <cell r="B112" t="str">
            <v>清远市</v>
          </cell>
          <cell r="C112">
            <v>429</v>
          </cell>
          <cell r="D112">
            <v>475</v>
          </cell>
        </row>
        <row r="112">
          <cell r="F112">
            <v>387.6</v>
          </cell>
          <cell r="G112">
            <v>91.12</v>
          </cell>
          <cell r="H112">
            <v>296.48</v>
          </cell>
        </row>
        <row r="113">
          <cell r="B113" t="str">
            <v>清城区</v>
          </cell>
          <cell r="C113">
            <v>191</v>
          </cell>
          <cell r="D113">
            <v>204</v>
          </cell>
          <cell r="E113">
            <v>0.85</v>
          </cell>
          <cell r="F113">
            <v>166.46</v>
          </cell>
          <cell r="G113">
            <v>40.57</v>
          </cell>
          <cell r="H113">
            <v>125.89</v>
          </cell>
        </row>
        <row r="114">
          <cell r="B114" t="str">
            <v>清新区</v>
          </cell>
          <cell r="C114">
            <v>38</v>
          </cell>
          <cell r="D114">
            <v>40</v>
          </cell>
          <cell r="E114">
            <v>0.85</v>
          </cell>
          <cell r="F114">
            <v>32.64</v>
          </cell>
          <cell r="G114">
            <v>8.07</v>
          </cell>
          <cell r="H114">
            <v>24.57</v>
          </cell>
        </row>
        <row r="115">
          <cell r="B115" t="str">
            <v>佛冈县</v>
          </cell>
          <cell r="C115">
            <v>26</v>
          </cell>
          <cell r="D115">
            <v>31</v>
          </cell>
          <cell r="E115">
            <v>0.85</v>
          </cell>
          <cell r="F115">
            <v>25.3</v>
          </cell>
          <cell r="G115">
            <v>5.52</v>
          </cell>
          <cell r="H115">
            <v>19.78</v>
          </cell>
        </row>
        <row r="116">
          <cell r="B116" t="str">
            <v>阳山县</v>
          </cell>
          <cell r="C116">
            <v>69</v>
          </cell>
          <cell r="D116">
            <v>76</v>
          </cell>
          <cell r="E116">
            <v>0.85</v>
          </cell>
          <cell r="F116">
            <v>62.02</v>
          </cell>
          <cell r="G116">
            <v>14.66</v>
          </cell>
          <cell r="H116">
            <v>47.36</v>
          </cell>
        </row>
        <row r="117">
          <cell r="B117" t="str">
            <v>连州市</v>
          </cell>
          <cell r="C117">
            <v>105</v>
          </cell>
          <cell r="D117">
            <v>124</v>
          </cell>
          <cell r="E117">
            <v>0.85</v>
          </cell>
          <cell r="F117">
            <v>101.18</v>
          </cell>
          <cell r="G117">
            <v>22.3</v>
          </cell>
          <cell r="H117">
            <v>78.88</v>
          </cell>
        </row>
        <row r="118">
          <cell r="B118" t="str">
            <v>潮州市</v>
          </cell>
          <cell r="C118">
            <v>325</v>
          </cell>
          <cell r="D118">
            <v>330</v>
          </cell>
        </row>
        <row r="118">
          <cell r="F118">
            <v>269.28</v>
          </cell>
          <cell r="G118">
            <v>69.03</v>
          </cell>
          <cell r="H118">
            <v>200.25</v>
          </cell>
        </row>
        <row r="119">
          <cell r="B119" t="str">
            <v>潮州市本级</v>
          </cell>
          <cell r="C119">
            <v>15</v>
          </cell>
          <cell r="D119">
            <v>20</v>
          </cell>
          <cell r="E119">
            <v>0.85</v>
          </cell>
          <cell r="F119">
            <v>16.32</v>
          </cell>
          <cell r="G119">
            <v>3.19</v>
          </cell>
          <cell r="H119">
            <v>13.13</v>
          </cell>
        </row>
        <row r="120">
          <cell r="B120" t="str">
            <v>其中：枫溪区</v>
          </cell>
          <cell r="C120">
            <v>15</v>
          </cell>
          <cell r="D120">
            <v>20</v>
          </cell>
          <cell r="E120">
            <v>0.85</v>
          </cell>
          <cell r="F120">
            <v>16.32</v>
          </cell>
          <cell r="G120">
            <v>3.19</v>
          </cell>
          <cell r="H120">
            <v>13.13</v>
          </cell>
        </row>
        <row r="121">
          <cell r="B121" t="str">
            <v>湘桥区</v>
          </cell>
          <cell r="C121">
            <v>252</v>
          </cell>
          <cell r="D121">
            <v>254</v>
          </cell>
          <cell r="E121">
            <v>0.85</v>
          </cell>
          <cell r="F121">
            <v>207.26</v>
          </cell>
          <cell r="G121">
            <v>53.52</v>
          </cell>
          <cell r="H121">
            <v>153.74</v>
          </cell>
        </row>
        <row r="122">
          <cell r="B122" t="str">
            <v>潮安区</v>
          </cell>
          <cell r="C122">
            <v>58</v>
          </cell>
          <cell r="D122">
            <v>56</v>
          </cell>
          <cell r="E122">
            <v>0.85</v>
          </cell>
          <cell r="F122">
            <v>45.7</v>
          </cell>
          <cell r="G122">
            <v>12.32</v>
          </cell>
          <cell r="H122">
            <v>33.38</v>
          </cell>
        </row>
        <row r="123">
          <cell r="B123" t="str">
            <v>揭阳市</v>
          </cell>
          <cell r="C123">
            <v>68</v>
          </cell>
          <cell r="D123">
            <v>69</v>
          </cell>
        </row>
        <row r="123">
          <cell r="F123">
            <v>56.3</v>
          </cell>
          <cell r="G123">
            <v>14.44</v>
          </cell>
          <cell r="H123">
            <v>41.86</v>
          </cell>
        </row>
        <row r="124">
          <cell r="B124" t="str">
            <v>揭阳市本级</v>
          </cell>
          <cell r="C124">
            <v>6</v>
          </cell>
          <cell r="D124">
            <v>0</v>
          </cell>
          <cell r="E124">
            <v>0.85</v>
          </cell>
          <cell r="F124">
            <v>0</v>
          </cell>
          <cell r="G124">
            <v>1.27</v>
          </cell>
          <cell r="H124">
            <v>-1.27</v>
          </cell>
        </row>
        <row r="125">
          <cell r="B125" t="str">
            <v>榕城区</v>
          </cell>
          <cell r="C125">
            <v>45</v>
          </cell>
          <cell r="D125">
            <v>52</v>
          </cell>
          <cell r="E125">
            <v>0.85</v>
          </cell>
          <cell r="F125">
            <v>42.43</v>
          </cell>
          <cell r="G125">
            <v>9.56</v>
          </cell>
          <cell r="H125">
            <v>32.87</v>
          </cell>
        </row>
        <row r="126">
          <cell r="B126" t="str">
            <v>揭东区</v>
          </cell>
          <cell r="C126">
            <v>17</v>
          </cell>
          <cell r="D126">
            <v>17</v>
          </cell>
          <cell r="E126">
            <v>0.85</v>
          </cell>
          <cell r="F126">
            <v>13.87</v>
          </cell>
          <cell r="G126">
            <v>3.61</v>
          </cell>
          <cell r="H126">
            <v>10.26</v>
          </cell>
        </row>
        <row r="127">
          <cell r="B127" t="str">
            <v>云浮市</v>
          </cell>
          <cell r="C127">
            <v>123</v>
          </cell>
          <cell r="D127">
            <v>131</v>
          </cell>
        </row>
        <row r="127">
          <cell r="F127">
            <v>106.9</v>
          </cell>
          <cell r="G127">
            <v>26.13</v>
          </cell>
          <cell r="H127">
            <v>80.77</v>
          </cell>
        </row>
        <row r="128">
          <cell r="B128" t="str">
            <v>云城区</v>
          </cell>
          <cell r="C128">
            <v>48</v>
          </cell>
          <cell r="D128">
            <v>53</v>
          </cell>
          <cell r="E128">
            <v>0.85</v>
          </cell>
          <cell r="F128">
            <v>43.25</v>
          </cell>
          <cell r="G128">
            <v>10.2</v>
          </cell>
          <cell r="H128">
            <v>33.05</v>
          </cell>
        </row>
        <row r="129">
          <cell r="B129" t="str">
            <v>云安区</v>
          </cell>
          <cell r="C129">
            <v>17</v>
          </cell>
          <cell r="D129">
            <v>17</v>
          </cell>
          <cell r="E129">
            <v>0.85</v>
          </cell>
          <cell r="F129">
            <v>13.87</v>
          </cell>
          <cell r="G129">
            <v>3.61</v>
          </cell>
          <cell r="H129">
            <v>10.26</v>
          </cell>
        </row>
        <row r="130">
          <cell r="B130" t="str">
            <v>郁南县</v>
          </cell>
          <cell r="C130">
            <v>58</v>
          </cell>
          <cell r="D130">
            <v>61</v>
          </cell>
          <cell r="E130">
            <v>0.85</v>
          </cell>
          <cell r="F130">
            <v>49.78</v>
          </cell>
          <cell r="G130">
            <v>12.32</v>
          </cell>
          <cell r="H130">
            <v>37.46</v>
          </cell>
        </row>
        <row r="131">
          <cell r="B131" t="str">
            <v>财政省直管县小计</v>
          </cell>
          <cell r="C131">
            <v>1546</v>
          </cell>
          <cell r="D131">
            <v>1645</v>
          </cell>
        </row>
        <row r="131">
          <cell r="F131">
            <v>1405.91</v>
          </cell>
          <cell r="G131">
            <v>328.38</v>
          </cell>
          <cell r="H131">
            <v>1077.53</v>
          </cell>
        </row>
        <row r="132">
          <cell r="B132" t="str">
            <v>南澳县</v>
          </cell>
          <cell r="C132">
            <v>12</v>
          </cell>
          <cell r="D132">
            <v>12</v>
          </cell>
          <cell r="E132">
            <v>0.85</v>
          </cell>
          <cell r="F132">
            <v>9.79</v>
          </cell>
          <cell r="G132">
            <v>2.55</v>
          </cell>
          <cell r="H132">
            <v>7.24</v>
          </cell>
        </row>
        <row r="133">
          <cell r="B133" t="str">
            <v>南雄市</v>
          </cell>
          <cell r="C133">
            <v>116</v>
          </cell>
          <cell r="D133">
            <v>124</v>
          </cell>
          <cell r="E133">
            <v>1</v>
          </cell>
          <cell r="F133">
            <v>119.04</v>
          </cell>
          <cell r="G133">
            <v>24.64</v>
          </cell>
          <cell r="H133">
            <v>94.4</v>
          </cell>
        </row>
        <row r="134">
          <cell r="B134" t="str">
            <v>仁化县</v>
          </cell>
          <cell r="C134">
            <v>52</v>
          </cell>
          <cell r="D134">
            <v>56</v>
          </cell>
          <cell r="E134">
            <v>0.85</v>
          </cell>
          <cell r="F134">
            <v>45.7</v>
          </cell>
          <cell r="G134">
            <v>11.04</v>
          </cell>
          <cell r="H134">
            <v>34.66</v>
          </cell>
        </row>
        <row r="135">
          <cell r="B135" t="str">
            <v>乳源瑶族自治县</v>
          </cell>
          <cell r="C135">
            <v>45</v>
          </cell>
          <cell r="D135">
            <v>48</v>
          </cell>
          <cell r="E135">
            <v>1</v>
          </cell>
          <cell r="F135">
            <v>46.08</v>
          </cell>
          <cell r="G135">
            <v>9.56</v>
          </cell>
          <cell r="H135">
            <v>36.52</v>
          </cell>
        </row>
        <row r="136">
          <cell r="B136" t="str">
            <v>翁源县</v>
          </cell>
          <cell r="C136">
            <v>55</v>
          </cell>
          <cell r="D136">
            <v>65</v>
          </cell>
          <cell r="E136">
            <v>0.85</v>
          </cell>
          <cell r="F136">
            <v>53.04</v>
          </cell>
          <cell r="G136">
            <v>11.68</v>
          </cell>
          <cell r="H136">
            <v>41.36</v>
          </cell>
        </row>
        <row r="137">
          <cell r="B137" t="str">
            <v>紫金县</v>
          </cell>
          <cell r="C137">
            <v>12</v>
          </cell>
          <cell r="D137">
            <v>11</v>
          </cell>
          <cell r="E137">
            <v>1</v>
          </cell>
          <cell r="F137">
            <v>10.56</v>
          </cell>
          <cell r="G137">
            <v>2.55</v>
          </cell>
          <cell r="H137">
            <v>8.01</v>
          </cell>
        </row>
        <row r="138">
          <cell r="B138" t="str">
            <v>龙川县</v>
          </cell>
          <cell r="C138">
            <v>28</v>
          </cell>
          <cell r="D138">
            <v>28</v>
          </cell>
          <cell r="E138">
            <v>1</v>
          </cell>
          <cell r="F138">
            <v>26.88</v>
          </cell>
          <cell r="G138">
            <v>5.95</v>
          </cell>
          <cell r="H138">
            <v>20.93</v>
          </cell>
        </row>
        <row r="139">
          <cell r="B139" t="str">
            <v>连平县</v>
          </cell>
          <cell r="C139">
            <v>43</v>
          </cell>
          <cell r="D139">
            <v>42</v>
          </cell>
          <cell r="E139">
            <v>1</v>
          </cell>
          <cell r="F139">
            <v>40.32</v>
          </cell>
          <cell r="G139">
            <v>9.13</v>
          </cell>
          <cell r="H139">
            <v>31.19</v>
          </cell>
        </row>
        <row r="140">
          <cell r="B140" t="str">
            <v>兴宁市</v>
          </cell>
          <cell r="C140">
            <v>70</v>
          </cell>
          <cell r="D140">
            <v>72</v>
          </cell>
          <cell r="E140">
            <v>1</v>
          </cell>
          <cell r="F140">
            <v>69.12</v>
          </cell>
          <cell r="G140">
            <v>14.87</v>
          </cell>
          <cell r="H140">
            <v>54.25</v>
          </cell>
        </row>
        <row r="141">
          <cell r="B141" t="str">
            <v>五华县</v>
          </cell>
          <cell r="C141">
            <v>7</v>
          </cell>
          <cell r="D141">
            <v>9</v>
          </cell>
          <cell r="E141">
            <v>1</v>
          </cell>
          <cell r="F141">
            <v>8.64</v>
          </cell>
          <cell r="G141">
            <v>1.49</v>
          </cell>
          <cell r="H141">
            <v>7.15</v>
          </cell>
        </row>
        <row r="142">
          <cell r="B142" t="str">
            <v>丰顺县</v>
          </cell>
          <cell r="C142">
            <v>49</v>
          </cell>
          <cell r="D142">
            <v>51</v>
          </cell>
          <cell r="E142">
            <v>1</v>
          </cell>
          <cell r="F142">
            <v>48.96</v>
          </cell>
          <cell r="G142">
            <v>10.41</v>
          </cell>
          <cell r="H142">
            <v>38.55</v>
          </cell>
        </row>
        <row r="143">
          <cell r="B143" t="str">
            <v>大埔县</v>
          </cell>
          <cell r="C143">
            <v>32</v>
          </cell>
          <cell r="D143">
            <v>36</v>
          </cell>
          <cell r="E143">
            <v>1</v>
          </cell>
          <cell r="F143">
            <v>34.56</v>
          </cell>
          <cell r="G143">
            <v>6.8</v>
          </cell>
          <cell r="H143">
            <v>27.76</v>
          </cell>
        </row>
        <row r="144">
          <cell r="B144" t="str">
            <v>博罗县</v>
          </cell>
          <cell r="C144">
            <v>103</v>
          </cell>
          <cell r="D144">
            <v>106</v>
          </cell>
          <cell r="E144">
            <v>0.65</v>
          </cell>
          <cell r="F144">
            <v>66.14</v>
          </cell>
          <cell r="G144">
            <v>21.88</v>
          </cell>
          <cell r="H144">
            <v>44.26</v>
          </cell>
        </row>
        <row r="145">
          <cell r="B145" t="str">
            <v>陆河县</v>
          </cell>
          <cell r="C145">
            <v>5</v>
          </cell>
          <cell r="D145">
            <v>4</v>
          </cell>
          <cell r="E145">
            <v>1</v>
          </cell>
          <cell r="F145">
            <v>3.84</v>
          </cell>
          <cell r="G145">
            <v>1.06</v>
          </cell>
          <cell r="H145">
            <v>2.78</v>
          </cell>
        </row>
        <row r="146">
          <cell r="B146" t="str">
            <v>陆丰市</v>
          </cell>
          <cell r="C146">
            <v>0</v>
          </cell>
          <cell r="D146">
            <v>0</v>
          </cell>
          <cell r="E146">
            <v>1</v>
          </cell>
          <cell r="F146">
            <v>0</v>
          </cell>
          <cell r="G146">
            <v>0</v>
          </cell>
          <cell r="H146">
            <v>0</v>
          </cell>
        </row>
        <row r="147">
          <cell r="B147" t="str">
            <v>海丰县</v>
          </cell>
          <cell r="C147">
            <v>6</v>
          </cell>
          <cell r="D147">
            <v>6</v>
          </cell>
          <cell r="E147">
            <v>1</v>
          </cell>
          <cell r="F147">
            <v>5.76</v>
          </cell>
          <cell r="G147">
            <v>1.27</v>
          </cell>
          <cell r="H147">
            <v>4.49</v>
          </cell>
        </row>
        <row r="148">
          <cell r="B148" t="str">
            <v>阳春市</v>
          </cell>
          <cell r="C148">
            <v>124</v>
          </cell>
          <cell r="D148">
            <v>132</v>
          </cell>
          <cell r="E148">
            <v>0.85</v>
          </cell>
          <cell r="F148">
            <v>107.71</v>
          </cell>
          <cell r="G148">
            <v>26.34</v>
          </cell>
          <cell r="H148">
            <v>81.37</v>
          </cell>
        </row>
        <row r="149">
          <cell r="B149" t="str">
            <v>徐闻县</v>
          </cell>
          <cell r="C149">
            <v>16</v>
          </cell>
          <cell r="D149">
            <v>16</v>
          </cell>
          <cell r="E149">
            <v>0.85</v>
          </cell>
          <cell r="F149">
            <v>13.06</v>
          </cell>
          <cell r="G149">
            <v>3.4</v>
          </cell>
          <cell r="H149">
            <v>9.66</v>
          </cell>
        </row>
        <row r="150">
          <cell r="B150" t="str">
            <v>廉江市</v>
          </cell>
          <cell r="C150">
            <v>39</v>
          </cell>
          <cell r="D150">
            <v>40</v>
          </cell>
          <cell r="E150">
            <v>0.85</v>
          </cell>
          <cell r="F150">
            <v>32.64</v>
          </cell>
          <cell r="G150">
            <v>8.28</v>
          </cell>
          <cell r="H150">
            <v>24.36</v>
          </cell>
        </row>
        <row r="151">
          <cell r="B151" t="str">
            <v>雷州市</v>
          </cell>
          <cell r="C151">
            <v>26</v>
          </cell>
          <cell r="D151">
            <v>27</v>
          </cell>
          <cell r="E151">
            <v>0.85</v>
          </cell>
          <cell r="F151">
            <v>22.03</v>
          </cell>
          <cell r="G151">
            <v>5.52</v>
          </cell>
          <cell r="H151">
            <v>16.51</v>
          </cell>
        </row>
        <row r="152">
          <cell r="B152" t="str">
            <v>高州市</v>
          </cell>
          <cell r="C152">
            <v>80</v>
          </cell>
          <cell r="D152">
            <v>84</v>
          </cell>
          <cell r="E152">
            <v>0.85</v>
          </cell>
          <cell r="F152">
            <v>68.54</v>
          </cell>
          <cell r="G152">
            <v>16.99</v>
          </cell>
          <cell r="H152">
            <v>51.55</v>
          </cell>
        </row>
        <row r="153">
          <cell r="B153" t="str">
            <v>化州市</v>
          </cell>
          <cell r="C153">
            <v>30</v>
          </cell>
          <cell r="D153">
            <v>34</v>
          </cell>
          <cell r="E153">
            <v>0.85</v>
          </cell>
          <cell r="F153">
            <v>27.74</v>
          </cell>
          <cell r="G153">
            <v>6.37</v>
          </cell>
          <cell r="H153">
            <v>21.37</v>
          </cell>
        </row>
        <row r="154">
          <cell r="B154" t="str">
            <v>封开县</v>
          </cell>
          <cell r="C154">
            <v>70</v>
          </cell>
          <cell r="D154">
            <v>69</v>
          </cell>
          <cell r="E154">
            <v>0.85</v>
          </cell>
          <cell r="F154">
            <v>56.3</v>
          </cell>
          <cell r="G154">
            <v>14.87</v>
          </cell>
          <cell r="H154">
            <v>41.43</v>
          </cell>
        </row>
        <row r="155">
          <cell r="B155" t="str">
            <v>怀集县</v>
          </cell>
          <cell r="C155">
            <v>23</v>
          </cell>
          <cell r="D155">
            <v>27</v>
          </cell>
          <cell r="E155">
            <v>0.85</v>
          </cell>
          <cell r="F155">
            <v>22.03</v>
          </cell>
          <cell r="G155">
            <v>4.89</v>
          </cell>
          <cell r="H155">
            <v>17.14</v>
          </cell>
        </row>
        <row r="156">
          <cell r="B156" t="str">
            <v>德庆县</v>
          </cell>
          <cell r="C156">
            <v>47</v>
          </cell>
          <cell r="D156">
            <v>61</v>
          </cell>
          <cell r="E156">
            <v>0.85</v>
          </cell>
          <cell r="F156">
            <v>49.78</v>
          </cell>
          <cell r="G156">
            <v>9.98</v>
          </cell>
          <cell r="H156">
            <v>39.8</v>
          </cell>
        </row>
        <row r="157">
          <cell r="B157" t="str">
            <v>广宁县</v>
          </cell>
          <cell r="C157">
            <v>58</v>
          </cell>
          <cell r="D157">
            <v>63</v>
          </cell>
          <cell r="E157">
            <v>0.85</v>
          </cell>
          <cell r="F157">
            <v>51.41</v>
          </cell>
          <cell r="G157">
            <v>12.32</v>
          </cell>
          <cell r="H157">
            <v>39.09</v>
          </cell>
        </row>
        <row r="158">
          <cell r="B158" t="str">
            <v>英德市</v>
          </cell>
          <cell r="C158">
            <v>101</v>
          </cell>
          <cell r="D158">
            <v>112</v>
          </cell>
          <cell r="E158">
            <v>0.85</v>
          </cell>
          <cell r="F158">
            <v>91.39</v>
          </cell>
          <cell r="G158">
            <v>21.45</v>
          </cell>
          <cell r="H158">
            <v>69.94</v>
          </cell>
        </row>
        <row r="159">
          <cell r="B159" t="str">
            <v>连山壮族瑶族自治县</v>
          </cell>
          <cell r="C159">
            <v>17</v>
          </cell>
          <cell r="D159">
            <v>17</v>
          </cell>
          <cell r="E159">
            <v>1</v>
          </cell>
          <cell r="F159">
            <v>16.32</v>
          </cell>
          <cell r="G159">
            <v>3.61</v>
          </cell>
          <cell r="H159">
            <v>12.71</v>
          </cell>
        </row>
        <row r="160">
          <cell r="B160" t="str">
            <v>连南瑶族自治县</v>
          </cell>
          <cell r="C160">
            <v>28</v>
          </cell>
          <cell r="D160">
            <v>33</v>
          </cell>
          <cell r="E160">
            <v>1</v>
          </cell>
          <cell r="F160">
            <v>31.68</v>
          </cell>
          <cell r="G160">
            <v>5.95</v>
          </cell>
          <cell r="H160">
            <v>25.73</v>
          </cell>
        </row>
        <row r="161">
          <cell r="B161" t="str">
            <v>饶平县</v>
          </cell>
          <cell r="C161">
            <v>83</v>
          </cell>
          <cell r="D161">
            <v>89</v>
          </cell>
          <cell r="E161">
            <v>1</v>
          </cell>
          <cell r="F161">
            <v>85.44</v>
          </cell>
          <cell r="G161">
            <v>17.63</v>
          </cell>
          <cell r="H161">
            <v>67.81</v>
          </cell>
        </row>
        <row r="162">
          <cell r="B162" t="str">
            <v>普宁市</v>
          </cell>
          <cell r="C162">
            <v>8</v>
          </cell>
          <cell r="D162">
            <v>8</v>
          </cell>
          <cell r="E162">
            <v>1</v>
          </cell>
          <cell r="F162">
            <v>7.68</v>
          </cell>
          <cell r="G162">
            <v>1.7</v>
          </cell>
          <cell r="H162">
            <v>5.98</v>
          </cell>
        </row>
        <row r="163">
          <cell r="B163" t="str">
            <v>揭西县</v>
          </cell>
          <cell r="C163">
            <v>13</v>
          </cell>
          <cell r="D163">
            <v>12</v>
          </cell>
          <cell r="E163">
            <v>1</v>
          </cell>
          <cell r="F163">
            <v>11.52</v>
          </cell>
          <cell r="G163">
            <v>2.76</v>
          </cell>
          <cell r="H163">
            <v>8.76</v>
          </cell>
        </row>
        <row r="164">
          <cell r="B164" t="str">
            <v>惠来县</v>
          </cell>
          <cell r="C164">
            <v>4</v>
          </cell>
          <cell r="D164">
            <v>4</v>
          </cell>
          <cell r="E164">
            <v>1</v>
          </cell>
          <cell r="F164">
            <v>3.84</v>
          </cell>
          <cell r="G164">
            <v>0.85</v>
          </cell>
          <cell r="H164">
            <v>2.99</v>
          </cell>
        </row>
        <row r="165">
          <cell r="B165" t="str">
            <v>罗定市</v>
          </cell>
          <cell r="C165">
            <v>83</v>
          </cell>
          <cell r="D165">
            <v>88</v>
          </cell>
          <cell r="E165">
            <v>0.85</v>
          </cell>
          <cell r="F165">
            <v>71.81</v>
          </cell>
          <cell r="G165">
            <v>17.63</v>
          </cell>
          <cell r="H165">
            <v>54.18</v>
          </cell>
        </row>
        <row r="166">
          <cell r="B166" t="str">
            <v>新兴县</v>
          </cell>
          <cell r="C166">
            <v>54</v>
          </cell>
          <cell r="D166">
            <v>56</v>
          </cell>
          <cell r="E166">
            <v>0.85</v>
          </cell>
          <cell r="F166">
            <v>45.7</v>
          </cell>
          <cell r="G166">
            <v>11.47</v>
          </cell>
          <cell r="H166">
            <v>34.23</v>
          </cell>
        </row>
        <row r="167">
          <cell r="B167" t="str">
            <v>横琴粤澳深度合作区</v>
          </cell>
          <cell r="C167">
            <v>7</v>
          </cell>
          <cell r="D167">
            <v>3</v>
          </cell>
          <cell r="E167">
            <v>0.3</v>
          </cell>
          <cell r="F167">
            <v>0.86</v>
          </cell>
          <cell r="G167">
            <v>1.49</v>
          </cell>
          <cell r="H167">
            <v>-0.63</v>
          </cell>
        </row>
        <row r="168">
          <cell r="B168" t="str">
            <v>备注：
1.根据《关于进一步做好计划生育特殊困难家庭扶助工作的通知》（粤卫〔2014〕86号），独生子女死亡家庭省级财政补助标准为800元/人/月，补助比例分4档。根据《财政部 国家卫生健康委员会关于提高计划生育家庭特别扶助制度扶助标准的通知》（财社〔2022〕49号），中央财政补助标准590元/人/月，补助比例为30%；
2.2022年奖励人数的统计口径为广东家庭发展奖扶信息管理系统中2022年6月30日的时点统计数；
3.非建制区补助资金下达所在地级市本级；
4.深汕特别合作区的资金直接划拨至深圳市；
5.揭阳市本级已于2022年6月20日合并至揭阳市榕城区，无奖励对象，为方便总表统计，所以增加此项；
6.横琴粤澳深度合作区2023年起资金直接划拨至该区；2022年预拨资金已下达至珠海市本级，2022年度资金由珠海市进行结算。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IO166"/>
  <sheetViews>
    <sheetView workbookViewId="0">
      <pane ySplit="6" topLeftCell="A62" activePane="bottomLeft" state="frozen"/>
      <selection/>
      <selection pane="bottomLeft" activeCell="D72" sqref="D72"/>
    </sheetView>
  </sheetViews>
  <sheetFormatPr defaultColWidth="9" defaultRowHeight="14.25"/>
  <cols>
    <col min="1" max="1" width="13.7583333333333" style="7" customWidth="1"/>
    <col min="2" max="2" width="16" style="7" customWidth="1"/>
    <col min="3" max="3" width="13.625" style="7" customWidth="1"/>
    <col min="4" max="4" width="13.7583333333333" style="7" customWidth="1"/>
    <col min="5" max="5" width="14.125" style="198" customWidth="1"/>
    <col min="6" max="6" width="14" style="198" customWidth="1"/>
    <col min="7" max="7" width="12.875" style="198" customWidth="1"/>
    <col min="8" max="9" width="10.625" style="7" customWidth="1"/>
    <col min="10" max="10" width="12" style="8" customWidth="1"/>
    <col min="11" max="11" width="12.7583333333333" style="8" customWidth="1"/>
    <col min="12" max="222" width="9" style="8"/>
    <col min="223" max="248" width="9" style="1"/>
    <col min="249" max="16384" width="9" style="14"/>
  </cols>
  <sheetData>
    <row r="1" s="8" customFormat="1" ht="21" customHeight="1" spans="1:222">
      <c r="A1" s="81" t="s">
        <v>0</v>
      </c>
      <c r="B1" s="199"/>
      <c r="C1" s="199"/>
      <c r="D1" s="199"/>
      <c r="E1" s="200"/>
      <c r="F1" s="200"/>
      <c r="G1" s="200"/>
      <c r="H1" s="201"/>
      <c r="I1" s="201"/>
      <c r="J1" s="219"/>
      <c r="K1" s="219"/>
      <c r="L1" s="219"/>
      <c r="M1" s="219"/>
      <c r="N1" s="219"/>
      <c r="O1" s="219"/>
      <c r="P1" s="219"/>
      <c r="Q1" s="219"/>
      <c r="R1" s="219"/>
      <c r="S1" s="219"/>
      <c r="T1" s="219"/>
      <c r="U1" s="219"/>
      <c r="V1" s="219"/>
      <c r="W1" s="219"/>
      <c r="X1" s="219"/>
      <c r="Y1" s="219"/>
      <c r="Z1" s="219"/>
      <c r="AA1" s="219"/>
      <c r="AB1" s="219"/>
      <c r="AC1" s="219"/>
      <c r="AD1" s="219"/>
      <c r="AE1" s="219"/>
      <c r="AF1" s="219"/>
      <c r="AG1" s="219"/>
      <c r="AH1" s="219"/>
      <c r="AI1" s="219"/>
      <c r="AJ1" s="219"/>
      <c r="AK1" s="219"/>
      <c r="AL1" s="219"/>
      <c r="AM1" s="219"/>
      <c r="AN1" s="219"/>
      <c r="AO1" s="219"/>
      <c r="AP1" s="219"/>
      <c r="AQ1" s="219"/>
      <c r="AR1" s="219"/>
      <c r="AS1" s="219"/>
      <c r="AT1" s="219"/>
      <c r="AU1" s="219"/>
      <c r="AV1" s="219"/>
      <c r="AW1" s="219"/>
      <c r="AX1" s="219"/>
      <c r="AY1" s="219"/>
      <c r="AZ1" s="219"/>
      <c r="BA1" s="219"/>
      <c r="BB1" s="219"/>
      <c r="BC1" s="219"/>
      <c r="BD1" s="219"/>
      <c r="BE1" s="219"/>
      <c r="BF1" s="219"/>
      <c r="BG1" s="219"/>
      <c r="BH1" s="219"/>
      <c r="BI1" s="219"/>
      <c r="BJ1" s="219"/>
      <c r="BK1" s="219"/>
      <c r="BL1" s="219"/>
      <c r="BM1" s="219"/>
      <c r="BN1" s="219"/>
      <c r="BO1" s="219"/>
      <c r="BP1" s="219"/>
      <c r="BQ1" s="219"/>
      <c r="BR1" s="219"/>
      <c r="BS1" s="219"/>
      <c r="BT1" s="219"/>
      <c r="BU1" s="219"/>
      <c r="BV1" s="219"/>
      <c r="BW1" s="219"/>
      <c r="BX1" s="219"/>
      <c r="BY1" s="219"/>
      <c r="BZ1" s="219"/>
      <c r="CA1" s="219"/>
      <c r="CB1" s="219"/>
      <c r="CC1" s="219"/>
      <c r="CD1" s="219"/>
      <c r="CE1" s="219"/>
      <c r="CF1" s="219"/>
      <c r="CG1" s="219"/>
      <c r="CH1" s="219"/>
      <c r="CI1" s="219"/>
      <c r="CJ1" s="219"/>
      <c r="CK1" s="219"/>
      <c r="CL1" s="219"/>
      <c r="CM1" s="219"/>
      <c r="CN1" s="219"/>
      <c r="CO1" s="219"/>
      <c r="CP1" s="219"/>
      <c r="CQ1" s="219"/>
      <c r="CR1" s="219"/>
      <c r="CS1" s="219"/>
      <c r="CT1" s="219"/>
      <c r="CU1" s="219"/>
      <c r="CV1" s="219"/>
      <c r="CW1" s="219"/>
      <c r="CX1" s="219"/>
      <c r="CY1" s="219"/>
      <c r="CZ1" s="219"/>
      <c r="DA1" s="219"/>
      <c r="DB1" s="219"/>
      <c r="DC1" s="219"/>
      <c r="DD1" s="219"/>
      <c r="DE1" s="219"/>
      <c r="DF1" s="219"/>
      <c r="DG1" s="219"/>
      <c r="DH1" s="219"/>
      <c r="DI1" s="219"/>
      <c r="DJ1" s="219"/>
      <c r="DK1" s="219"/>
      <c r="DL1" s="219"/>
      <c r="DM1" s="219"/>
      <c r="DN1" s="219"/>
      <c r="DO1" s="219"/>
      <c r="DP1" s="219"/>
      <c r="DQ1" s="219"/>
      <c r="DR1" s="219"/>
      <c r="DS1" s="219"/>
      <c r="DT1" s="219"/>
      <c r="DU1" s="219"/>
      <c r="DV1" s="219"/>
      <c r="DW1" s="219"/>
      <c r="DX1" s="219"/>
      <c r="DY1" s="219"/>
      <c r="DZ1" s="219"/>
      <c r="EA1" s="219"/>
      <c r="EB1" s="219"/>
      <c r="EC1" s="219"/>
      <c r="ED1" s="219"/>
      <c r="EE1" s="219"/>
      <c r="EF1" s="219"/>
      <c r="EG1" s="219"/>
      <c r="EH1" s="219"/>
      <c r="EI1" s="219"/>
      <c r="EJ1" s="219"/>
      <c r="EK1" s="219"/>
      <c r="EL1" s="219"/>
      <c r="EM1" s="219"/>
      <c r="EN1" s="219"/>
      <c r="EO1" s="219"/>
      <c r="EP1" s="219"/>
      <c r="EQ1" s="219"/>
      <c r="ER1" s="219"/>
      <c r="ES1" s="219"/>
      <c r="ET1" s="219"/>
      <c r="EU1" s="219"/>
      <c r="EV1" s="219"/>
      <c r="EW1" s="219"/>
      <c r="EX1" s="219"/>
      <c r="EY1" s="219"/>
      <c r="EZ1" s="219"/>
      <c r="FA1" s="219"/>
      <c r="FB1" s="219"/>
      <c r="FC1" s="219"/>
      <c r="FD1" s="219"/>
      <c r="FE1" s="219"/>
      <c r="FF1" s="219"/>
      <c r="FG1" s="219"/>
      <c r="FH1" s="219"/>
      <c r="FI1" s="219"/>
      <c r="FJ1" s="219"/>
      <c r="FK1" s="219"/>
      <c r="FL1" s="219"/>
      <c r="FM1" s="219"/>
      <c r="FN1" s="219"/>
      <c r="FO1" s="219"/>
      <c r="FP1" s="219"/>
      <c r="FQ1" s="219"/>
      <c r="FR1" s="219"/>
      <c r="FS1" s="219"/>
      <c r="FT1" s="219"/>
      <c r="FU1" s="219"/>
      <c r="FV1" s="219"/>
      <c r="FW1" s="219"/>
      <c r="FX1" s="219"/>
      <c r="FY1" s="219"/>
      <c r="FZ1" s="219"/>
      <c r="GA1" s="219"/>
      <c r="GB1" s="219"/>
      <c r="GC1" s="219"/>
      <c r="GD1" s="219"/>
      <c r="GE1" s="219"/>
      <c r="GF1" s="219"/>
      <c r="GG1" s="219"/>
      <c r="GH1" s="219"/>
      <c r="GI1" s="219"/>
      <c r="GJ1" s="219"/>
      <c r="GK1" s="219"/>
      <c r="GL1" s="219"/>
      <c r="GM1" s="219"/>
      <c r="GN1" s="219"/>
      <c r="GO1" s="219"/>
      <c r="GP1" s="219"/>
      <c r="GQ1" s="219"/>
      <c r="GR1" s="219"/>
      <c r="GS1" s="219"/>
      <c r="GT1" s="219"/>
      <c r="GU1" s="219"/>
      <c r="GV1" s="219"/>
      <c r="GW1" s="219"/>
      <c r="GX1" s="219"/>
      <c r="GY1" s="219"/>
      <c r="GZ1" s="219"/>
      <c r="HA1" s="219"/>
      <c r="HB1" s="219"/>
      <c r="HC1" s="219"/>
      <c r="HD1" s="219"/>
      <c r="HE1" s="219"/>
      <c r="HF1" s="219"/>
      <c r="HG1" s="219"/>
      <c r="HH1" s="219"/>
      <c r="HI1" s="219"/>
      <c r="HJ1" s="219"/>
      <c r="HK1" s="219"/>
      <c r="HL1" s="219"/>
      <c r="HM1" s="219"/>
      <c r="HN1" s="219"/>
    </row>
    <row r="2" s="8" customFormat="1" ht="28" customHeight="1" spans="1:222">
      <c r="A2" s="128" t="s">
        <v>1</v>
      </c>
      <c r="B2" s="128"/>
      <c r="C2" s="128"/>
      <c r="D2" s="128"/>
      <c r="E2" s="128"/>
      <c r="F2" s="128"/>
      <c r="G2" s="128"/>
      <c r="H2" s="128"/>
      <c r="I2" s="128"/>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P2" s="219"/>
      <c r="AQ2" s="219"/>
      <c r="AR2" s="219"/>
      <c r="AS2" s="219"/>
      <c r="AT2" s="219"/>
      <c r="AU2" s="219"/>
      <c r="AV2" s="219"/>
      <c r="AW2" s="219"/>
      <c r="AX2" s="219"/>
      <c r="AY2" s="219"/>
      <c r="AZ2" s="219"/>
      <c r="BA2" s="219"/>
      <c r="BB2" s="219"/>
      <c r="BC2" s="219"/>
      <c r="BD2" s="219"/>
      <c r="BE2" s="219"/>
      <c r="BF2" s="219"/>
      <c r="BG2" s="219"/>
      <c r="BH2" s="219"/>
      <c r="BI2" s="219"/>
      <c r="BJ2" s="219"/>
      <c r="BK2" s="219"/>
      <c r="BL2" s="219"/>
      <c r="BM2" s="219"/>
      <c r="BN2" s="219"/>
      <c r="BO2" s="219"/>
      <c r="BP2" s="219"/>
      <c r="BQ2" s="219"/>
      <c r="BR2" s="219"/>
      <c r="BS2" s="219"/>
      <c r="BT2" s="219"/>
      <c r="BU2" s="219"/>
      <c r="BV2" s="219"/>
      <c r="BW2" s="219"/>
      <c r="BX2" s="219"/>
      <c r="BY2" s="219"/>
      <c r="BZ2" s="219"/>
      <c r="CA2" s="219"/>
      <c r="CB2" s="219"/>
      <c r="CC2" s="219"/>
      <c r="CD2" s="219"/>
      <c r="CE2" s="219"/>
      <c r="CF2" s="219"/>
      <c r="CG2" s="219"/>
      <c r="CH2" s="219"/>
      <c r="CI2" s="219"/>
      <c r="CJ2" s="219"/>
      <c r="CK2" s="219"/>
      <c r="CL2" s="219"/>
      <c r="CM2" s="219"/>
      <c r="CN2" s="219"/>
      <c r="CO2" s="219"/>
      <c r="CP2" s="219"/>
      <c r="CQ2" s="219"/>
      <c r="CR2" s="219"/>
      <c r="CS2" s="219"/>
      <c r="CT2" s="219"/>
      <c r="CU2" s="219"/>
      <c r="CV2" s="219"/>
      <c r="CW2" s="219"/>
      <c r="CX2" s="219"/>
      <c r="CY2" s="219"/>
      <c r="CZ2" s="219"/>
      <c r="DA2" s="219"/>
      <c r="DB2" s="219"/>
      <c r="DC2" s="219"/>
      <c r="DD2" s="219"/>
      <c r="DE2" s="219"/>
      <c r="DF2" s="219"/>
      <c r="DG2" s="219"/>
      <c r="DH2" s="219"/>
      <c r="DI2" s="219"/>
      <c r="DJ2" s="219"/>
      <c r="DK2" s="219"/>
      <c r="DL2" s="219"/>
      <c r="DM2" s="219"/>
      <c r="DN2" s="219"/>
      <c r="DO2" s="219"/>
      <c r="DP2" s="219"/>
      <c r="DQ2" s="219"/>
      <c r="DR2" s="219"/>
      <c r="DS2" s="219"/>
      <c r="DT2" s="219"/>
      <c r="DU2" s="219"/>
      <c r="DV2" s="219"/>
      <c r="DW2" s="219"/>
      <c r="DX2" s="219"/>
      <c r="DY2" s="219"/>
      <c r="DZ2" s="219"/>
      <c r="EA2" s="219"/>
      <c r="EB2" s="219"/>
      <c r="EC2" s="219"/>
      <c r="ED2" s="219"/>
      <c r="EE2" s="219"/>
      <c r="EF2" s="219"/>
      <c r="EG2" s="219"/>
      <c r="EH2" s="219"/>
      <c r="EI2" s="219"/>
      <c r="EJ2" s="219"/>
      <c r="EK2" s="219"/>
      <c r="EL2" s="219"/>
      <c r="EM2" s="219"/>
      <c r="EN2" s="219"/>
      <c r="EO2" s="219"/>
      <c r="EP2" s="219"/>
      <c r="EQ2" s="219"/>
      <c r="ER2" s="219"/>
      <c r="ES2" s="219"/>
      <c r="ET2" s="219"/>
      <c r="EU2" s="219"/>
      <c r="EV2" s="219"/>
      <c r="EW2" s="219"/>
      <c r="EX2" s="219"/>
      <c r="EY2" s="219"/>
      <c r="EZ2" s="219"/>
      <c r="FA2" s="219"/>
      <c r="FB2" s="219"/>
      <c r="FC2" s="219"/>
      <c r="FD2" s="219"/>
      <c r="FE2" s="219"/>
      <c r="FF2" s="219"/>
      <c r="FG2" s="219"/>
      <c r="FH2" s="219"/>
      <c r="FI2" s="219"/>
      <c r="FJ2" s="219"/>
      <c r="FK2" s="219"/>
      <c r="FL2" s="219"/>
      <c r="FM2" s="219"/>
      <c r="FN2" s="219"/>
      <c r="FO2" s="219"/>
      <c r="FP2" s="219"/>
      <c r="FQ2" s="219"/>
      <c r="FR2" s="219"/>
      <c r="FS2" s="219"/>
      <c r="FT2" s="219"/>
      <c r="FU2" s="219"/>
      <c r="FV2" s="219"/>
      <c r="FW2" s="219"/>
      <c r="FX2" s="219"/>
      <c r="FY2" s="219"/>
      <c r="FZ2" s="219"/>
      <c r="GA2" s="219"/>
      <c r="GB2" s="219"/>
      <c r="GC2" s="219"/>
      <c r="GD2" s="219"/>
      <c r="GE2" s="219"/>
      <c r="GF2" s="219"/>
      <c r="GG2" s="219"/>
      <c r="GH2" s="219"/>
      <c r="GI2" s="219"/>
      <c r="GJ2" s="219"/>
      <c r="GK2" s="219"/>
      <c r="GL2" s="219"/>
      <c r="GM2" s="219"/>
      <c r="GN2" s="219"/>
      <c r="GO2" s="219"/>
      <c r="GP2" s="219"/>
      <c r="GQ2" s="219"/>
      <c r="GR2" s="219"/>
      <c r="GS2" s="219"/>
      <c r="GT2" s="219"/>
      <c r="GU2" s="219"/>
      <c r="GV2" s="219"/>
      <c r="GW2" s="219"/>
      <c r="GX2" s="219"/>
      <c r="GY2" s="219"/>
      <c r="GZ2" s="219"/>
      <c r="HA2" s="219"/>
      <c r="HB2" s="219"/>
      <c r="HC2" s="219"/>
      <c r="HD2" s="219"/>
      <c r="HE2" s="219"/>
      <c r="HF2" s="219"/>
      <c r="HG2" s="219"/>
      <c r="HH2" s="219"/>
      <c r="HI2" s="219"/>
      <c r="HJ2" s="219"/>
      <c r="HK2" s="219"/>
      <c r="HL2" s="219"/>
      <c r="HM2" s="219"/>
      <c r="HN2" s="219"/>
    </row>
    <row r="3" s="8" customFormat="1" ht="18" customHeight="1" spans="1:222">
      <c r="A3" s="202"/>
      <c r="B3" s="202"/>
      <c r="C3" s="202"/>
      <c r="D3" s="202"/>
      <c r="E3" s="200"/>
      <c r="F3" s="200"/>
      <c r="G3" s="200"/>
      <c r="H3" s="80" t="s">
        <v>2</v>
      </c>
      <c r="I3" s="80"/>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c r="AN3" s="219"/>
      <c r="AO3" s="219"/>
      <c r="AP3" s="219"/>
      <c r="AQ3" s="219"/>
      <c r="AR3" s="219"/>
      <c r="AS3" s="219"/>
      <c r="AT3" s="219"/>
      <c r="AU3" s="219"/>
      <c r="AV3" s="219"/>
      <c r="AW3" s="219"/>
      <c r="AX3" s="219"/>
      <c r="AY3" s="219"/>
      <c r="AZ3" s="219"/>
      <c r="BA3" s="219"/>
      <c r="BB3" s="219"/>
      <c r="BC3" s="219"/>
      <c r="BD3" s="219"/>
      <c r="BE3" s="219"/>
      <c r="BF3" s="219"/>
      <c r="BG3" s="219"/>
      <c r="BH3" s="219"/>
      <c r="BI3" s="219"/>
      <c r="BJ3" s="219"/>
      <c r="BK3" s="219"/>
      <c r="BL3" s="219"/>
      <c r="BM3" s="219"/>
      <c r="BN3" s="219"/>
      <c r="BO3" s="219"/>
      <c r="BP3" s="219"/>
      <c r="BQ3" s="219"/>
      <c r="BR3" s="219"/>
      <c r="BS3" s="219"/>
      <c r="BT3" s="219"/>
      <c r="BU3" s="219"/>
      <c r="BV3" s="219"/>
      <c r="BW3" s="219"/>
      <c r="BX3" s="219"/>
      <c r="BY3" s="219"/>
      <c r="BZ3" s="219"/>
      <c r="CA3" s="219"/>
      <c r="CB3" s="219"/>
      <c r="CC3" s="219"/>
      <c r="CD3" s="219"/>
      <c r="CE3" s="219"/>
      <c r="CF3" s="219"/>
      <c r="CG3" s="219"/>
      <c r="CH3" s="219"/>
      <c r="CI3" s="219"/>
      <c r="CJ3" s="219"/>
      <c r="CK3" s="219"/>
      <c r="CL3" s="219"/>
      <c r="CM3" s="219"/>
      <c r="CN3" s="219"/>
      <c r="CO3" s="219"/>
      <c r="CP3" s="219"/>
      <c r="CQ3" s="219"/>
      <c r="CR3" s="219"/>
      <c r="CS3" s="219"/>
      <c r="CT3" s="219"/>
      <c r="CU3" s="219"/>
      <c r="CV3" s="219"/>
      <c r="CW3" s="219"/>
      <c r="CX3" s="219"/>
      <c r="CY3" s="219"/>
      <c r="CZ3" s="219"/>
      <c r="DA3" s="219"/>
      <c r="DB3" s="219"/>
      <c r="DC3" s="219"/>
      <c r="DD3" s="219"/>
      <c r="DE3" s="219"/>
      <c r="DF3" s="219"/>
      <c r="DG3" s="219"/>
      <c r="DH3" s="219"/>
      <c r="DI3" s="219"/>
      <c r="DJ3" s="219"/>
      <c r="DK3" s="219"/>
      <c r="DL3" s="219"/>
      <c r="DM3" s="219"/>
      <c r="DN3" s="219"/>
      <c r="DO3" s="219"/>
      <c r="DP3" s="219"/>
      <c r="DQ3" s="219"/>
      <c r="DR3" s="219"/>
      <c r="DS3" s="219"/>
      <c r="DT3" s="219"/>
      <c r="DU3" s="219"/>
      <c r="DV3" s="219"/>
      <c r="DW3" s="219"/>
      <c r="DX3" s="219"/>
      <c r="DY3" s="219"/>
      <c r="DZ3" s="219"/>
      <c r="EA3" s="219"/>
      <c r="EB3" s="219"/>
      <c r="EC3" s="219"/>
      <c r="ED3" s="219"/>
      <c r="EE3" s="219"/>
      <c r="EF3" s="219"/>
      <c r="EG3" s="219"/>
      <c r="EH3" s="219"/>
      <c r="EI3" s="219"/>
      <c r="EJ3" s="219"/>
      <c r="EK3" s="219"/>
      <c r="EL3" s="219"/>
      <c r="EM3" s="219"/>
      <c r="EN3" s="219"/>
      <c r="EO3" s="219"/>
      <c r="EP3" s="219"/>
      <c r="EQ3" s="219"/>
      <c r="ER3" s="219"/>
      <c r="ES3" s="219"/>
      <c r="ET3" s="219"/>
      <c r="EU3" s="219"/>
      <c r="EV3" s="219"/>
      <c r="EW3" s="219"/>
      <c r="EX3" s="219"/>
      <c r="EY3" s="219"/>
      <c r="EZ3" s="219"/>
      <c r="FA3" s="219"/>
      <c r="FB3" s="219"/>
      <c r="FC3" s="219"/>
      <c r="FD3" s="219"/>
      <c r="FE3" s="219"/>
      <c r="FF3" s="219"/>
      <c r="FG3" s="219"/>
      <c r="FH3" s="219"/>
      <c r="FI3" s="219"/>
      <c r="FJ3" s="219"/>
      <c r="FK3" s="219"/>
      <c r="FL3" s="219"/>
      <c r="FM3" s="219"/>
      <c r="FN3" s="219"/>
      <c r="FO3" s="219"/>
      <c r="FP3" s="219"/>
      <c r="FQ3" s="219"/>
      <c r="FR3" s="219"/>
      <c r="FS3" s="219"/>
      <c r="FT3" s="219"/>
      <c r="FU3" s="219"/>
      <c r="FV3" s="219"/>
      <c r="FW3" s="219"/>
      <c r="FX3" s="219"/>
      <c r="FY3" s="219"/>
      <c r="FZ3" s="219"/>
      <c r="GA3" s="219"/>
      <c r="GB3" s="219"/>
      <c r="GC3" s="219"/>
      <c r="GD3" s="219"/>
      <c r="GE3" s="219"/>
      <c r="GF3" s="219"/>
      <c r="GG3" s="219"/>
      <c r="GH3" s="219"/>
      <c r="GI3" s="219"/>
      <c r="GJ3" s="219"/>
      <c r="GK3" s="219"/>
      <c r="GL3" s="219"/>
      <c r="GM3" s="219"/>
      <c r="GN3" s="219"/>
      <c r="GO3" s="219"/>
      <c r="GP3" s="219"/>
      <c r="GQ3" s="219"/>
      <c r="GR3" s="219"/>
      <c r="GS3" s="219"/>
      <c r="GT3" s="219"/>
      <c r="GU3" s="219"/>
      <c r="GV3" s="219"/>
      <c r="GW3" s="219"/>
      <c r="GX3" s="219"/>
      <c r="GY3" s="219"/>
      <c r="GZ3" s="219"/>
      <c r="HA3" s="219"/>
      <c r="HB3" s="219"/>
      <c r="HC3" s="219"/>
      <c r="HD3" s="219"/>
      <c r="HE3" s="219"/>
      <c r="HF3" s="219"/>
      <c r="HG3" s="219"/>
      <c r="HH3" s="219"/>
      <c r="HI3" s="219"/>
      <c r="HJ3" s="219"/>
      <c r="HK3" s="219"/>
      <c r="HL3" s="219"/>
      <c r="HM3" s="219"/>
      <c r="HN3" s="219"/>
    </row>
    <row r="4" s="66" customFormat="1" ht="40" customHeight="1" spans="1:222">
      <c r="A4" s="203" t="s">
        <v>3</v>
      </c>
      <c r="B4" s="204" t="s">
        <v>4</v>
      </c>
      <c r="C4" s="205" t="s">
        <v>5</v>
      </c>
      <c r="D4" s="206" t="s">
        <v>6</v>
      </c>
      <c r="E4" s="207"/>
      <c r="F4" s="207"/>
      <c r="G4" s="207"/>
      <c r="H4" s="205" t="s">
        <v>7</v>
      </c>
      <c r="I4" s="205" t="s">
        <v>8</v>
      </c>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0"/>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0"/>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220"/>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0"/>
      <c r="EV4" s="220"/>
      <c r="EW4" s="220"/>
      <c r="EX4" s="220"/>
      <c r="EY4" s="220"/>
      <c r="EZ4" s="220"/>
      <c r="FA4" s="220"/>
      <c r="FB4" s="220"/>
      <c r="FC4" s="220"/>
      <c r="FD4" s="220"/>
      <c r="FE4" s="220"/>
      <c r="FF4" s="220"/>
      <c r="FG4" s="220"/>
      <c r="FH4" s="220"/>
      <c r="FI4" s="220"/>
      <c r="FJ4" s="220"/>
      <c r="FK4" s="220"/>
      <c r="FL4" s="220"/>
      <c r="FM4" s="220"/>
      <c r="FN4" s="220"/>
      <c r="FO4" s="220"/>
      <c r="FP4" s="220"/>
      <c r="FQ4" s="220"/>
      <c r="FR4" s="220"/>
      <c r="FS4" s="220"/>
      <c r="FT4" s="220"/>
      <c r="FU4" s="220"/>
      <c r="FV4" s="220"/>
      <c r="FW4" s="220"/>
      <c r="FX4" s="220"/>
      <c r="FY4" s="220"/>
      <c r="FZ4" s="220"/>
      <c r="GA4" s="220"/>
      <c r="GB4" s="220"/>
      <c r="GC4" s="220"/>
      <c r="GD4" s="220"/>
      <c r="GE4" s="220"/>
      <c r="GF4" s="220"/>
      <c r="GG4" s="220"/>
      <c r="GH4" s="220"/>
      <c r="GI4" s="220"/>
      <c r="GJ4" s="220"/>
      <c r="GK4" s="220"/>
      <c r="GL4" s="220"/>
      <c r="GM4" s="220"/>
      <c r="GN4" s="220"/>
      <c r="GO4" s="220"/>
      <c r="GP4" s="220"/>
      <c r="GQ4" s="220"/>
      <c r="GR4" s="220"/>
      <c r="GS4" s="220"/>
      <c r="GT4" s="220"/>
      <c r="GU4" s="220"/>
      <c r="GV4" s="220"/>
      <c r="GW4" s="220"/>
      <c r="GX4" s="220"/>
      <c r="GY4" s="220"/>
      <c r="GZ4" s="220"/>
      <c r="HA4" s="220"/>
      <c r="HB4" s="220"/>
      <c r="HC4" s="220"/>
      <c r="HD4" s="220"/>
      <c r="HE4" s="220"/>
      <c r="HF4" s="220"/>
      <c r="HG4" s="220"/>
      <c r="HH4" s="220"/>
      <c r="HI4" s="220"/>
      <c r="HJ4" s="220"/>
      <c r="HK4" s="220"/>
      <c r="HL4" s="220"/>
      <c r="HM4" s="220"/>
      <c r="HN4" s="220"/>
    </row>
    <row r="5" s="66" customFormat="1" ht="40" customHeight="1" spans="1:9">
      <c r="A5" s="208"/>
      <c r="B5" s="209"/>
      <c r="C5" s="210"/>
      <c r="D5" s="205" t="s">
        <v>9</v>
      </c>
      <c r="E5" s="211" t="s">
        <v>10</v>
      </c>
      <c r="F5" s="211" t="s">
        <v>11</v>
      </c>
      <c r="G5" s="211" t="s">
        <v>12</v>
      </c>
      <c r="H5" s="212"/>
      <c r="I5" s="212"/>
    </row>
    <row r="6" s="4" customFormat="1" ht="26" customHeight="1" spans="1:222">
      <c r="A6" s="37" t="s">
        <v>4</v>
      </c>
      <c r="B6" s="137">
        <f>SUM(B7,B108)</f>
        <v>34776.75</v>
      </c>
      <c r="C6" s="137">
        <f>SUM(C7,C108)</f>
        <v>26385.47</v>
      </c>
      <c r="D6" s="137">
        <f t="shared" ref="D6:G6" si="0">SUM(D7,D108)</f>
        <v>8391.28</v>
      </c>
      <c r="E6" s="137">
        <f t="shared" si="0"/>
        <v>1723.18</v>
      </c>
      <c r="F6" s="137">
        <f t="shared" si="0"/>
        <v>6442.7</v>
      </c>
      <c r="G6" s="137">
        <f t="shared" si="0"/>
        <v>226.59</v>
      </c>
      <c r="H6" s="37"/>
      <c r="I6" s="37"/>
      <c r="J6" s="221"/>
      <c r="K6" s="221"/>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row>
    <row r="7" s="4" customFormat="1" ht="26" customHeight="1" spans="1:222">
      <c r="A7" s="37" t="s">
        <v>13</v>
      </c>
      <c r="B7" s="137">
        <f>SUM(B8,B20,B21,B28,B35,B41,B45,B49,B52,B58,B63,B64,B65,B69,B75,B83,B89,B93,B96,B101,B104,B107)</f>
        <v>16830.11</v>
      </c>
      <c r="C7" s="137">
        <f t="shared" ref="B7:G7" si="1">SUM(C8,C20,C21,C28,C35,C41,C45,C49,C52,C58,C63,C64,C65,C69,C75,C83,C89,C93,C96,C101,C104,C107)</f>
        <v>11579.75</v>
      </c>
      <c r="D7" s="137">
        <f t="shared" si="1"/>
        <v>5250.36</v>
      </c>
      <c r="E7" s="137">
        <f t="shared" si="1"/>
        <v>1156.16</v>
      </c>
      <c r="F7" s="137">
        <f t="shared" si="1"/>
        <v>4046.24</v>
      </c>
      <c r="G7" s="137">
        <f t="shared" si="1"/>
        <v>49.15</v>
      </c>
      <c r="H7" s="132"/>
      <c r="I7" s="132"/>
      <c r="J7" s="221"/>
      <c r="K7" s="221"/>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row>
    <row r="8" s="1" customFormat="1" ht="26" customHeight="1" spans="1:222">
      <c r="A8" s="37" t="s">
        <v>14</v>
      </c>
      <c r="B8" s="137">
        <f>SUM(C8,D8)</f>
        <v>1923.07</v>
      </c>
      <c r="C8" s="137">
        <f>SUM(C9:C19)</f>
        <v>884.88</v>
      </c>
      <c r="D8" s="137">
        <f>SUM(D9:D19)</f>
        <v>1038.19</v>
      </c>
      <c r="E8" s="137">
        <f>SUM(E9:E19)</f>
        <v>226.82</v>
      </c>
      <c r="F8" s="137">
        <f>SUM(F9:F19)</f>
        <v>811.37</v>
      </c>
      <c r="G8" s="137">
        <f>SUM(G9:G19)</f>
        <v>0</v>
      </c>
      <c r="H8" s="65">
        <v>2300249</v>
      </c>
      <c r="I8" s="65">
        <v>51301</v>
      </c>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row>
    <row r="9" s="1" customFormat="1" ht="26" customHeight="1" spans="1:222">
      <c r="A9" s="30" t="s">
        <v>15</v>
      </c>
      <c r="B9" s="134">
        <f t="shared" ref="B9:B21" si="2">SUM(C9,D9)</f>
        <v>186.5</v>
      </c>
      <c r="C9" s="134">
        <v>0</v>
      </c>
      <c r="D9" s="134">
        <f>SUM(E9:G9)</f>
        <v>186.5</v>
      </c>
      <c r="E9" s="134">
        <f>VLOOKUP(A9,'计生特扶-伤残'!A:K,11,0)</f>
        <v>39.76</v>
      </c>
      <c r="F9" s="134">
        <f>VLOOKUP(A9,'计生特扶-死亡'!A:K,11,0)</f>
        <v>146.74</v>
      </c>
      <c r="G9" s="134">
        <v>0</v>
      </c>
      <c r="H9" s="65">
        <v>2300249</v>
      </c>
      <c r="I9" s="65">
        <v>51301</v>
      </c>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row>
    <row r="10" s="1" customFormat="1" ht="26" customHeight="1" spans="1:222">
      <c r="A10" s="30" t="s">
        <v>16</v>
      </c>
      <c r="B10" s="134">
        <f t="shared" si="2"/>
        <v>231.72</v>
      </c>
      <c r="C10" s="134">
        <v>0</v>
      </c>
      <c r="D10" s="134">
        <f t="shared" ref="D9:D21" si="3">SUM(E10:G10)</f>
        <v>231.72</v>
      </c>
      <c r="E10" s="134">
        <f>VLOOKUP(A10,'计生特扶-伤残'!A:K,11,0)</f>
        <v>49.27</v>
      </c>
      <c r="F10" s="134">
        <f>VLOOKUP(A10,'计生特扶-死亡'!A:K,11,0)</f>
        <v>182.45</v>
      </c>
      <c r="G10" s="134">
        <v>0</v>
      </c>
      <c r="H10" s="65">
        <v>2300249</v>
      </c>
      <c r="I10" s="65">
        <v>51301</v>
      </c>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row>
    <row r="11" s="1" customFormat="1" ht="26" customHeight="1" spans="1:222">
      <c r="A11" s="30" t="s">
        <v>17</v>
      </c>
      <c r="B11" s="134">
        <f t="shared" si="2"/>
        <v>304.12</v>
      </c>
      <c r="C11" s="134">
        <v>0</v>
      </c>
      <c r="D11" s="134">
        <f t="shared" si="3"/>
        <v>304.12</v>
      </c>
      <c r="E11" s="134">
        <f>VLOOKUP(A11,'计生特扶-伤残'!A:K,11,0)</f>
        <v>73.19</v>
      </c>
      <c r="F11" s="134">
        <f>VLOOKUP(A11,'计生特扶-死亡'!A:K,11,0)</f>
        <v>230.93</v>
      </c>
      <c r="G11" s="134">
        <v>0</v>
      </c>
      <c r="H11" s="65">
        <v>2300249</v>
      </c>
      <c r="I11" s="65">
        <v>51301</v>
      </c>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row>
    <row r="12" s="1" customFormat="1" ht="26" customHeight="1" spans="1:222">
      <c r="A12" s="30" t="s">
        <v>18</v>
      </c>
      <c r="B12" s="134">
        <f t="shared" si="2"/>
        <v>79.4</v>
      </c>
      <c r="C12" s="134">
        <v>0</v>
      </c>
      <c r="D12" s="134">
        <f t="shared" si="3"/>
        <v>79.4</v>
      </c>
      <c r="E12" s="134">
        <f>VLOOKUP(A12,'计生特扶-伤残'!A:K,11,0)</f>
        <v>16.8</v>
      </c>
      <c r="F12" s="134">
        <f>VLOOKUP(A12,'计生特扶-死亡'!A:K,11,0)</f>
        <v>62.6</v>
      </c>
      <c r="G12" s="134">
        <v>0</v>
      </c>
      <c r="H12" s="65">
        <v>2300249</v>
      </c>
      <c r="I12" s="65">
        <v>51301</v>
      </c>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row>
    <row r="13" s="1" customFormat="1" ht="26" customHeight="1" spans="1:222">
      <c r="A13" s="30" t="s">
        <v>19</v>
      </c>
      <c r="B13" s="134">
        <f t="shared" si="2"/>
        <v>140.66</v>
      </c>
      <c r="C13" s="134">
        <v>66.64</v>
      </c>
      <c r="D13" s="134">
        <f t="shared" si="3"/>
        <v>74.02</v>
      </c>
      <c r="E13" s="134">
        <f>VLOOKUP(A13,'计生特扶-伤残'!A:K,11,0)</f>
        <v>15.92</v>
      </c>
      <c r="F13" s="134">
        <f>VLOOKUP(A13,'计生特扶-死亡'!A:K,11,0)</f>
        <v>58.1</v>
      </c>
      <c r="G13" s="134">
        <v>0</v>
      </c>
      <c r="H13" s="65">
        <v>2300249</v>
      </c>
      <c r="I13" s="65">
        <v>51301</v>
      </c>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row>
    <row r="14" s="1" customFormat="1" ht="26" customHeight="1" spans="1:222">
      <c r="A14" s="30" t="s">
        <v>20</v>
      </c>
      <c r="B14" s="134">
        <f t="shared" si="2"/>
        <v>43.49</v>
      </c>
      <c r="C14" s="134">
        <v>12.42</v>
      </c>
      <c r="D14" s="134">
        <f t="shared" si="3"/>
        <v>31.07</v>
      </c>
      <c r="E14" s="134">
        <f>VLOOKUP(A14,'计生特扶-伤残'!A:K,11,0)</f>
        <v>3.49</v>
      </c>
      <c r="F14" s="134">
        <f>VLOOKUP(A14,'计生特扶-死亡'!A:K,11,0)</f>
        <v>27.58</v>
      </c>
      <c r="G14" s="134">
        <v>0</v>
      </c>
      <c r="H14" s="65">
        <v>2300249</v>
      </c>
      <c r="I14" s="65">
        <v>51301</v>
      </c>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row>
    <row r="15" s="1" customFormat="1" ht="26" customHeight="1" spans="1:222">
      <c r="A15" s="30" t="s">
        <v>21</v>
      </c>
      <c r="B15" s="134">
        <f t="shared" si="2"/>
        <v>382.8</v>
      </c>
      <c r="C15" s="134">
        <v>333.88</v>
      </c>
      <c r="D15" s="134">
        <f t="shared" si="3"/>
        <v>48.92</v>
      </c>
      <c r="E15" s="134">
        <f>VLOOKUP(A15,'计生特扶-伤残'!A:K,11,0)</f>
        <v>8.71000000000001</v>
      </c>
      <c r="F15" s="134">
        <f>VLOOKUP(A15,'计生特扶-死亡'!A:K,11,0)</f>
        <v>40.21</v>
      </c>
      <c r="G15" s="134">
        <v>0</v>
      </c>
      <c r="H15" s="65">
        <v>2300249</v>
      </c>
      <c r="I15" s="65">
        <v>51301</v>
      </c>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row>
    <row r="16" s="1" customFormat="1" ht="26" customHeight="1" spans="1:222">
      <c r="A16" s="30" t="s">
        <v>22</v>
      </c>
      <c r="B16" s="134">
        <f t="shared" si="2"/>
        <v>128.25</v>
      </c>
      <c r="C16" s="134">
        <v>101.46</v>
      </c>
      <c r="D16" s="134">
        <f t="shared" si="3"/>
        <v>26.79</v>
      </c>
      <c r="E16" s="134">
        <f>VLOOKUP(A16,'计生特扶-伤残'!A:K,11,0)</f>
        <v>6.31</v>
      </c>
      <c r="F16" s="134">
        <f>VLOOKUP(A16,'计生特扶-死亡'!A:K,11,0)</f>
        <v>20.48</v>
      </c>
      <c r="G16" s="134">
        <v>0</v>
      </c>
      <c r="H16" s="65">
        <v>2300249</v>
      </c>
      <c r="I16" s="65">
        <v>51301</v>
      </c>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row>
    <row r="17" s="1" customFormat="1" ht="26" customHeight="1" spans="1:222">
      <c r="A17" s="30" t="s">
        <v>23</v>
      </c>
      <c r="B17" s="134">
        <f t="shared" si="2"/>
        <v>225.83</v>
      </c>
      <c r="C17" s="134">
        <v>206.22</v>
      </c>
      <c r="D17" s="134">
        <f t="shared" si="3"/>
        <v>19.61</v>
      </c>
      <c r="E17" s="134">
        <f>VLOOKUP(A17,'计生特扶-伤残'!A:K,11,0)</f>
        <v>7.96</v>
      </c>
      <c r="F17" s="134">
        <f>VLOOKUP(A17,'计生特扶-死亡'!A:K,11,0)</f>
        <v>11.65</v>
      </c>
      <c r="G17" s="134">
        <v>0</v>
      </c>
      <c r="H17" s="65">
        <v>2300249</v>
      </c>
      <c r="I17" s="65">
        <v>51301</v>
      </c>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row>
    <row r="18" s="1" customFormat="1" ht="26" customHeight="1" spans="1:222">
      <c r="A18" s="30" t="s">
        <v>24</v>
      </c>
      <c r="B18" s="134">
        <f t="shared" si="2"/>
        <v>66.19</v>
      </c>
      <c r="C18" s="134">
        <v>53.91</v>
      </c>
      <c r="D18" s="134">
        <f t="shared" si="3"/>
        <v>12.28</v>
      </c>
      <c r="E18" s="134">
        <f>VLOOKUP(A18,'计生特扶-伤残'!A:K,11,0)</f>
        <v>2.47</v>
      </c>
      <c r="F18" s="134">
        <f>VLOOKUP(A18,'计生特扶-死亡'!A:K,11,0)</f>
        <v>9.81</v>
      </c>
      <c r="G18" s="134">
        <v>0</v>
      </c>
      <c r="H18" s="65">
        <v>2300249</v>
      </c>
      <c r="I18" s="65">
        <v>51301</v>
      </c>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row>
    <row r="19" s="1" customFormat="1" ht="26" customHeight="1" spans="1:222">
      <c r="A19" s="30" t="s">
        <v>25</v>
      </c>
      <c r="B19" s="134">
        <f t="shared" si="2"/>
        <v>134.11</v>
      </c>
      <c r="C19" s="134">
        <v>110.35</v>
      </c>
      <c r="D19" s="134">
        <f t="shared" si="3"/>
        <v>23.76</v>
      </c>
      <c r="E19" s="134">
        <f>VLOOKUP(A19,'计生特扶-伤残'!A:K,11,0)</f>
        <v>2.94</v>
      </c>
      <c r="F19" s="134">
        <f>VLOOKUP(A19,'计生特扶-死亡'!A:K,11,0)</f>
        <v>20.82</v>
      </c>
      <c r="G19" s="134">
        <v>0</v>
      </c>
      <c r="H19" s="65">
        <v>2300249</v>
      </c>
      <c r="I19" s="65">
        <v>51301</v>
      </c>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row>
    <row r="20" s="1" customFormat="1" ht="31" customHeight="1" spans="1:222">
      <c r="A20" s="37" t="s">
        <v>26</v>
      </c>
      <c r="B20" s="137">
        <f t="shared" si="2"/>
        <v>2.27</v>
      </c>
      <c r="C20" s="134">
        <v>1.33</v>
      </c>
      <c r="D20" s="137">
        <f t="shared" si="3"/>
        <v>0.94</v>
      </c>
      <c r="E20" s="137">
        <f>VLOOKUP(A20,'计生特扶-伤残'!A:K,11,0)</f>
        <v>0.36</v>
      </c>
      <c r="F20" s="137">
        <f>VLOOKUP(A20,'计生特扶-死亡'!A:K,11,0)</f>
        <v>0.58</v>
      </c>
      <c r="G20" s="137">
        <v>0</v>
      </c>
      <c r="H20" s="65">
        <v>2300249</v>
      </c>
      <c r="I20" s="65">
        <v>51301</v>
      </c>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row>
    <row r="21" s="4" customFormat="1" ht="26" customHeight="1" spans="1:222">
      <c r="A21" s="37" t="s">
        <v>27</v>
      </c>
      <c r="B21" s="137">
        <f>SUM(B22,B25:B27)</f>
        <v>155.4</v>
      </c>
      <c r="C21" s="137">
        <f t="shared" ref="B21:H21" si="4">SUM(C22,C25:C27)</f>
        <v>76.69</v>
      </c>
      <c r="D21" s="137">
        <f t="shared" si="4"/>
        <v>78.71</v>
      </c>
      <c r="E21" s="137">
        <f t="shared" si="4"/>
        <v>11.9</v>
      </c>
      <c r="F21" s="137">
        <f t="shared" si="4"/>
        <v>66.1</v>
      </c>
      <c r="G21" s="137">
        <v>0</v>
      </c>
      <c r="H21" s="65">
        <v>2300249</v>
      </c>
      <c r="I21" s="65">
        <v>51301</v>
      </c>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c r="AY21" s="66"/>
      <c r="AZ21" s="66"/>
      <c r="BA21" s="66"/>
      <c r="BB21" s="66"/>
      <c r="BC21" s="66"/>
      <c r="BD21" s="66"/>
      <c r="BE21" s="66"/>
      <c r="BF21" s="66"/>
      <c r="BG21" s="66"/>
      <c r="BH21" s="66"/>
      <c r="BI21" s="66"/>
      <c r="BJ21" s="66"/>
      <c r="BK21" s="66"/>
      <c r="BL21" s="66"/>
      <c r="BM21" s="66"/>
      <c r="BN21" s="66"/>
      <c r="BO21" s="66"/>
      <c r="BP21" s="66"/>
      <c r="BQ21" s="66"/>
      <c r="BR21" s="66"/>
      <c r="BS21" s="66"/>
      <c r="BT21" s="66"/>
      <c r="BU21" s="66"/>
      <c r="BV21" s="66"/>
      <c r="BW21" s="66"/>
      <c r="BX21" s="66"/>
      <c r="BY21" s="66"/>
      <c r="BZ21" s="66"/>
      <c r="CA21" s="66"/>
      <c r="CB21" s="66"/>
      <c r="CC21" s="66"/>
      <c r="CD21" s="66"/>
      <c r="CE21" s="66"/>
      <c r="CF21" s="66"/>
      <c r="CG21" s="66"/>
      <c r="CH21" s="66"/>
      <c r="CI21" s="66"/>
      <c r="CJ21" s="66"/>
      <c r="CK21" s="66"/>
      <c r="CL21" s="66"/>
      <c r="CM21" s="66"/>
      <c r="CN21" s="66"/>
      <c r="CO21" s="66"/>
      <c r="CP21" s="66"/>
      <c r="CQ21" s="66"/>
      <c r="CR21" s="66"/>
      <c r="CS21" s="66"/>
      <c r="CT21" s="66"/>
      <c r="CU21" s="66"/>
      <c r="CV21" s="66"/>
      <c r="CW21" s="66"/>
      <c r="CX21" s="66"/>
      <c r="CY21" s="66"/>
      <c r="CZ21" s="66"/>
      <c r="DA21" s="66"/>
      <c r="DB21" s="66"/>
      <c r="DC21" s="66"/>
      <c r="DD21" s="66"/>
      <c r="DE21" s="66"/>
      <c r="DF21" s="66"/>
      <c r="DG21" s="66"/>
      <c r="DH21" s="66"/>
      <c r="DI21" s="66"/>
      <c r="DJ21" s="66"/>
      <c r="DK21" s="66"/>
      <c r="DL21" s="66"/>
      <c r="DM21" s="66"/>
      <c r="DN21" s="66"/>
      <c r="DO21" s="66"/>
      <c r="DP21" s="66"/>
      <c r="DQ21" s="66"/>
      <c r="DR21" s="66"/>
      <c r="DS21" s="66"/>
      <c r="DT21" s="66"/>
      <c r="DU21" s="66"/>
      <c r="DV21" s="66"/>
      <c r="DW21" s="66"/>
      <c r="DX21" s="66"/>
      <c r="DY21" s="66"/>
      <c r="DZ21" s="66"/>
      <c r="EA21" s="66"/>
      <c r="EB21" s="66"/>
      <c r="EC21" s="66"/>
      <c r="ED21" s="66"/>
      <c r="EE21" s="66"/>
      <c r="EF21" s="66"/>
      <c r="EG21" s="66"/>
      <c r="EH21" s="66"/>
      <c r="EI21" s="66"/>
      <c r="EJ21" s="66"/>
      <c r="EK21" s="66"/>
      <c r="EL21" s="66"/>
      <c r="EM21" s="66"/>
      <c r="EN21" s="66"/>
      <c r="EO21" s="66"/>
      <c r="EP21" s="66"/>
      <c r="EQ21" s="66"/>
      <c r="ER21" s="66"/>
      <c r="ES21" s="66"/>
      <c r="ET21" s="66"/>
      <c r="EU21" s="66"/>
      <c r="EV21" s="66"/>
      <c r="EW21" s="66"/>
      <c r="EX21" s="66"/>
      <c r="EY21" s="66"/>
      <c r="EZ21" s="66"/>
      <c r="FA21" s="66"/>
      <c r="FB21" s="66"/>
      <c r="FC21" s="66"/>
      <c r="FD21" s="66"/>
      <c r="FE21" s="66"/>
      <c r="FF21" s="66"/>
      <c r="FG21" s="66"/>
      <c r="FH21" s="66"/>
      <c r="FI21" s="66"/>
      <c r="FJ21" s="66"/>
      <c r="FK21" s="66"/>
      <c r="FL21" s="66"/>
      <c r="FM21" s="66"/>
      <c r="FN21" s="66"/>
      <c r="FO21" s="66"/>
      <c r="FP21" s="66"/>
      <c r="FQ21" s="66"/>
      <c r="FR21" s="66"/>
      <c r="FS21" s="66"/>
      <c r="FT21" s="66"/>
      <c r="FU21" s="66"/>
      <c r="FV21" s="66"/>
      <c r="FW21" s="66"/>
      <c r="FX21" s="66"/>
      <c r="FY21" s="66"/>
      <c r="FZ21" s="66"/>
      <c r="GA21" s="66"/>
      <c r="GB21" s="66"/>
      <c r="GC21" s="66"/>
      <c r="GD21" s="66"/>
      <c r="GE21" s="66"/>
      <c r="GF21" s="66"/>
      <c r="GG21" s="66"/>
      <c r="GH21" s="66"/>
      <c r="GI21" s="66"/>
      <c r="GJ21" s="66"/>
      <c r="GK21" s="66"/>
      <c r="GL21" s="66"/>
      <c r="GM21" s="66"/>
      <c r="GN21" s="66"/>
      <c r="GO21" s="66"/>
      <c r="GP21" s="66"/>
      <c r="GQ21" s="66"/>
      <c r="GR21" s="66"/>
      <c r="GS21" s="66"/>
      <c r="GT21" s="66"/>
      <c r="GU21" s="66"/>
      <c r="GV21" s="66"/>
      <c r="GW21" s="66"/>
      <c r="GX21" s="66"/>
      <c r="GY21" s="66"/>
      <c r="GZ21" s="66"/>
      <c r="HA21" s="66"/>
      <c r="HB21" s="66"/>
      <c r="HC21" s="66"/>
      <c r="HD21" s="66"/>
      <c r="HE21" s="66"/>
      <c r="HF21" s="66"/>
      <c r="HG21" s="66"/>
      <c r="HH21" s="66"/>
      <c r="HI21" s="66"/>
      <c r="HJ21" s="66"/>
      <c r="HK21" s="66"/>
      <c r="HL21" s="66"/>
      <c r="HM21" s="66"/>
      <c r="HN21" s="66"/>
    </row>
    <row r="22" s="1" customFormat="1" ht="26" customHeight="1" spans="1:222">
      <c r="A22" s="30" t="s">
        <v>28</v>
      </c>
      <c r="B22" s="134">
        <f>SUM(C22,D22)</f>
        <v>2.13</v>
      </c>
      <c r="C22" s="213">
        <v>0</v>
      </c>
      <c r="D22" s="134">
        <f>SUM(D23:D24)</f>
        <v>2.13</v>
      </c>
      <c r="E22" s="134">
        <f>SUM(E23:E24)</f>
        <v>0.9</v>
      </c>
      <c r="F22" s="134">
        <f>SUM(F23:F24)</f>
        <v>0.52</v>
      </c>
      <c r="G22" s="134">
        <v>0</v>
      </c>
      <c r="H22" s="65">
        <v>2300249</v>
      </c>
      <c r="I22" s="65">
        <v>51301</v>
      </c>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row>
    <row r="23" s="195" customFormat="1" ht="26" customHeight="1" spans="1:249">
      <c r="A23" s="49" t="s">
        <v>29</v>
      </c>
      <c r="B23" s="137">
        <f t="shared" ref="B22:B27" si="5">SUM(C23,D23)</f>
        <v>2.13</v>
      </c>
      <c r="C23" s="134">
        <v>0</v>
      </c>
      <c r="D23" s="137">
        <f t="shared" ref="D22:D27" si="6">SUM(E23:G23)</f>
        <v>2.13</v>
      </c>
      <c r="E23" s="137">
        <f>VLOOKUP(A23,'计生特扶-伤残'!A:K,11,0)</f>
        <v>1.06</v>
      </c>
      <c r="F23" s="137">
        <f>VLOOKUP(A23,'计生特扶-死亡'!A:K,11,0)</f>
        <v>1.07</v>
      </c>
      <c r="G23" s="137">
        <v>0</v>
      </c>
      <c r="H23" s="65">
        <v>2300249</v>
      </c>
      <c r="I23" s="65">
        <v>51301</v>
      </c>
      <c r="J23" s="222"/>
      <c r="K23" s="222"/>
      <c r="L23" s="223"/>
      <c r="M23" s="223"/>
      <c r="N23" s="224"/>
      <c r="O23" s="222"/>
      <c r="P23" s="222"/>
      <c r="Q23" s="222"/>
      <c r="R23" s="222"/>
      <c r="S23" s="222"/>
      <c r="T23" s="222"/>
      <c r="U23" s="222"/>
      <c r="V23" s="223"/>
      <c r="W23" s="223"/>
      <c r="X23" s="224"/>
      <c r="Y23" s="222"/>
      <c r="Z23" s="222"/>
      <c r="AA23" s="222"/>
      <c r="AB23" s="222"/>
      <c r="AC23" s="222"/>
      <c r="AD23" s="222"/>
      <c r="AE23" s="222"/>
      <c r="AF23" s="223"/>
      <c r="AG23" s="223"/>
      <c r="AH23" s="224"/>
      <c r="AI23" s="222"/>
      <c r="AJ23" s="222"/>
      <c r="AK23" s="222"/>
      <c r="AL23" s="222"/>
      <c r="AM23" s="222"/>
      <c r="AN23" s="222"/>
      <c r="AO23" s="222"/>
      <c r="AP23" s="223"/>
      <c r="AQ23" s="223"/>
      <c r="AR23" s="224"/>
      <c r="AS23" s="222"/>
      <c r="AT23" s="222"/>
      <c r="AU23" s="222"/>
      <c r="AV23" s="222"/>
      <c r="AW23" s="222"/>
      <c r="AX23" s="222"/>
      <c r="AY23" s="222"/>
      <c r="AZ23" s="223"/>
      <c r="BA23" s="223"/>
      <c r="BB23" s="224"/>
      <c r="BC23" s="222"/>
      <c r="BD23" s="222"/>
      <c r="BE23" s="222"/>
      <c r="BF23" s="222"/>
      <c r="BG23" s="222"/>
      <c r="BH23" s="222"/>
      <c r="BI23" s="222"/>
      <c r="BJ23" s="223"/>
      <c r="BK23" s="223"/>
      <c r="BL23" s="224"/>
      <c r="BM23" s="222"/>
      <c r="BN23" s="222"/>
      <c r="BO23" s="222"/>
      <c r="BP23" s="222"/>
      <c r="BQ23" s="222"/>
      <c r="BR23" s="222"/>
      <c r="BS23" s="222"/>
      <c r="BT23" s="223"/>
      <c r="BU23" s="223"/>
      <c r="BV23" s="224"/>
      <c r="BW23" s="222"/>
      <c r="BX23" s="222"/>
      <c r="BY23" s="222"/>
      <c r="BZ23" s="222"/>
      <c r="CA23" s="222"/>
      <c r="CB23" s="222"/>
      <c r="CC23" s="222"/>
      <c r="CD23" s="223"/>
      <c r="CE23" s="223"/>
      <c r="CF23" s="224"/>
      <c r="CG23" s="222"/>
      <c r="CH23" s="222"/>
      <c r="CI23" s="222"/>
      <c r="CJ23" s="222"/>
      <c r="CK23" s="222"/>
      <c r="CL23" s="222"/>
      <c r="CM23" s="222"/>
      <c r="CN23" s="223"/>
      <c r="CO23" s="223"/>
      <c r="CP23" s="224"/>
      <c r="CQ23" s="222"/>
      <c r="CR23" s="222"/>
      <c r="CS23" s="222"/>
      <c r="CT23" s="222"/>
      <c r="CU23" s="222"/>
      <c r="CV23" s="222"/>
      <c r="CW23" s="222"/>
      <c r="CX23" s="223"/>
      <c r="CY23" s="223"/>
      <c r="CZ23" s="224"/>
      <c r="DA23" s="222"/>
      <c r="DB23" s="222"/>
      <c r="DC23" s="222"/>
      <c r="DD23" s="222"/>
      <c r="DE23" s="222"/>
      <c r="DF23" s="222"/>
      <c r="DG23" s="222"/>
      <c r="DH23" s="223"/>
      <c r="DI23" s="223"/>
      <c r="DJ23" s="224"/>
      <c r="DK23" s="222"/>
      <c r="DL23" s="222"/>
      <c r="DM23" s="222"/>
      <c r="DN23" s="222"/>
      <c r="DO23" s="222"/>
      <c r="DP23" s="222"/>
      <c r="DQ23" s="222"/>
      <c r="DR23" s="223"/>
      <c r="DS23" s="223"/>
      <c r="DT23" s="224"/>
      <c r="DU23" s="222"/>
      <c r="DV23" s="222"/>
      <c r="DW23" s="222"/>
      <c r="DX23" s="222"/>
      <c r="DY23" s="222"/>
      <c r="DZ23" s="222"/>
      <c r="EA23" s="222"/>
      <c r="EB23" s="223"/>
      <c r="EC23" s="223"/>
      <c r="ED23" s="224"/>
      <c r="EE23" s="222"/>
      <c r="EF23" s="222"/>
      <c r="EG23" s="222"/>
      <c r="EH23" s="222"/>
      <c r="EI23" s="222"/>
      <c r="EJ23" s="222"/>
      <c r="EK23" s="222"/>
      <c r="EL23" s="223"/>
      <c r="EM23" s="223"/>
      <c r="EN23" s="224"/>
      <c r="EO23" s="222"/>
      <c r="EP23" s="222"/>
      <c r="EQ23" s="222"/>
      <c r="ER23" s="222"/>
      <c r="ES23" s="222"/>
      <c r="ET23" s="222"/>
      <c r="EU23" s="222"/>
      <c r="EV23" s="223"/>
      <c r="EW23" s="223"/>
      <c r="EX23" s="224"/>
      <c r="EY23" s="222"/>
      <c r="EZ23" s="222"/>
      <c r="FA23" s="222"/>
      <c r="FB23" s="222"/>
      <c r="FC23" s="222"/>
      <c r="FD23" s="222"/>
      <c r="FE23" s="222"/>
      <c r="FF23" s="223"/>
      <c r="FG23" s="223"/>
      <c r="FH23" s="224"/>
      <c r="FI23" s="222"/>
      <c r="FJ23" s="222"/>
      <c r="FK23" s="222"/>
      <c r="FL23" s="222"/>
      <c r="FM23" s="222"/>
      <c r="FN23" s="222"/>
      <c r="FO23" s="222"/>
      <c r="FP23" s="223"/>
      <c r="FQ23" s="223"/>
      <c r="FR23" s="224"/>
      <c r="FS23" s="222"/>
      <c r="FT23" s="222"/>
      <c r="FU23" s="222"/>
      <c r="FV23" s="222"/>
      <c r="FW23" s="222"/>
      <c r="FX23" s="222"/>
      <c r="FY23" s="222"/>
      <c r="FZ23" s="223"/>
      <c r="GA23" s="223"/>
      <c r="GB23" s="224"/>
      <c r="GC23" s="222"/>
      <c r="GD23" s="222"/>
      <c r="GE23" s="222"/>
      <c r="GF23" s="222"/>
      <c r="GG23" s="222"/>
      <c r="GH23" s="222"/>
      <c r="GI23" s="222"/>
      <c r="GJ23" s="223"/>
      <c r="GK23" s="223"/>
      <c r="GL23" s="224"/>
      <c r="GM23" s="222"/>
      <c r="GN23" s="222"/>
      <c r="GO23" s="222"/>
      <c r="GP23" s="222"/>
      <c r="GQ23" s="222"/>
      <c r="GR23" s="222"/>
      <c r="GS23" s="222"/>
      <c r="GT23" s="223"/>
      <c r="GU23" s="223"/>
      <c r="GV23" s="224"/>
      <c r="GW23" s="222"/>
      <c r="GX23" s="222"/>
      <c r="GY23" s="222"/>
      <c r="GZ23" s="222"/>
      <c r="HA23" s="222"/>
      <c r="HB23" s="222"/>
      <c r="HC23" s="222"/>
      <c r="HD23" s="223"/>
      <c r="HE23" s="223"/>
      <c r="HF23" s="224"/>
      <c r="HG23" s="222"/>
      <c r="HH23" s="222"/>
      <c r="HI23" s="222"/>
      <c r="HJ23" s="222"/>
      <c r="HK23" s="222"/>
      <c r="HL23" s="222"/>
      <c r="HM23" s="222"/>
      <c r="HN23" s="223"/>
      <c r="HO23" s="223"/>
      <c r="HP23" s="224"/>
      <c r="HQ23" s="222"/>
      <c r="HR23" s="222"/>
      <c r="HS23" s="222"/>
      <c r="HT23" s="222"/>
      <c r="HU23" s="222"/>
      <c r="HV23" s="222"/>
      <c r="HW23" s="222"/>
      <c r="HX23" s="223"/>
      <c r="HY23" s="223"/>
      <c r="HZ23" s="224"/>
      <c r="IA23" s="222"/>
      <c r="IB23" s="222"/>
      <c r="IC23" s="222"/>
      <c r="ID23" s="222"/>
      <c r="IE23" s="222"/>
      <c r="IF23" s="222"/>
      <c r="IG23" s="222"/>
      <c r="IH23" s="223"/>
      <c r="II23" s="223"/>
      <c r="IJ23" s="224"/>
      <c r="IK23" s="222"/>
      <c r="IL23" s="222"/>
      <c r="IM23" s="222"/>
      <c r="IN23" s="222"/>
      <c r="IO23" s="222"/>
    </row>
    <row r="24" s="195" customFormat="1" ht="26" customHeight="1" spans="1:249">
      <c r="A24" s="49" t="s">
        <v>30</v>
      </c>
      <c r="B24" s="137">
        <f t="shared" si="5"/>
        <v>0</v>
      </c>
      <c r="C24" s="134">
        <v>0</v>
      </c>
      <c r="D24" s="214">
        <f>SUM(E24:G24)+0.71</f>
        <v>0</v>
      </c>
      <c r="E24" s="137">
        <v>-0.16</v>
      </c>
      <c r="F24" s="137">
        <v>-0.55</v>
      </c>
      <c r="G24" s="137">
        <v>0</v>
      </c>
      <c r="H24" s="65">
        <v>2300249</v>
      </c>
      <c r="I24" s="65">
        <v>51301</v>
      </c>
      <c r="J24" s="222"/>
      <c r="K24" s="222"/>
      <c r="L24" s="223"/>
      <c r="M24" s="223"/>
      <c r="N24" s="224"/>
      <c r="O24" s="222"/>
      <c r="P24" s="222"/>
      <c r="Q24" s="222"/>
      <c r="R24" s="222"/>
      <c r="S24" s="222"/>
      <c r="T24" s="222"/>
      <c r="U24" s="222"/>
      <c r="V24" s="223"/>
      <c r="W24" s="223"/>
      <c r="X24" s="224"/>
      <c r="Y24" s="222"/>
      <c r="Z24" s="222"/>
      <c r="AA24" s="222"/>
      <c r="AB24" s="222"/>
      <c r="AC24" s="222"/>
      <c r="AD24" s="222"/>
      <c r="AE24" s="222"/>
      <c r="AF24" s="223"/>
      <c r="AG24" s="223"/>
      <c r="AH24" s="224"/>
      <c r="AI24" s="222"/>
      <c r="AJ24" s="222"/>
      <c r="AK24" s="222"/>
      <c r="AL24" s="222"/>
      <c r="AM24" s="222"/>
      <c r="AN24" s="222"/>
      <c r="AO24" s="222"/>
      <c r="AP24" s="223"/>
      <c r="AQ24" s="223"/>
      <c r="AR24" s="224"/>
      <c r="AS24" s="222"/>
      <c r="AT24" s="222"/>
      <c r="AU24" s="222"/>
      <c r="AV24" s="222"/>
      <c r="AW24" s="222"/>
      <c r="AX24" s="222"/>
      <c r="AY24" s="222"/>
      <c r="AZ24" s="223"/>
      <c r="BA24" s="223"/>
      <c r="BB24" s="224"/>
      <c r="BC24" s="222"/>
      <c r="BD24" s="222"/>
      <c r="BE24" s="222"/>
      <c r="BF24" s="222"/>
      <c r="BG24" s="222"/>
      <c r="BH24" s="222"/>
      <c r="BI24" s="222"/>
      <c r="BJ24" s="223"/>
      <c r="BK24" s="223"/>
      <c r="BL24" s="224"/>
      <c r="BM24" s="222"/>
      <c r="BN24" s="222"/>
      <c r="BO24" s="222"/>
      <c r="BP24" s="222"/>
      <c r="BQ24" s="222"/>
      <c r="BR24" s="222"/>
      <c r="BS24" s="222"/>
      <c r="BT24" s="223"/>
      <c r="BU24" s="223"/>
      <c r="BV24" s="224"/>
      <c r="BW24" s="222"/>
      <c r="BX24" s="222"/>
      <c r="BY24" s="222"/>
      <c r="BZ24" s="222"/>
      <c r="CA24" s="222"/>
      <c r="CB24" s="222"/>
      <c r="CC24" s="222"/>
      <c r="CD24" s="223"/>
      <c r="CE24" s="223"/>
      <c r="CF24" s="224"/>
      <c r="CG24" s="222"/>
      <c r="CH24" s="222"/>
      <c r="CI24" s="222"/>
      <c r="CJ24" s="222"/>
      <c r="CK24" s="222"/>
      <c r="CL24" s="222"/>
      <c r="CM24" s="222"/>
      <c r="CN24" s="223"/>
      <c r="CO24" s="223"/>
      <c r="CP24" s="224"/>
      <c r="CQ24" s="222"/>
      <c r="CR24" s="222"/>
      <c r="CS24" s="222"/>
      <c r="CT24" s="222"/>
      <c r="CU24" s="222"/>
      <c r="CV24" s="222"/>
      <c r="CW24" s="222"/>
      <c r="CX24" s="223"/>
      <c r="CY24" s="223"/>
      <c r="CZ24" s="224"/>
      <c r="DA24" s="222"/>
      <c r="DB24" s="222"/>
      <c r="DC24" s="222"/>
      <c r="DD24" s="222"/>
      <c r="DE24" s="222"/>
      <c r="DF24" s="222"/>
      <c r="DG24" s="222"/>
      <c r="DH24" s="223"/>
      <c r="DI24" s="223"/>
      <c r="DJ24" s="224"/>
      <c r="DK24" s="222"/>
      <c r="DL24" s="222"/>
      <c r="DM24" s="222"/>
      <c r="DN24" s="222"/>
      <c r="DO24" s="222"/>
      <c r="DP24" s="222"/>
      <c r="DQ24" s="222"/>
      <c r="DR24" s="223"/>
      <c r="DS24" s="223"/>
      <c r="DT24" s="224"/>
      <c r="DU24" s="222"/>
      <c r="DV24" s="222"/>
      <c r="DW24" s="222"/>
      <c r="DX24" s="222"/>
      <c r="DY24" s="222"/>
      <c r="DZ24" s="222"/>
      <c r="EA24" s="222"/>
      <c r="EB24" s="223"/>
      <c r="EC24" s="223"/>
      <c r="ED24" s="224"/>
      <c r="EE24" s="222"/>
      <c r="EF24" s="222"/>
      <c r="EG24" s="222"/>
      <c r="EH24" s="222"/>
      <c r="EI24" s="222"/>
      <c r="EJ24" s="222"/>
      <c r="EK24" s="222"/>
      <c r="EL24" s="223"/>
      <c r="EM24" s="223"/>
      <c r="EN24" s="224"/>
      <c r="EO24" s="222"/>
      <c r="EP24" s="222"/>
      <c r="EQ24" s="222"/>
      <c r="ER24" s="222"/>
      <c r="ES24" s="222"/>
      <c r="ET24" s="222"/>
      <c r="EU24" s="222"/>
      <c r="EV24" s="223"/>
      <c r="EW24" s="223"/>
      <c r="EX24" s="224"/>
      <c r="EY24" s="222"/>
      <c r="EZ24" s="222"/>
      <c r="FA24" s="222"/>
      <c r="FB24" s="222"/>
      <c r="FC24" s="222"/>
      <c r="FD24" s="222"/>
      <c r="FE24" s="222"/>
      <c r="FF24" s="223"/>
      <c r="FG24" s="223"/>
      <c r="FH24" s="224"/>
      <c r="FI24" s="222"/>
      <c r="FJ24" s="222"/>
      <c r="FK24" s="222"/>
      <c r="FL24" s="222"/>
      <c r="FM24" s="222"/>
      <c r="FN24" s="222"/>
      <c r="FO24" s="222"/>
      <c r="FP24" s="223"/>
      <c r="FQ24" s="223"/>
      <c r="FR24" s="224"/>
      <c r="FS24" s="222"/>
      <c r="FT24" s="222"/>
      <c r="FU24" s="222"/>
      <c r="FV24" s="222"/>
      <c r="FW24" s="222"/>
      <c r="FX24" s="222"/>
      <c r="FY24" s="222"/>
      <c r="FZ24" s="223"/>
      <c r="GA24" s="223"/>
      <c r="GB24" s="224"/>
      <c r="GC24" s="222"/>
      <c r="GD24" s="222"/>
      <c r="GE24" s="222"/>
      <c r="GF24" s="222"/>
      <c r="GG24" s="222"/>
      <c r="GH24" s="222"/>
      <c r="GI24" s="222"/>
      <c r="GJ24" s="223"/>
      <c r="GK24" s="223"/>
      <c r="GL24" s="224"/>
      <c r="GM24" s="222"/>
      <c r="GN24" s="222"/>
      <c r="GO24" s="222"/>
      <c r="GP24" s="222"/>
      <c r="GQ24" s="222"/>
      <c r="GR24" s="222"/>
      <c r="GS24" s="222"/>
      <c r="GT24" s="223"/>
      <c r="GU24" s="223"/>
      <c r="GV24" s="224"/>
      <c r="GW24" s="222"/>
      <c r="GX24" s="222"/>
      <c r="GY24" s="222"/>
      <c r="GZ24" s="222"/>
      <c r="HA24" s="222"/>
      <c r="HB24" s="222"/>
      <c r="HC24" s="222"/>
      <c r="HD24" s="223"/>
      <c r="HE24" s="223"/>
      <c r="HF24" s="224"/>
      <c r="HG24" s="222"/>
      <c r="HH24" s="222"/>
      <c r="HI24" s="222"/>
      <c r="HJ24" s="222"/>
      <c r="HK24" s="222"/>
      <c r="HL24" s="222"/>
      <c r="HM24" s="222"/>
      <c r="HN24" s="223"/>
      <c r="HO24" s="223"/>
      <c r="HP24" s="224"/>
      <c r="HQ24" s="222"/>
      <c r="HR24" s="222"/>
      <c r="HS24" s="222"/>
      <c r="HT24" s="222"/>
      <c r="HU24" s="222"/>
      <c r="HV24" s="222"/>
      <c r="HW24" s="222"/>
      <c r="HX24" s="223"/>
      <c r="HY24" s="223"/>
      <c r="HZ24" s="224"/>
      <c r="IA24" s="222"/>
      <c r="IB24" s="222"/>
      <c r="IC24" s="222"/>
      <c r="ID24" s="222"/>
      <c r="IE24" s="222"/>
      <c r="IF24" s="222"/>
      <c r="IG24" s="222"/>
      <c r="IH24" s="223"/>
      <c r="II24" s="223"/>
      <c r="IJ24" s="224"/>
      <c r="IK24" s="222"/>
      <c r="IL24" s="222"/>
      <c r="IM24" s="222"/>
      <c r="IN24" s="222"/>
      <c r="IO24" s="222"/>
    </row>
    <row r="25" s="1" customFormat="1" ht="26" customHeight="1" spans="1:222">
      <c r="A25" s="30" t="s">
        <v>31</v>
      </c>
      <c r="B25" s="134">
        <f t="shared" si="5"/>
        <v>57.42</v>
      </c>
      <c r="C25" s="134">
        <v>0</v>
      </c>
      <c r="D25" s="134">
        <f t="shared" si="6"/>
        <v>57.42</v>
      </c>
      <c r="E25" s="134">
        <f>VLOOKUP(A25,'计生特扶-伤残'!A:K,11,0)</f>
        <v>6.27</v>
      </c>
      <c r="F25" s="134">
        <f>VLOOKUP(A25,'计生特扶-死亡'!A:K,11,0)</f>
        <v>51.15</v>
      </c>
      <c r="G25" s="134">
        <v>0</v>
      </c>
      <c r="H25" s="65">
        <v>2300249</v>
      </c>
      <c r="I25" s="65">
        <v>51301</v>
      </c>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row>
    <row r="26" s="1" customFormat="1" ht="26" customHeight="1" spans="1:222">
      <c r="A26" s="30" t="s">
        <v>32</v>
      </c>
      <c r="B26" s="134">
        <f t="shared" si="5"/>
        <v>78.1</v>
      </c>
      <c r="C26" s="134">
        <v>67.19</v>
      </c>
      <c r="D26" s="134">
        <f t="shared" si="6"/>
        <v>10.91</v>
      </c>
      <c r="E26" s="134">
        <f>VLOOKUP(A26,'计生特扶-伤残'!A:K,11,0)</f>
        <v>1.3</v>
      </c>
      <c r="F26" s="134">
        <f>VLOOKUP(A26,'计生特扶-死亡'!A:K,11,0)</f>
        <v>9.61</v>
      </c>
      <c r="G26" s="134">
        <v>0</v>
      </c>
      <c r="H26" s="65">
        <v>2300249</v>
      </c>
      <c r="I26" s="65">
        <v>51301</v>
      </c>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row>
    <row r="27" s="1" customFormat="1" ht="26" customHeight="1" spans="1:222">
      <c r="A27" s="30" t="s">
        <v>33</v>
      </c>
      <c r="B27" s="134">
        <f t="shared" si="5"/>
        <v>17.75</v>
      </c>
      <c r="C27" s="134">
        <v>9.5</v>
      </c>
      <c r="D27" s="134">
        <f t="shared" si="6"/>
        <v>8.25</v>
      </c>
      <c r="E27" s="134">
        <f>VLOOKUP(A27,'计生特扶-伤残'!A:K,11,0)</f>
        <v>3.43</v>
      </c>
      <c r="F27" s="134">
        <f>VLOOKUP(A27,'计生特扶-死亡'!A:K,11,0)</f>
        <v>4.82</v>
      </c>
      <c r="G27" s="134">
        <v>0</v>
      </c>
      <c r="H27" s="65">
        <v>2300249</v>
      </c>
      <c r="I27" s="65">
        <v>51301</v>
      </c>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row>
    <row r="28" s="1" customFormat="1" ht="26" customHeight="1" spans="1:222">
      <c r="A28" s="37" t="s">
        <v>34</v>
      </c>
      <c r="B28" s="137">
        <f t="shared" ref="B28:H28" si="7">SUM(B29:B34)</f>
        <v>1940.34</v>
      </c>
      <c r="C28" s="137">
        <f t="shared" si="7"/>
        <v>1248.32</v>
      </c>
      <c r="D28" s="137">
        <f t="shared" si="7"/>
        <v>692.02</v>
      </c>
      <c r="E28" s="137">
        <f t="shared" si="7"/>
        <v>202.57</v>
      </c>
      <c r="F28" s="137">
        <f t="shared" si="7"/>
        <v>490.95</v>
      </c>
      <c r="G28" s="137">
        <f t="shared" si="7"/>
        <v>0.4</v>
      </c>
      <c r="H28" s="65">
        <v>2300249</v>
      </c>
      <c r="I28" s="65">
        <v>51301</v>
      </c>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row>
    <row r="29" s="1" customFormat="1" ht="26" customHeight="1" spans="1:222">
      <c r="A29" s="30" t="s">
        <v>35</v>
      </c>
      <c r="B29" s="134">
        <f t="shared" ref="B29:B34" si="8">SUM(C29,D29)</f>
        <v>271.31</v>
      </c>
      <c r="C29" s="134">
        <v>155.24</v>
      </c>
      <c r="D29" s="134">
        <f t="shared" ref="D29:D34" si="9">SUM(E29:G29)</f>
        <v>116.07</v>
      </c>
      <c r="E29" s="134">
        <f>VLOOKUP(A29,'计生特扶-伤残'!A:K,11,0)</f>
        <v>17.31</v>
      </c>
      <c r="F29" s="134">
        <f>VLOOKUP(A29,'计生特扶-死亡'!A:K,11,0)</f>
        <v>98.58</v>
      </c>
      <c r="G29" s="134">
        <v>0.18</v>
      </c>
      <c r="H29" s="65">
        <v>2300249</v>
      </c>
      <c r="I29" s="65">
        <v>51301</v>
      </c>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row>
    <row r="30" s="1" customFormat="1" ht="26" customHeight="1" spans="1:222">
      <c r="A30" s="30" t="s">
        <v>36</v>
      </c>
      <c r="B30" s="134">
        <f t="shared" si="8"/>
        <v>524.73</v>
      </c>
      <c r="C30" s="213">
        <f>58.79-1.41</f>
        <v>57.38</v>
      </c>
      <c r="D30" s="213">
        <f>SUM(E30:G30)-1.9</f>
        <v>467.35</v>
      </c>
      <c r="E30" s="134">
        <f>VLOOKUP(A30,'计生特扶-伤残'!A:K,11,0)</f>
        <v>170.44</v>
      </c>
      <c r="F30" s="134">
        <f>VLOOKUP(A30,'计生特扶-死亡'!A:K,11,0)</f>
        <v>298.81</v>
      </c>
      <c r="G30" s="134">
        <v>0</v>
      </c>
      <c r="H30" s="65">
        <v>2300249</v>
      </c>
      <c r="I30" s="65">
        <v>51301</v>
      </c>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row>
    <row r="31" s="1" customFormat="1" ht="26" customHeight="1" spans="1:222">
      <c r="A31" s="30" t="s">
        <v>37</v>
      </c>
      <c r="B31" s="134">
        <f t="shared" si="8"/>
        <v>35.17</v>
      </c>
      <c r="C31" s="134">
        <v>24.35</v>
      </c>
      <c r="D31" s="134">
        <f t="shared" si="9"/>
        <v>10.82</v>
      </c>
      <c r="E31" s="134">
        <f>VLOOKUP(A31,'计生特扶-伤残'!A:K,11,0)</f>
        <v>3.76</v>
      </c>
      <c r="F31" s="134">
        <f>VLOOKUP(A31,'计生特扶-死亡'!A:K,11,0)</f>
        <v>7.06</v>
      </c>
      <c r="G31" s="134">
        <v>0</v>
      </c>
      <c r="H31" s="65">
        <v>2300249</v>
      </c>
      <c r="I31" s="65">
        <v>51301</v>
      </c>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row>
    <row r="32" s="1" customFormat="1" ht="26" customHeight="1" spans="1:222">
      <c r="A32" s="30" t="s">
        <v>38</v>
      </c>
      <c r="B32" s="134">
        <f t="shared" si="8"/>
        <v>171.29</v>
      </c>
      <c r="C32" s="134">
        <v>151.29</v>
      </c>
      <c r="D32" s="134">
        <f t="shared" si="9"/>
        <v>20</v>
      </c>
      <c r="E32" s="134">
        <f>VLOOKUP(A32,'计生特扶-伤残'!A:K,11,0)</f>
        <v>2.38</v>
      </c>
      <c r="F32" s="134">
        <f>VLOOKUP(A32,'计生特扶-死亡'!A:K,11,0)</f>
        <v>17.4</v>
      </c>
      <c r="G32" s="134">
        <v>0.22</v>
      </c>
      <c r="H32" s="65">
        <v>2300249</v>
      </c>
      <c r="I32" s="65">
        <v>51301</v>
      </c>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row>
    <row r="33" s="1" customFormat="1" ht="26" customHeight="1" spans="1:222">
      <c r="A33" s="30" t="s">
        <v>39</v>
      </c>
      <c r="B33" s="134">
        <f t="shared" si="8"/>
        <v>101.97</v>
      </c>
      <c r="C33" s="134">
        <v>92.64</v>
      </c>
      <c r="D33" s="134">
        <f t="shared" si="9"/>
        <v>9.33</v>
      </c>
      <c r="E33" s="134">
        <f>VLOOKUP(A33,'计生特扶-伤残'!A:K,11,0)</f>
        <v>1.74</v>
      </c>
      <c r="F33" s="134">
        <f>VLOOKUP(A33,'计生特扶-死亡'!A:K,11,0)</f>
        <v>7.59</v>
      </c>
      <c r="G33" s="134">
        <v>0</v>
      </c>
      <c r="H33" s="65">
        <v>2300249</v>
      </c>
      <c r="I33" s="65">
        <v>51301</v>
      </c>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row>
    <row r="34" s="1" customFormat="1" ht="26" customHeight="1" spans="1:222">
      <c r="A34" s="30" t="s">
        <v>40</v>
      </c>
      <c r="B34" s="134">
        <f t="shared" si="8"/>
        <v>835.87</v>
      </c>
      <c r="C34" s="134">
        <v>767.42</v>
      </c>
      <c r="D34" s="134">
        <f t="shared" si="9"/>
        <v>68.45</v>
      </c>
      <c r="E34" s="134">
        <f>VLOOKUP(A34,'计生特扶-伤残'!A:K,11,0)</f>
        <v>6.94</v>
      </c>
      <c r="F34" s="134">
        <f>VLOOKUP(A34,'计生特扶-死亡'!A:K,11,0)</f>
        <v>61.51</v>
      </c>
      <c r="G34" s="134">
        <v>0</v>
      </c>
      <c r="H34" s="65">
        <v>2300249</v>
      </c>
      <c r="I34" s="65">
        <v>51301</v>
      </c>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row>
    <row r="35" s="1" customFormat="1" ht="26" customHeight="1" spans="1:222">
      <c r="A35" s="37" t="s">
        <v>41</v>
      </c>
      <c r="B35" s="137">
        <f t="shared" ref="B35:G35" si="10">SUM(B36:B40)</f>
        <v>1792.21</v>
      </c>
      <c r="C35" s="137">
        <f t="shared" si="10"/>
        <v>1564.64</v>
      </c>
      <c r="D35" s="137">
        <f t="shared" si="10"/>
        <v>227.57</v>
      </c>
      <c r="E35" s="137">
        <f t="shared" si="10"/>
        <v>25.96</v>
      </c>
      <c r="F35" s="137">
        <f t="shared" si="10"/>
        <v>201.61</v>
      </c>
      <c r="G35" s="137">
        <f t="shared" si="10"/>
        <v>0</v>
      </c>
      <c r="H35" s="65">
        <v>2300249</v>
      </c>
      <c r="I35" s="65">
        <v>51301</v>
      </c>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row>
    <row r="36" s="1" customFormat="1" ht="26" customHeight="1" spans="1:222">
      <c r="A36" s="30" t="s">
        <v>42</v>
      </c>
      <c r="B36" s="134">
        <f>SUM(C36,D36)</f>
        <v>126.15</v>
      </c>
      <c r="C36" s="134">
        <v>65.28</v>
      </c>
      <c r="D36" s="134">
        <f>SUM(E36:G36)</f>
        <v>60.87</v>
      </c>
      <c r="E36" s="134">
        <f>VLOOKUP(A36,'计生特扶-伤残'!A:K,11,0)</f>
        <v>5.72000000000001</v>
      </c>
      <c r="F36" s="134">
        <f>VLOOKUP(A36,'计生特扶-死亡'!A:K,11,0)</f>
        <v>55.15</v>
      </c>
      <c r="G36" s="134">
        <v>0</v>
      </c>
      <c r="H36" s="65">
        <v>2300249</v>
      </c>
      <c r="I36" s="65">
        <v>51301</v>
      </c>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row>
    <row r="37" s="1" customFormat="1" ht="26" customHeight="1" spans="1:222">
      <c r="A37" s="30" t="s">
        <v>43</v>
      </c>
      <c r="B37" s="134">
        <f>SUM(C37,D37)</f>
        <v>575.04</v>
      </c>
      <c r="C37" s="134">
        <v>520.24</v>
      </c>
      <c r="D37" s="134">
        <f>SUM(E37:G37)</f>
        <v>54.8</v>
      </c>
      <c r="E37" s="134">
        <f>VLOOKUP(A37,'计生特扶-伤残'!A:K,11,0)</f>
        <v>5.34000000000001</v>
      </c>
      <c r="F37" s="134">
        <f>VLOOKUP(A37,'计生特扶-死亡'!A:K,11,0)</f>
        <v>49.46</v>
      </c>
      <c r="G37" s="134">
        <v>0</v>
      </c>
      <c r="H37" s="65">
        <v>2300249</v>
      </c>
      <c r="I37" s="65">
        <v>51301</v>
      </c>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row>
    <row r="38" s="1" customFormat="1" ht="26" customHeight="1" spans="1:222">
      <c r="A38" s="30" t="s">
        <v>44</v>
      </c>
      <c r="B38" s="134">
        <f>SUM(C38,D38)</f>
        <v>246.84</v>
      </c>
      <c r="C38" s="134">
        <v>217.68</v>
      </c>
      <c r="D38" s="134">
        <f>SUM(E38:G38)</f>
        <v>29.16</v>
      </c>
      <c r="E38" s="134">
        <f>VLOOKUP(A38,'计生特扶-伤残'!A:K,11,0)</f>
        <v>2.44</v>
      </c>
      <c r="F38" s="134">
        <f>VLOOKUP(A38,'计生特扶-死亡'!A:K,11,0)</f>
        <v>26.72</v>
      </c>
      <c r="G38" s="134">
        <v>0</v>
      </c>
      <c r="H38" s="65">
        <v>2300249</v>
      </c>
      <c r="I38" s="65">
        <v>51301</v>
      </c>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row>
    <row r="39" s="1" customFormat="1" ht="26" customHeight="1" spans="1:222">
      <c r="A39" s="30" t="s">
        <v>45</v>
      </c>
      <c r="B39" s="134">
        <f>SUM(C39,D39)</f>
        <v>84.22</v>
      </c>
      <c r="C39" s="134">
        <v>71.58</v>
      </c>
      <c r="D39" s="134">
        <f>SUM(E39:G39)</f>
        <v>12.64</v>
      </c>
      <c r="E39" s="134">
        <f>VLOOKUP(A39,'计生特扶-伤残'!A:K,11,0)</f>
        <v>1.48</v>
      </c>
      <c r="F39" s="134">
        <f>VLOOKUP(A39,'计生特扶-死亡'!A:K,11,0)</f>
        <v>11.16</v>
      </c>
      <c r="G39" s="134">
        <v>0</v>
      </c>
      <c r="H39" s="65">
        <v>2300249</v>
      </c>
      <c r="I39" s="65">
        <v>51301</v>
      </c>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row>
    <row r="40" s="1" customFormat="1" ht="26" customHeight="1" spans="1:222">
      <c r="A40" s="30" t="s">
        <v>46</v>
      </c>
      <c r="B40" s="134">
        <f>SUM(C40,D40)</f>
        <v>759.96</v>
      </c>
      <c r="C40" s="134">
        <v>689.86</v>
      </c>
      <c r="D40" s="134">
        <f>SUM(E40:G40)</f>
        <v>70.1</v>
      </c>
      <c r="E40" s="134">
        <f>VLOOKUP(A40,'计生特扶-伤残'!A:K,11,0)</f>
        <v>10.98</v>
      </c>
      <c r="F40" s="134">
        <f>VLOOKUP(A40,'计生特扶-死亡'!A:K,11,0)</f>
        <v>59.12</v>
      </c>
      <c r="G40" s="134">
        <v>0</v>
      </c>
      <c r="H40" s="65">
        <v>2300249</v>
      </c>
      <c r="I40" s="65">
        <v>51301</v>
      </c>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row>
    <row r="41" s="1" customFormat="1" ht="26" customHeight="1" spans="1:222">
      <c r="A41" s="37" t="s">
        <v>47</v>
      </c>
      <c r="B41" s="137">
        <f t="shared" ref="B41:G41" si="11">SUM(B42:B44)</f>
        <v>1181.62</v>
      </c>
      <c r="C41" s="137">
        <f t="shared" si="11"/>
        <v>335.12</v>
      </c>
      <c r="D41" s="137">
        <f t="shared" si="11"/>
        <v>846.5</v>
      </c>
      <c r="E41" s="137">
        <f t="shared" si="11"/>
        <v>196.51</v>
      </c>
      <c r="F41" s="137">
        <f t="shared" si="11"/>
        <v>626.55</v>
      </c>
      <c r="G41" s="137">
        <f t="shared" si="11"/>
        <v>23.44</v>
      </c>
      <c r="H41" s="65">
        <v>2300249</v>
      </c>
      <c r="I41" s="65">
        <v>51301</v>
      </c>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row>
    <row r="42" s="1" customFormat="1" ht="26" customHeight="1" spans="1:222">
      <c r="A42" s="30" t="s">
        <v>48</v>
      </c>
      <c r="B42" s="134">
        <f>SUM(C42,D42)</f>
        <v>373.61</v>
      </c>
      <c r="C42" s="134">
        <v>83.69</v>
      </c>
      <c r="D42" s="134">
        <f>SUM(E42:G42)</f>
        <v>289.92</v>
      </c>
      <c r="E42" s="134">
        <f>VLOOKUP(A42,'计生特扶-伤残'!A:K,11,0)</f>
        <v>76.38</v>
      </c>
      <c r="F42" s="134">
        <f>VLOOKUP(A42,'计生特扶-死亡'!A:K,11,0)</f>
        <v>210.96</v>
      </c>
      <c r="G42" s="134">
        <v>2.58</v>
      </c>
      <c r="H42" s="65">
        <v>2300249</v>
      </c>
      <c r="I42" s="65">
        <v>51301</v>
      </c>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row>
    <row r="43" s="1" customFormat="1" ht="26" customHeight="1" spans="1:222">
      <c r="A43" s="30" t="s">
        <v>49</v>
      </c>
      <c r="B43" s="134">
        <f>SUM(C43,D43)</f>
        <v>425.34</v>
      </c>
      <c r="C43" s="134">
        <v>71.99</v>
      </c>
      <c r="D43" s="134">
        <f>SUM(E43:G43)</f>
        <v>353.35</v>
      </c>
      <c r="E43" s="134">
        <f>VLOOKUP(A43,'计生特扶-伤残'!A:K,11,0)</f>
        <v>78.41</v>
      </c>
      <c r="F43" s="134">
        <f>VLOOKUP(A43,'计生特扶-死亡'!A:K,11,0)</f>
        <v>270.39</v>
      </c>
      <c r="G43" s="134">
        <v>4.55</v>
      </c>
      <c r="H43" s="65">
        <v>2300249</v>
      </c>
      <c r="I43" s="65">
        <v>51301</v>
      </c>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row>
    <row r="44" s="1" customFormat="1" ht="26" customHeight="1" spans="1:222">
      <c r="A44" s="30" t="s">
        <v>50</v>
      </c>
      <c r="B44" s="134">
        <f>SUM(C44,D44)</f>
        <v>382.67</v>
      </c>
      <c r="C44" s="134">
        <v>179.44</v>
      </c>
      <c r="D44" s="134">
        <f>SUM(E44:G44)</f>
        <v>203.23</v>
      </c>
      <c r="E44" s="134">
        <f>VLOOKUP(A44,'计生特扶-伤残'!A:K,11,0)</f>
        <v>41.72</v>
      </c>
      <c r="F44" s="134">
        <f>VLOOKUP(A44,'计生特扶-死亡'!A:K,11,0)</f>
        <v>145.2</v>
      </c>
      <c r="G44" s="134">
        <v>16.31</v>
      </c>
      <c r="H44" s="65">
        <v>2300249</v>
      </c>
      <c r="I44" s="65">
        <v>51301</v>
      </c>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row>
    <row r="45" s="1" customFormat="1" ht="26" customHeight="1" spans="1:222">
      <c r="A45" s="37" t="s">
        <v>51</v>
      </c>
      <c r="B45" s="137">
        <f t="shared" ref="B45:G45" si="12">SUM(B46,B48)</f>
        <v>122.46</v>
      </c>
      <c r="C45" s="137">
        <f t="shared" si="12"/>
        <v>85.04</v>
      </c>
      <c r="D45" s="137">
        <f t="shared" si="12"/>
        <v>37.42</v>
      </c>
      <c r="E45" s="137">
        <f t="shared" si="12"/>
        <v>7.06</v>
      </c>
      <c r="F45" s="137">
        <f t="shared" si="12"/>
        <v>28.64</v>
      </c>
      <c r="G45" s="137">
        <f t="shared" si="12"/>
        <v>1.72</v>
      </c>
      <c r="H45" s="65">
        <v>2300249</v>
      </c>
      <c r="I45" s="65">
        <v>51301</v>
      </c>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row>
    <row r="46" s="1" customFormat="1" ht="26" customHeight="1" spans="1:222">
      <c r="A46" s="47" t="s">
        <v>52</v>
      </c>
      <c r="B46" s="134">
        <f>SUM(C46,D46)</f>
        <v>30.3</v>
      </c>
      <c r="C46" s="134">
        <v>27.28</v>
      </c>
      <c r="D46" s="134">
        <f>SUM(E46:G46)</f>
        <v>3.02</v>
      </c>
      <c r="E46" s="134">
        <f>VLOOKUP(A46,'计生特扶-伤残'!A:K,11,0)</f>
        <v>0</v>
      </c>
      <c r="F46" s="134">
        <f>VLOOKUP(A46,'计生特扶-死亡'!A:K,11,0)</f>
        <v>3.02</v>
      </c>
      <c r="G46" s="134">
        <v>0</v>
      </c>
      <c r="H46" s="65">
        <v>2300249</v>
      </c>
      <c r="I46" s="65">
        <v>51301</v>
      </c>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row>
    <row r="47" s="1" customFormat="1" ht="26" customHeight="1" spans="1:222">
      <c r="A47" s="49" t="s">
        <v>53</v>
      </c>
      <c r="B47" s="137">
        <f>SUM(C47,D47)</f>
        <v>30.3</v>
      </c>
      <c r="C47" s="134">
        <v>27.28</v>
      </c>
      <c r="D47" s="137">
        <f>SUM(E47:G47)</f>
        <v>3.02</v>
      </c>
      <c r="E47" s="137">
        <f>VLOOKUP(A47,'计生特扶-伤残'!A:K,11,0)</f>
        <v>0</v>
      </c>
      <c r="F47" s="137">
        <f>VLOOKUP(A47,'计生特扶-死亡'!A:K,11,0)</f>
        <v>3.02</v>
      </c>
      <c r="G47" s="137">
        <v>0</v>
      </c>
      <c r="H47" s="65">
        <v>2300249</v>
      </c>
      <c r="I47" s="65">
        <v>51301</v>
      </c>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row>
    <row r="48" s="195" customFormat="1" ht="26" customHeight="1" spans="1:249">
      <c r="A48" s="215" t="s">
        <v>54</v>
      </c>
      <c r="B48" s="216">
        <f>SUM(C48,D48)</f>
        <v>92.16</v>
      </c>
      <c r="C48" s="134">
        <v>57.76</v>
      </c>
      <c r="D48" s="216">
        <f>SUM(E48:G48)</f>
        <v>34.4</v>
      </c>
      <c r="E48" s="216">
        <f>VLOOKUP(A48,'计生特扶-伤残'!A:K,11,0)</f>
        <v>7.06</v>
      </c>
      <c r="F48" s="216">
        <f>VLOOKUP(A48,'计生特扶-死亡'!A:K,11,0)</f>
        <v>25.62</v>
      </c>
      <c r="G48" s="216">
        <v>1.72</v>
      </c>
      <c r="H48" s="217">
        <v>2300249</v>
      </c>
      <c r="I48" s="217">
        <v>51301</v>
      </c>
      <c r="J48" s="222"/>
      <c r="K48" s="222"/>
      <c r="L48" s="223"/>
      <c r="M48" s="223"/>
      <c r="N48" s="224"/>
      <c r="O48" s="222"/>
      <c r="P48" s="222"/>
      <c r="Q48" s="222"/>
      <c r="R48" s="222"/>
      <c r="S48" s="222"/>
      <c r="T48" s="222"/>
      <c r="U48" s="222"/>
      <c r="V48" s="223"/>
      <c r="W48" s="223"/>
      <c r="X48" s="224"/>
      <c r="Y48" s="222"/>
      <c r="Z48" s="222"/>
      <c r="AA48" s="222"/>
      <c r="AB48" s="222"/>
      <c r="AC48" s="222"/>
      <c r="AD48" s="222"/>
      <c r="AE48" s="222"/>
      <c r="AF48" s="223"/>
      <c r="AG48" s="223"/>
      <c r="AH48" s="224"/>
      <c r="AI48" s="222"/>
      <c r="AJ48" s="222"/>
      <c r="AK48" s="222"/>
      <c r="AL48" s="222"/>
      <c r="AM48" s="222"/>
      <c r="AN48" s="222"/>
      <c r="AO48" s="222"/>
      <c r="AP48" s="223"/>
      <c r="AQ48" s="223"/>
      <c r="AR48" s="224"/>
      <c r="AS48" s="222"/>
      <c r="AT48" s="222"/>
      <c r="AU48" s="222"/>
      <c r="AV48" s="222"/>
      <c r="AW48" s="222"/>
      <c r="AX48" s="222"/>
      <c r="AY48" s="222"/>
      <c r="AZ48" s="223"/>
      <c r="BA48" s="223"/>
      <c r="BB48" s="224"/>
      <c r="BC48" s="222"/>
      <c r="BD48" s="222"/>
      <c r="BE48" s="222"/>
      <c r="BF48" s="222"/>
      <c r="BG48" s="222"/>
      <c r="BH48" s="222"/>
      <c r="BI48" s="222"/>
      <c r="BJ48" s="223"/>
      <c r="BK48" s="223"/>
      <c r="BL48" s="224"/>
      <c r="BM48" s="222"/>
      <c r="BN48" s="222"/>
      <c r="BO48" s="222"/>
      <c r="BP48" s="222"/>
      <c r="BQ48" s="222"/>
      <c r="BR48" s="222"/>
      <c r="BS48" s="222"/>
      <c r="BT48" s="223"/>
      <c r="BU48" s="223"/>
      <c r="BV48" s="224"/>
      <c r="BW48" s="222"/>
      <c r="BX48" s="222"/>
      <c r="BY48" s="222"/>
      <c r="BZ48" s="222"/>
      <c r="CA48" s="222"/>
      <c r="CB48" s="222"/>
      <c r="CC48" s="222"/>
      <c r="CD48" s="223"/>
      <c r="CE48" s="223"/>
      <c r="CF48" s="224"/>
      <c r="CG48" s="222"/>
      <c r="CH48" s="222"/>
      <c r="CI48" s="222"/>
      <c r="CJ48" s="222"/>
      <c r="CK48" s="222"/>
      <c r="CL48" s="222"/>
      <c r="CM48" s="222"/>
      <c r="CN48" s="223"/>
      <c r="CO48" s="223"/>
      <c r="CP48" s="224"/>
      <c r="CQ48" s="222"/>
      <c r="CR48" s="222"/>
      <c r="CS48" s="222"/>
      <c r="CT48" s="222"/>
      <c r="CU48" s="222"/>
      <c r="CV48" s="222"/>
      <c r="CW48" s="222"/>
      <c r="CX48" s="223"/>
      <c r="CY48" s="223"/>
      <c r="CZ48" s="224"/>
      <c r="DA48" s="222"/>
      <c r="DB48" s="222"/>
      <c r="DC48" s="222"/>
      <c r="DD48" s="222"/>
      <c r="DE48" s="222"/>
      <c r="DF48" s="222"/>
      <c r="DG48" s="222"/>
      <c r="DH48" s="223"/>
      <c r="DI48" s="223"/>
      <c r="DJ48" s="224"/>
      <c r="DK48" s="222"/>
      <c r="DL48" s="222"/>
      <c r="DM48" s="222"/>
      <c r="DN48" s="222"/>
      <c r="DO48" s="222"/>
      <c r="DP48" s="222"/>
      <c r="DQ48" s="222"/>
      <c r="DR48" s="223"/>
      <c r="DS48" s="223"/>
      <c r="DT48" s="224"/>
      <c r="DU48" s="222"/>
      <c r="DV48" s="222"/>
      <c r="DW48" s="222"/>
      <c r="DX48" s="222"/>
      <c r="DY48" s="222"/>
      <c r="DZ48" s="222"/>
      <c r="EA48" s="222"/>
      <c r="EB48" s="223"/>
      <c r="EC48" s="223"/>
      <c r="ED48" s="224"/>
      <c r="EE48" s="222"/>
      <c r="EF48" s="222"/>
      <c r="EG48" s="222"/>
      <c r="EH48" s="222"/>
      <c r="EI48" s="222"/>
      <c r="EJ48" s="222"/>
      <c r="EK48" s="222"/>
      <c r="EL48" s="223"/>
      <c r="EM48" s="223"/>
      <c r="EN48" s="224"/>
      <c r="EO48" s="222"/>
      <c r="EP48" s="222"/>
      <c r="EQ48" s="222"/>
      <c r="ER48" s="222"/>
      <c r="ES48" s="222"/>
      <c r="ET48" s="222"/>
      <c r="EU48" s="222"/>
      <c r="EV48" s="223"/>
      <c r="EW48" s="223"/>
      <c r="EX48" s="224"/>
      <c r="EY48" s="222"/>
      <c r="EZ48" s="222"/>
      <c r="FA48" s="222"/>
      <c r="FB48" s="222"/>
      <c r="FC48" s="222"/>
      <c r="FD48" s="222"/>
      <c r="FE48" s="222"/>
      <c r="FF48" s="223"/>
      <c r="FG48" s="223"/>
      <c r="FH48" s="224"/>
      <c r="FI48" s="222"/>
      <c r="FJ48" s="222"/>
      <c r="FK48" s="222"/>
      <c r="FL48" s="222"/>
      <c r="FM48" s="222"/>
      <c r="FN48" s="222"/>
      <c r="FO48" s="222"/>
      <c r="FP48" s="223"/>
      <c r="FQ48" s="223"/>
      <c r="FR48" s="224"/>
      <c r="FS48" s="222"/>
      <c r="FT48" s="222"/>
      <c r="FU48" s="222"/>
      <c r="FV48" s="222"/>
      <c r="FW48" s="222"/>
      <c r="FX48" s="222"/>
      <c r="FY48" s="222"/>
      <c r="FZ48" s="223"/>
      <c r="GA48" s="223"/>
      <c r="GB48" s="224"/>
      <c r="GC48" s="222"/>
      <c r="GD48" s="222"/>
      <c r="GE48" s="222"/>
      <c r="GF48" s="222"/>
      <c r="GG48" s="222"/>
      <c r="GH48" s="222"/>
      <c r="GI48" s="222"/>
      <c r="GJ48" s="223"/>
      <c r="GK48" s="223"/>
      <c r="GL48" s="224"/>
      <c r="GM48" s="222"/>
      <c r="GN48" s="222"/>
      <c r="GO48" s="222"/>
      <c r="GP48" s="222"/>
      <c r="GQ48" s="222"/>
      <c r="GR48" s="222"/>
      <c r="GS48" s="222"/>
      <c r="GT48" s="223"/>
      <c r="GU48" s="223"/>
      <c r="GV48" s="224"/>
      <c r="GW48" s="222"/>
      <c r="GX48" s="222"/>
      <c r="GY48" s="222"/>
      <c r="GZ48" s="222"/>
      <c r="HA48" s="222"/>
      <c r="HB48" s="222"/>
      <c r="HC48" s="222"/>
      <c r="HD48" s="223"/>
      <c r="HE48" s="223"/>
      <c r="HF48" s="224"/>
      <c r="HG48" s="222"/>
      <c r="HH48" s="222"/>
      <c r="HI48" s="222"/>
      <c r="HJ48" s="222"/>
      <c r="HK48" s="222"/>
      <c r="HL48" s="222"/>
      <c r="HM48" s="222"/>
      <c r="HN48" s="223"/>
      <c r="HO48" s="223"/>
      <c r="HP48" s="224"/>
      <c r="HQ48" s="222"/>
      <c r="HR48" s="222"/>
      <c r="HS48" s="222"/>
      <c r="HT48" s="222"/>
      <c r="HU48" s="222"/>
      <c r="HV48" s="222"/>
      <c r="HW48" s="222"/>
      <c r="HX48" s="223"/>
      <c r="HY48" s="223"/>
      <c r="HZ48" s="224"/>
      <c r="IA48" s="222"/>
      <c r="IB48" s="222"/>
      <c r="IC48" s="222"/>
      <c r="ID48" s="222"/>
      <c r="IE48" s="222"/>
      <c r="IF48" s="222"/>
      <c r="IG48" s="222"/>
      <c r="IH48" s="223"/>
      <c r="II48" s="223"/>
      <c r="IJ48" s="224"/>
      <c r="IK48" s="222"/>
      <c r="IL48" s="222"/>
      <c r="IM48" s="222"/>
      <c r="IN48" s="222"/>
      <c r="IO48" s="222"/>
    </row>
    <row r="49" s="1" customFormat="1" ht="26" customHeight="1" spans="1:222">
      <c r="A49" s="37" t="s">
        <v>55</v>
      </c>
      <c r="B49" s="137">
        <f t="shared" ref="B49:G49" si="13">SUM(B50:B51)</f>
        <v>1680.54</v>
      </c>
      <c r="C49" s="137">
        <f t="shared" si="13"/>
        <v>1352.66</v>
      </c>
      <c r="D49" s="137">
        <f t="shared" si="13"/>
        <v>327.88</v>
      </c>
      <c r="E49" s="137">
        <f t="shared" si="13"/>
        <v>67.96</v>
      </c>
      <c r="F49" s="137">
        <f t="shared" si="13"/>
        <v>250.52</v>
      </c>
      <c r="G49" s="137">
        <f t="shared" si="13"/>
        <v>9.4</v>
      </c>
      <c r="H49" s="65">
        <v>2300249</v>
      </c>
      <c r="I49" s="65">
        <v>51301</v>
      </c>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row>
    <row r="50" s="1" customFormat="1" ht="26" customHeight="1" spans="1:222">
      <c r="A50" s="30" t="s">
        <v>56</v>
      </c>
      <c r="B50" s="134">
        <f>SUM(C50,D50)</f>
        <v>651.55</v>
      </c>
      <c r="C50" s="134">
        <v>421.43</v>
      </c>
      <c r="D50" s="134">
        <f>SUM(E50:G50)</f>
        <v>230.12</v>
      </c>
      <c r="E50" s="134">
        <f>VLOOKUP(A50,'计生特扶-伤残'!A:K,11,0)</f>
        <v>52.93</v>
      </c>
      <c r="F50" s="134">
        <f>VLOOKUP(A50,'计生特扶-死亡'!A:K,11,0)</f>
        <v>175.77</v>
      </c>
      <c r="G50" s="134">
        <v>1.42</v>
      </c>
      <c r="H50" s="65">
        <v>2300249</v>
      </c>
      <c r="I50" s="65">
        <v>51301</v>
      </c>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row>
    <row r="51" s="4" customFormat="1" ht="52" customHeight="1" spans="1:222">
      <c r="A51" s="30" t="s">
        <v>57</v>
      </c>
      <c r="B51" s="134">
        <f>SUM(C51,D51)</f>
        <v>1028.99</v>
      </c>
      <c r="C51" s="134">
        <v>931.23</v>
      </c>
      <c r="D51" s="134">
        <f>SUM(E51:G51)</f>
        <v>97.76</v>
      </c>
      <c r="E51" s="134">
        <f>VLOOKUP(A51,'计生特扶-伤残'!A:K,11,0)</f>
        <v>15.03</v>
      </c>
      <c r="F51" s="134">
        <f>VLOOKUP(A51,'计生特扶-死亡'!A:K,11,0)</f>
        <v>74.75</v>
      </c>
      <c r="G51" s="134">
        <v>7.98</v>
      </c>
      <c r="H51" s="65">
        <v>2300249</v>
      </c>
      <c r="I51" s="65">
        <v>51301</v>
      </c>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66"/>
      <c r="BO51" s="66"/>
      <c r="BP51" s="66"/>
      <c r="BQ51" s="66"/>
      <c r="BR51" s="66"/>
      <c r="BS51" s="66"/>
      <c r="BT51" s="66"/>
      <c r="BU51" s="66"/>
      <c r="BV51" s="66"/>
      <c r="BW51" s="66"/>
      <c r="BX51" s="66"/>
      <c r="BY51" s="66"/>
      <c r="BZ51" s="66"/>
      <c r="CA51" s="66"/>
      <c r="CB51" s="66"/>
      <c r="CC51" s="66"/>
      <c r="CD51" s="66"/>
      <c r="CE51" s="66"/>
      <c r="CF51" s="66"/>
      <c r="CG51" s="66"/>
      <c r="CH51" s="66"/>
      <c r="CI51" s="66"/>
      <c r="CJ51" s="66"/>
      <c r="CK51" s="66"/>
      <c r="CL51" s="66"/>
      <c r="CM51" s="66"/>
      <c r="CN51" s="66"/>
      <c r="CO51" s="66"/>
      <c r="CP51" s="66"/>
      <c r="CQ51" s="66"/>
      <c r="CR51" s="66"/>
      <c r="CS51" s="66"/>
      <c r="CT51" s="66"/>
      <c r="CU51" s="66"/>
      <c r="CV51" s="66"/>
      <c r="CW51" s="66"/>
      <c r="CX51" s="66"/>
      <c r="CY51" s="66"/>
      <c r="CZ51" s="66"/>
      <c r="DA51" s="66"/>
      <c r="DB51" s="66"/>
      <c r="DC51" s="66"/>
      <c r="DD51" s="66"/>
      <c r="DE51" s="66"/>
      <c r="DF51" s="66"/>
      <c r="DG51" s="66"/>
      <c r="DH51" s="66"/>
      <c r="DI51" s="66"/>
      <c r="DJ51" s="66"/>
      <c r="DK51" s="66"/>
      <c r="DL51" s="66"/>
      <c r="DM51" s="66"/>
      <c r="DN51" s="66"/>
      <c r="DO51" s="66"/>
      <c r="DP51" s="66"/>
      <c r="DQ51" s="66"/>
      <c r="DR51" s="66"/>
      <c r="DS51" s="66"/>
      <c r="DT51" s="66"/>
      <c r="DU51" s="66"/>
      <c r="DV51" s="66"/>
      <c r="DW51" s="66"/>
      <c r="DX51" s="66"/>
      <c r="DY51" s="66"/>
      <c r="DZ51" s="66"/>
      <c r="EA51" s="66"/>
      <c r="EB51" s="66"/>
      <c r="EC51" s="66"/>
      <c r="ED51" s="66"/>
      <c r="EE51" s="66"/>
      <c r="EF51" s="66"/>
      <c r="EG51" s="66"/>
      <c r="EH51" s="66"/>
      <c r="EI51" s="66"/>
      <c r="EJ51" s="66"/>
      <c r="EK51" s="66"/>
      <c r="EL51" s="66"/>
      <c r="EM51" s="66"/>
      <c r="EN51" s="66"/>
      <c r="EO51" s="66"/>
      <c r="EP51" s="66"/>
      <c r="EQ51" s="66"/>
      <c r="ER51" s="66"/>
      <c r="ES51" s="66"/>
      <c r="ET51" s="66"/>
      <c r="EU51" s="66"/>
      <c r="EV51" s="66"/>
      <c r="EW51" s="66"/>
      <c r="EX51" s="66"/>
      <c r="EY51" s="66"/>
      <c r="EZ51" s="66"/>
      <c r="FA51" s="66"/>
      <c r="FB51" s="66"/>
      <c r="FC51" s="66"/>
      <c r="FD51" s="66"/>
      <c r="FE51" s="66"/>
      <c r="FF51" s="66"/>
      <c r="FG51" s="66"/>
      <c r="FH51" s="66"/>
      <c r="FI51" s="66"/>
      <c r="FJ51" s="66"/>
      <c r="FK51" s="66"/>
      <c r="FL51" s="66"/>
      <c r="FM51" s="66"/>
      <c r="FN51" s="66"/>
      <c r="FO51" s="66"/>
      <c r="FP51" s="66"/>
      <c r="FQ51" s="66"/>
      <c r="FR51" s="66"/>
      <c r="FS51" s="66"/>
      <c r="FT51" s="66"/>
      <c r="FU51" s="66"/>
      <c r="FV51" s="66"/>
      <c r="FW51" s="66"/>
      <c r="FX51" s="66"/>
      <c r="FY51" s="66"/>
      <c r="FZ51" s="66"/>
      <c r="GA51" s="66"/>
      <c r="GB51" s="66"/>
      <c r="GC51" s="66"/>
      <c r="GD51" s="66"/>
      <c r="GE51" s="66"/>
      <c r="GF51" s="66"/>
      <c r="GG51" s="66"/>
      <c r="GH51" s="66"/>
      <c r="GI51" s="66"/>
      <c r="GJ51" s="66"/>
      <c r="GK51" s="66"/>
      <c r="GL51" s="66"/>
      <c r="GM51" s="66"/>
      <c r="GN51" s="66"/>
      <c r="GO51" s="66"/>
      <c r="GP51" s="66"/>
      <c r="GQ51" s="66"/>
      <c r="GR51" s="66"/>
      <c r="GS51" s="66"/>
      <c r="GT51" s="66"/>
      <c r="GU51" s="66"/>
      <c r="GV51" s="66"/>
      <c r="GW51" s="66"/>
      <c r="GX51" s="66"/>
      <c r="GY51" s="66"/>
      <c r="GZ51" s="66"/>
      <c r="HA51" s="66"/>
      <c r="HB51" s="66"/>
      <c r="HC51" s="66"/>
      <c r="HD51" s="66"/>
      <c r="HE51" s="66"/>
      <c r="HF51" s="66"/>
      <c r="HG51" s="66"/>
      <c r="HH51" s="66"/>
      <c r="HI51" s="66"/>
      <c r="HJ51" s="66"/>
      <c r="HK51" s="66"/>
      <c r="HL51" s="66"/>
      <c r="HM51" s="66"/>
      <c r="HN51" s="66"/>
    </row>
    <row r="52" s="1" customFormat="1" ht="26" customHeight="1" spans="1:222">
      <c r="A52" s="37" t="s">
        <v>58</v>
      </c>
      <c r="B52" s="137">
        <f t="shared" ref="B52:G52" si="14">SUM(B53,B56:B57)</f>
        <v>486.95</v>
      </c>
      <c r="C52" s="137">
        <f t="shared" si="14"/>
        <v>256.74</v>
      </c>
      <c r="D52" s="137">
        <f t="shared" si="14"/>
        <v>230.21</v>
      </c>
      <c r="E52" s="137">
        <f t="shared" si="14"/>
        <v>67.51</v>
      </c>
      <c r="F52" s="137">
        <f t="shared" si="14"/>
        <v>161.27</v>
      </c>
      <c r="G52" s="137">
        <f t="shared" si="14"/>
        <v>1.43</v>
      </c>
      <c r="H52" s="65">
        <v>2300249</v>
      </c>
      <c r="I52" s="65">
        <v>51301</v>
      </c>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row>
    <row r="53" s="1" customFormat="1" ht="26" customHeight="1" spans="1:222">
      <c r="A53" s="48" t="s">
        <v>59</v>
      </c>
      <c r="B53" s="134">
        <f>SUM(C53,D53)</f>
        <v>78.45</v>
      </c>
      <c r="C53" s="134">
        <v>40.51</v>
      </c>
      <c r="D53" s="134">
        <f>SUM(E53:G53)</f>
        <v>37.94</v>
      </c>
      <c r="E53" s="134">
        <f>VLOOKUP(A53,'计生特扶-伤残'!A:K,11,0)</f>
        <v>11.71</v>
      </c>
      <c r="F53" s="134">
        <f>VLOOKUP(A53,'计生特扶-死亡'!A:K,11,0)</f>
        <v>26.23</v>
      </c>
      <c r="G53" s="134">
        <v>0</v>
      </c>
      <c r="H53" s="65">
        <v>2300249</v>
      </c>
      <c r="I53" s="65">
        <v>51301</v>
      </c>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row>
    <row r="54" s="1" customFormat="1" ht="26" customHeight="1" spans="1:222">
      <c r="A54" s="49" t="s">
        <v>60</v>
      </c>
      <c r="B54" s="137">
        <f>SUM(C54,D54)</f>
        <v>35.86</v>
      </c>
      <c r="C54" s="134">
        <v>5.16</v>
      </c>
      <c r="D54" s="137">
        <f>SUM(E54:G54)</f>
        <v>30.7</v>
      </c>
      <c r="E54" s="137">
        <f>VLOOKUP(A54,'计生特扶-伤残'!A:K,11,0)</f>
        <v>8.79</v>
      </c>
      <c r="F54" s="137">
        <f>VLOOKUP(A54,'计生特扶-死亡'!A:K,11,0)</f>
        <v>21.91</v>
      </c>
      <c r="G54" s="137">
        <v>0</v>
      </c>
      <c r="H54" s="65">
        <v>2300249</v>
      </c>
      <c r="I54" s="65">
        <v>51301</v>
      </c>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row>
    <row r="55" s="196" customFormat="1" ht="26" customHeight="1" spans="1:249">
      <c r="A55" s="49" t="s">
        <v>61</v>
      </c>
      <c r="B55" s="137">
        <f>SUM(C55,D55)</f>
        <v>42.59</v>
      </c>
      <c r="C55" s="134">
        <v>35.35</v>
      </c>
      <c r="D55" s="137">
        <f>SUM(E55:G55)</f>
        <v>7.24</v>
      </c>
      <c r="E55" s="137">
        <f>VLOOKUP(A55,'计生特扶-伤残'!A:K,11,0)</f>
        <v>2.92</v>
      </c>
      <c r="F55" s="137">
        <f>VLOOKUP(A55,'计生特扶-死亡'!A:K,11,0)</f>
        <v>4.32</v>
      </c>
      <c r="G55" s="137">
        <v>0</v>
      </c>
      <c r="H55" s="65">
        <v>2300249</v>
      </c>
      <c r="I55" s="65">
        <v>51301</v>
      </c>
      <c r="J55" s="222"/>
      <c r="K55" s="222"/>
      <c r="L55" s="223"/>
      <c r="M55" s="223"/>
      <c r="N55" s="224"/>
      <c r="O55" s="222"/>
      <c r="P55" s="222"/>
      <c r="Q55" s="222"/>
      <c r="R55" s="222"/>
      <c r="S55" s="222"/>
      <c r="T55" s="222"/>
      <c r="U55" s="222"/>
      <c r="V55" s="223"/>
      <c r="W55" s="223"/>
      <c r="X55" s="224"/>
      <c r="Y55" s="222"/>
      <c r="Z55" s="222"/>
      <c r="AA55" s="222"/>
      <c r="AB55" s="222"/>
      <c r="AC55" s="222"/>
      <c r="AD55" s="222"/>
      <c r="AE55" s="222"/>
      <c r="AF55" s="223"/>
      <c r="AG55" s="223"/>
      <c r="AH55" s="224"/>
      <c r="AI55" s="222"/>
      <c r="AJ55" s="222"/>
      <c r="AK55" s="222"/>
      <c r="AL55" s="222"/>
      <c r="AM55" s="222"/>
      <c r="AN55" s="222"/>
      <c r="AO55" s="222"/>
      <c r="AP55" s="223"/>
      <c r="AQ55" s="223"/>
      <c r="AR55" s="224"/>
      <c r="AS55" s="222"/>
      <c r="AT55" s="222"/>
      <c r="AU55" s="222"/>
      <c r="AV55" s="222"/>
      <c r="AW55" s="222"/>
      <c r="AX55" s="222"/>
      <c r="AY55" s="222"/>
      <c r="AZ55" s="223"/>
      <c r="BA55" s="223"/>
      <c r="BB55" s="224"/>
      <c r="BC55" s="222"/>
      <c r="BD55" s="222"/>
      <c r="BE55" s="222"/>
      <c r="BF55" s="222"/>
      <c r="BG55" s="222"/>
      <c r="BH55" s="222"/>
      <c r="BI55" s="222"/>
      <c r="BJ55" s="223"/>
      <c r="BK55" s="223"/>
      <c r="BL55" s="224"/>
      <c r="BM55" s="222"/>
      <c r="BN55" s="222"/>
      <c r="BO55" s="222"/>
      <c r="BP55" s="222"/>
      <c r="BQ55" s="222"/>
      <c r="BR55" s="222"/>
      <c r="BS55" s="222"/>
      <c r="BT55" s="223"/>
      <c r="BU55" s="223"/>
      <c r="BV55" s="224"/>
      <c r="BW55" s="222"/>
      <c r="BX55" s="222"/>
      <c r="BY55" s="222"/>
      <c r="BZ55" s="222"/>
      <c r="CA55" s="222"/>
      <c r="CB55" s="222"/>
      <c r="CC55" s="222"/>
      <c r="CD55" s="223"/>
      <c r="CE55" s="223"/>
      <c r="CF55" s="224"/>
      <c r="CG55" s="222"/>
      <c r="CH55" s="222"/>
      <c r="CI55" s="222"/>
      <c r="CJ55" s="222"/>
      <c r="CK55" s="222"/>
      <c r="CL55" s="222"/>
      <c r="CM55" s="222"/>
      <c r="CN55" s="223"/>
      <c r="CO55" s="223"/>
      <c r="CP55" s="224"/>
      <c r="CQ55" s="222"/>
      <c r="CR55" s="222"/>
      <c r="CS55" s="222"/>
      <c r="CT55" s="222"/>
      <c r="CU55" s="222"/>
      <c r="CV55" s="222"/>
      <c r="CW55" s="222"/>
      <c r="CX55" s="223"/>
      <c r="CY55" s="223"/>
      <c r="CZ55" s="224"/>
      <c r="DA55" s="222"/>
      <c r="DB55" s="222"/>
      <c r="DC55" s="222"/>
      <c r="DD55" s="222"/>
      <c r="DE55" s="222"/>
      <c r="DF55" s="222"/>
      <c r="DG55" s="222"/>
      <c r="DH55" s="223"/>
      <c r="DI55" s="223"/>
      <c r="DJ55" s="224"/>
      <c r="DK55" s="222"/>
      <c r="DL55" s="222"/>
      <c r="DM55" s="222"/>
      <c r="DN55" s="222"/>
      <c r="DO55" s="222"/>
      <c r="DP55" s="222"/>
      <c r="DQ55" s="222"/>
      <c r="DR55" s="223"/>
      <c r="DS55" s="223"/>
      <c r="DT55" s="224"/>
      <c r="DU55" s="222"/>
      <c r="DV55" s="222"/>
      <c r="DW55" s="222"/>
      <c r="DX55" s="222"/>
      <c r="DY55" s="222"/>
      <c r="DZ55" s="222"/>
      <c r="EA55" s="222"/>
      <c r="EB55" s="223"/>
      <c r="EC55" s="223"/>
      <c r="ED55" s="224"/>
      <c r="EE55" s="222"/>
      <c r="EF55" s="222"/>
      <c r="EG55" s="222"/>
      <c r="EH55" s="222"/>
      <c r="EI55" s="222"/>
      <c r="EJ55" s="222"/>
      <c r="EK55" s="222"/>
      <c r="EL55" s="223"/>
      <c r="EM55" s="223"/>
      <c r="EN55" s="224"/>
      <c r="EO55" s="222"/>
      <c r="EP55" s="222"/>
      <c r="EQ55" s="222"/>
      <c r="ER55" s="222"/>
      <c r="ES55" s="222"/>
      <c r="ET55" s="222"/>
      <c r="EU55" s="222"/>
      <c r="EV55" s="223"/>
      <c r="EW55" s="223"/>
      <c r="EX55" s="224"/>
      <c r="EY55" s="222"/>
      <c r="EZ55" s="222"/>
      <c r="FA55" s="222"/>
      <c r="FB55" s="222"/>
      <c r="FC55" s="222"/>
      <c r="FD55" s="222"/>
      <c r="FE55" s="222"/>
      <c r="FF55" s="223"/>
      <c r="FG55" s="223"/>
      <c r="FH55" s="224"/>
      <c r="FI55" s="222"/>
      <c r="FJ55" s="222"/>
      <c r="FK55" s="222"/>
      <c r="FL55" s="222"/>
      <c r="FM55" s="222"/>
      <c r="FN55" s="222"/>
      <c r="FO55" s="222"/>
      <c r="FP55" s="223"/>
      <c r="FQ55" s="223"/>
      <c r="FR55" s="224"/>
      <c r="FS55" s="222"/>
      <c r="FT55" s="222"/>
      <c r="FU55" s="222"/>
      <c r="FV55" s="222"/>
      <c r="FW55" s="222"/>
      <c r="FX55" s="222"/>
      <c r="FY55" s="222"/>
      <c r="FZ55" s="223"/>
      <c r="GA55" s="223"/>
      <c r="GB55" s="224"/>
      <c r="GC55" s="222"/>
      <c r="GD55" s="222"/>
      <c r="GE55" s="222"/>
      <c r="GF55" s="222"/>
      <c r="GG55" s="222"/>
      <c r="GH55" s="222"/>
      <c r="GI55" s="222"/>
      <c r="GJ55" s="223"/>
      <c r="GK55" s="223"/>
      <c r="GL55" s="224"/>
      <c r="GM55" s="222"/>
      <c r="GN55" s="222"/>
      <c r="GO55" s="222"/>
      <c r="GP55" s="222"/>
      <c r="GQ55" s="222"/>
      <c r="GR55" s="222"/>
      <c r="GS55" s="222"/>
      <c r="GT55" s="223"/>
      <c r="GU55" s="223"/>
      <c r="GV55" s="224"/>
      <c r="GW55" s="222"/>
      <c r="GX55" s="222"/>
      <c r="GY55" s="222"/>
      <c r="GZ55" s="222"/>
      <c r="HA55" s="222"/>
      <c r="HB55" s="222"/>
      <c r="HC55" s="222"/>
      <c r="HD55" s="223"/>
      <c r="HE55" s="223"/>
      <c r="HF55" s="224"/>
      <c r="HG55" s="222"/>
      <c r="HH55" s="222"/>
      <c r="HI55" s="222"/>
      <c r="HJ55" s="222"/>
      <c r="HK55" s="222"/>
      <c r="HL55" s="222"/>
      <c r="HM55" s="222"/>
      <c r="HN55" s="223"/>
      <c r="HO55" s="223"/>
      <c r="HP55" s="224"/>
      <c r="HQ55" s="222"/>
      <c r="HR55" s="222"/>
      <c r="HS55" s="222"/>
      <c r="HT55" s="222"/>
      <c r="HU55" s="222"/>
      <c r="HV55" s="222"/>
      <c r="HW55" s="222"/>
      <c r="HX55" s="223"/>
      <c r="HY55" s="223"/>
      <c r="HZ55" s="224"/>
      <c r="IA55" s="222"/>
      <c r="IB55" s="222"/>
      <c r="IC55" s="222"/>
      <c r="ID55" s="222"/>
      <c r="IE55" s="222"/>
      <c r="IF55" s="222"/>
      <c r="IG55" s="222"/>
      <c r="IH55" s="223"/>
      <c r="II55" s="223"/>
      <c r="IJ55" s="224"/>
      <c r="IK55" s="222"/>
      <c r="IL55" s="222"/>
      <c r="IM55" s="222"/>
      <c r="IN55" s="222"/>
      <c r="IO55" s="222"/>
    </row>
    <row r="56" s="196" customFormat="1" ht="26" customHeight="1" spans="1:249">
      <c r="A56" s="218" t="s">
        <v>62</v>
      </c>
      <c r="B56" s="216">
        <f>SUM(C56,D56)</f>
        <v>300.78</v>
      </c>
      <c r="C56" s="134">
        <v>133.95</v>
      </c>
      <c r="D56" s="216">
        <f>SUM(E56:G56)</f>
        <v>166.83</v>
      </c>
      <c r="E56" s="216">
        <f>VLOOKUP(A56,'计生特扶-伤残'!A:K,11,0)</f>
        <v>48.1</v>
      </c>
      <c r="F56" s="216">
        <f>VLOOKUP(A56,'计生特扶-死亡'!A:K,11,0)</f>
        <v>117.3</v>
      </c>
      <c r="G56" s="216">
        <v>1.43</v>
      </c>
      <c r="H56" s="217">
        <v>2300249</v>
      </c>
      <c r="I56" s="217">
        <v>51301</v>
      </c>
      <c r="J56" s="222"/>
      <c r="K56" s="222"/>
      <c r="L56" s="223"/>
      <c r="M56" s="223"/>
      <c r="N56" s="224"/>
      <c r="O56" s="222"/>
      <c r="P56" s="222"/>
      <c r="Q56" s="222"/>
      <c r="R56" s="222"/>
      <c r="S56" s="222"/>
      <c r="T56" s="222"/>
      <c r="U56" s="222"/>
      <c r="V56" s="223"/>
      <c r="W56" s="223"/>
      <c r="X56" s="224"/>
      <c r="Y56" s="222"/>
      <c r="Z56" s="222"/>
      <c r="AA56" s="222"/>
      <c r="AB56" s="222"/>
      <c r="AC56" s="222"/>
      <c r="AD56" s="222"/>
      <c r="AE56" s="222"/>
      <c r="AF56" s="223"/>
      <c r="AG56" s="223"/>
      <c r="AH56" s="224"/>
      <c r="AI56" s="222"/>
      <c r="AJ56" s="222"/>
      <c r="AK56" s="222"/>
      <c r="AL56" s="222"/>
      <c r="AM56" s="222"/>
      <c r="AN56" s="222"/>
      <c r="AO56" s="222"/>
      <c r="AP56" s="223"/>
      <c r="AQ56" s="223"/>
      <c r="AR56" s="224"/>
      <c r="AS56" s="222"/>
      <c r="AT56" s="222"/>
      <c r="AU56" s="222"/>
      <c r="AV56" s="222"/>
      <c r="AW56" s="222"/>
      <c r="AX56" s="222"/>
      <c r="AY56" s="222"/>
      <c r="AZ56" s="223"/>
      <c r="BA56" s="223"/>
      <c r="BB56" s="224"/>
      <c r="BC56" s="222"/>
      <c r="BD56" s="222"/>
      <c r="BE56" s="222"/>
      <c r="BF56" s="222"/>
      <c r="BG56" s="222"/>
      <c r="BH56" s="222"/>
      <c r="BI56" s="222"/>
      <c r="BJ56" s="223"/>
      <c r="BK56" s="223"/>
      <c r="BL56" s="224"/>
      <c r="BM56" s="222"/>
      <c r="BN56" s="222"/>
      <c r="BO56" s="222"/>
      <c r="BP56" s="222"/>
      <c r="BQ56" s="222"/>
      <c r="BR56" s="222"/>
      <c r="BS56" s="222"/>
      <c r="BT56" s="223"/>
      <c r="BU56" s="223"/>
      <c r="BV56" s="224"/>
      <c r="BW56" s="222"/>
      <c r="BX56" s="222"/>
      <c r="BY56" s="222"/>
      <c r="BZ56" s="222"/>
      <c r="CA56" s="222"/>
      <c r="CB56" s="222"/>
      <c r="CC56" s="222"/>
      <c r="CD56" s="223"/>
      <c r="CE56" s="223"/>
      <c r="CF56" s="224"/>
      <c r="CG56" s="222"/>
      <c r="CH56" s="222"/>
      <c r="CI56" s="222"/>
      <c r="CJ56" s="222"/>
      <c r="CK56" s="222"/>
      <c r="CL56" s="222"/>
      <c r="CM56" s="222"/>
      <c r="CN56" s="223"/>
      <c r="CO56" s="223"/>
      <c r="CP56" s="224"/>
      <c r="CQ56" s="222"/>
      <c r="CR56" s="222"/>
      <c r="CS56" s="222"/>
      <c r="CT56" s="222"/>
      <c r="CU56" s="222"/>
      <c r="CV56" s="222"/>
      <c r="CW56" s="222"/>
      <c r="CX56" s="223"/>
      <c r="CY56" s="223"/>
      <c r="CZ56" s="224"/>
      <c r="DA56" s="222"/>
      <c r="DB56" s="222"/>
      <c r="DC56" s="222"/>
      <c r="DD56" s="222"/>
      <c r="DE56" s="222"/>
      <c r="DF56" s="222"/>
      <c r="DG56" s="222"/>
      <c r="DH56" s="223"/>
      <c r="DI56" s="223"/>
      <c r="DJ56" s="224"/>
      <c r="DK56" s="222"/>
      <c r="DL56" s="222"/>
      <c r="DM56" s="222"/>
      <c r="DN56" s="222"/>
      <c r="DO56" s="222"/>
      <c r="DP56" s="222"/>
      <c r="DQ56" s="222"/>
      <c r="DR56" s="223"/>
      <c r="DS56" s="223"/>
      <c r="DT56" s="224"/>
      <c r="DU56" s="222"/>
      <c r="DV56" s="222"/>
      <c r="DW56" s="222"/>
      <c r="DX56" s="222"/>
      <c r="DY56" s="222"/>
      <c r="DZ56" s="222"/>
      <c r="EA56" s="222"/>
      <c r="EB56" s="223"/>
      <c r="EC56" s="223"/>
      <c r="ED56" s="224"/>
      <c r="EE56" s="222"/>
      <c r="EF56" s="222"/>
      <c r="EG56" s="222"/>
      <c r="EH56" s="222"/>
      <c r="EI56" s="222"/>
      <c r="EJ56" s="222"/>
      <c r="EK56" s="222"/>
      <c r="EL56" s="223"/>
      <c r="EM56" s="223"/>
      <c r="EN56" s="224"/>
      <c r="EO56" s="222"/>
      <c r="EP56" s="222"/>
      <c r="EQ56" s="222"/>
      <c r="ER56" s="222"/>
      <c r="ES56" s="222"/>
      <c r="ET56" s="222"/>
      <c r="EU56" s="222"/>
      <c r="EV56" s="223"/>
      <c r="EW56" s="223"/>
      <c r="EX56" s="224"/>
      <c r="EY56" s="222"/>
      <c r="EZ56" s="222"/>
      <c r="FA56" s="222"/>
      <c r="FB56" s="222"/>
      <c r="FC56" s="222"/>
      <c r="FD56" s="222"/>
      <c r="FE56" s="222"/>
      <c r="FF56" s="223"/>
      <c r="FG56" s="223"/>
      <c r="FH56" s="224"/>
      <c r="FI56" s="222"/>
      <c r="FJ56" s="222"/>
      <c r="FK56" s="222"/>
      <c r="FL56" s="222"/>
      <c r="FM56" s="222"/>
      <c r="FN56" s="222"/>
      <c r="FO56" s="222"/>
      <c r="FP56" s="223"/>
      <c r="FQ56" s="223"/>
      <c r="FR56" s="224"/>
      <c r="FS56" s="222"/>
      <c r="FT56" s="222"/>
      <c r="FU56" s="222"/>
      <c r="FV56" s="222"/>
      <c r="FW56" s="222"/>
      <c r="FX56" s="222"/>
      <c r="FY56" s="222"/>
      <c r="FZ56" s="223"/>
      <c r="GA56" s="223"/>
      <c r="GB56" s="224"/>
      <c r="GC56" s="222"/>
      <c r="GD56" s="222"/>
      <c r="GE56" s="222"/>
      <c r="GF56" s="222"/>
      <c r="GG56" s="222"/>
      <c r="GH56" s="222"/>
      <c r="GI56" s="222"/>
      <c r="GJ56" s="223"/>
      <c r="GK56" s="223"/>
      <c r="GL56" s="224"/>
      <c r="GM56" s="222"/>
      <c r="GN56" s="222"/>
      <c r="GO56" s="222"/>
      <c r="GP56" s="222"/>
      <c r="GQ56" s="222"/>
      <c r="GR56" s="222"/>
      <c r="GS56" s="222"/>
      <c r="GT56" s="223"/>
      <c r="GU56" s="223"/>
      <c r="GV56" s="224"/>
      <c r="GW56" s="222"/>
      <c r="GX56" s="222"/>
      <c r="GY56" s="222"/>
      <c r="GZ56" s="222"/>
      <c r="HA56" s="222"/>
      <c r="HB56" s="222"/>
      <c r="HC56" s="222"/>
      <c r="HD56" s="223"/>
      <c r="HE56" s="223"/>
      <c r="HF56" s="224"/>
      <c r="HG56" s="222"/>
      <c r="HH56" s="222"/>
      <c r="HI56" s="222"/>
      <c r="HJ56" s="222"/>
      <c r="HK56" s="222"/>
      <c r="HL56" s="222"/>
      <c r="HM56" s="222"/>
      <c r="HN56" s="223"/>
      <c r="HO56" s="223"/>
      <c r="HP56" s="224"/>
      <c r="HQ56" s="222"/>
      <c r="HR56" s="222"/>
      <c r="HS56" s="222"/>
      <c r="HT56" s="222"/>
      <c r="HU56" s="222"/>
      <c r="HV56" s="222"/>
      <c r="HW56" s="222"/>
      <c r="HX56" s="223"/>
      <c r="HY56" s="223"/>
      <c r="HZ56" s="224"/>
      <c r="IA56" s="222"/>
      <c r="IB56" s="222"/>
      <c r="IC56" s="222"/>
      <c r="ID56" s="222"/>
      <c r="IE56" s="222"/>
      <c r="IF56" s="222"/>
      <c r="IG56" s="222"/>
      <c r="IH56" s="223"/>
      <c r="II56" s="223"/>
      <c r="IJ56" s="224"/>
      <c r="IK56" s="222"/>
      <c r="IL56" s="222"/>
      <c r="IM56" s="222"/>
      <c r="IN56" s="222"/>
      <c r="IO56" s="222"/>
    </row>
    <row r="57" s="1" customFormat="1" ht="26" customHeight="1" spans="1:222">
      <c r="A57" s="30" t="s">
        <v>63</v>
      </c>
      <c r="B57" s="134">
        <f>SUM(C57,D57)</f>
        <v>107.72</v>
      </c>
      <c r="C57" s="134">
        <v>82.28</v>
      </c>
      <c r="D57" s="134">
        <f>SUM(E57:G57)</f>
        <v>25.44</v>
      </c>
      <c r="E57" s="134">
        <f>VLOOKUP(A57,'计生特扶-伤残'!A:K,11,0)</f>
        <v>7.7</v>
      </c>
      <c r="F57" s="134">
        <f>VLOOKUP(A57,'计生特扶-死亡'!A:K,11,0)</f>
        <v>17.74</v>
      </c>
      <c r="G57" s="134">
        <v>0</v>
      </c>
      <c r="H57" s="65">
        <v>2300249</v>
      </c>
      <c r="I57" s="65">
        <v>51301</v>
      </c>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row>
    <row r="58" s="1" customFormat="1" ht="26" customHeight="1" spans="1:222">
      <c r="A58" s="37" t="s">
        <v>64</v>
      </c>
      <c r="B58" s="137">
        <f>SUM(B59,B62)</f>
        <v>76.14</v>
      </c>
      <c r="C58" s="137">
        <f t="shared" ref="B58:G58" si="15">SUM(C59,C62)</f>
        <v>66.2</v>
      </c>
      <c r="D58" s="137">
        <f t="shared" si="15"/>
        <v>9.94</v>
      </c>
      <c r="E58" s="137">
        <f t="shared" si="15"/>
        <v>0.43</v>
      </c>
      <c r="F58" s="137">
        <f t="shared" si="15"/>
        <v>9.51</v>
      </c>
      <c r="G58" s="137">
        <f t="shared" si="15"/>
        <v>0</v>
      </c>
      <c r="H58" s="65">
        <v>2300249</v>
      </c>
      <c r="I58" s="65">
        <v>51301</v>
      </c>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row>
    <row r="59" s="1" customFormat="1" ht="26" customHeight="1" spans="1:222">
      <c r="A59" s="48" t="s">
        <v>65</v>
      </c>
      <c r="B59" s="134">
        <f t="shared" ref="B59:B64" si="16">SUM(C59,D59)</f>
        <v>23.21</v>
      </c>
      <c r="C59" s="134">
        <v>23.21</v>
      </c>
      <c r="D59" s="134">
        <v>0</v>
      </c>
      <c r="E59" s="134">
        <v>0</v>
      </c>
      <c r="F59" s="134">
        <v>0</v>
      </c>
      <c r="G59" s="134">
        <v>0</v>
      </c>
      <c r="H59" s="65">
        <v>2300249</v>
      </c>
      <c r="I59" s="65">
        <v>51301</v>
      </c>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row>
    <row r="60" s="1" customFormat="1" ht="26" customHeight="1" spans="1:222">
      <c r="A60" s="49" t="s">
        <v>66</v>
      </c>
      <c r="B60" s="137">
        <f t="shared" si="16"/>
        <v>21.07</v>
      </c>
      <c r="C60" s="134">
        <v>21.07</v>
      </c>
      <c r="D60" s="214">
        <f>SUM(E60:G60)+1.17</f>
        <v>0</v>
      </c>
      <c r="E60" s="137">
        <f>VLOOKUP(A60,'计生特扶-伤残'!A:K,11,0)</f>
        <v>0</v>
      </c>
      <c r="F60" s="137">
        <v>-1.17</v>
      </c>
      <c r="G60" s="137">
        <v>0</v>
      </c>
      <c r="H60" s="65">
        <v>2300249</v>
      </c>
      <c r="I60" s="65">
        <v>51301</v>
      </c>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row>
    <row r="61" s="196" customFormat="1" ht="26" customHeight="1" spans="1:249">
      <c r="A61" s="49" t="s">
        <v>67</v>
      </c>
      <c r="B61" s="137">
        <f t="shared" si="16"/>
        <v>2.14</v>
      </c>
      <c r="C61" s="134">
        <v>2.14</v>
      </c>
      <c r="D61" s="214">
        <f>SUM(E61:G61)+0.02</f>
        <v>0</v>
      </c>
      <c r="E61" s="137">
        <v>-0.77</v>
      </c>
      <c r="F61" s="137">
        <v>0.75</v>
      </c>
      <c r="G61" s="137">
        <v>0</v>
      </c>
      <c r="H61" s="65">
        <v>2300249</v>
      </c>
      <c r="I61" s="65">
        <v>51301</v>
      </c>
      <c r="J61" s="222"/>
      <c r="K61" s="222"/>
      <c r="L61" s="223"/>
      <c r="M61" s="223"/>
      <c r="N61" s="224"/>
      <c r="O61" s="222"/>
      <c r="P61" s="222"/>
      <c r="Q61" s="222"/>
      <c r="R61" s="222"/>
      <c r="S61" s="222"/>
      <c r="T61" s="222"/>
      <c r="U61" s="222"/>
      <c r="V61" s="223"/>
      <c r="W61" s="223"/>
      <c r="X61" s="224"/>
      <c r="Y61" s="222"/>
      <c r="Z61" s="222"/>
      <c r="AA61" s="222"/>
      <c r="AB61" s="222"/>
      <c r="AC61" s="222"/>
      <c r="AD61" s="222"/>
      <c r="AE61" s="222"/>
      <c r="AF61" s="223"/>
      <c r="AG61" s="223"/>
      <c r="AH61" s="224"/>
      <c r="AI61" s="222"/>
      <c r="AJ61" s="222"/>
      <c r="AK61" s="222"/>
      <c r="AL61" s="222"/>
      <c r="AM61" s="222"/>
      <c r="AN61" s="222"/>
      <c r="AO61" s="222"/>
      <c r="AP61" s="223"/>
      <c r="AQ61" s="223"/>
      <c r="AR61" s="224"/>
      <c r="AS61" s="222"/>
      <c r="AT61" s="222"/>
      <c r="AU61" s="222"/>
      <c r="AV61" s="222"/>
      <c r="AW61" s="222"/>
      <c r="AX61" s="222"/>
      <c r="AY61" s="222"/>
      <c r="AZ61" s="223"/>
      <c r="BA61" s="223"/>
      <c r="BB61" s="224"/>
      <c r="BC61" s="222"/>
      <c r="BD61" s="222"/>
      <c r="BE61" s="222"/>
      <c r="BF61" s="222"/>
      <c r="BG61" s="222"/>
      <c r="BH61" s="222"/>
      <c r="BI61" s="222"/>
      <c r="BJ61" s="223"/>
      <c r="BK61" s="223"/>
      <c r="BL61" s="224"/>
      <c r="BM61" s="222"/>
      <c r="BN61" s="222"/>
      <c r="BO61" s="222"/>
      <c r="BP61" s="222"/>
      <c r="BQ61" s="222"/>
      <c r="BR61" s="222"/>
      <c r="BS61" s="222"/>
      <c r="BT61" s="223"/>
      <c r="BU61" s="223"/>
      <c r="BV61" s="224"/>
      <c r="BW61" s="222"/>
      <c r="BX61" s="222"/>
      <c r="BY61" s="222"/>
      <c r="BZ61" s="222"/>
      <c r="CA61" s="222"/>
      <c r="CB61" s="222"/>
      <c r="CC61" s="222"/>
      <c r="CD61" s="223"/>
      <c r="CE61" s="223"/>
      <c r="CF61" s="224"/>
      <c r="CG61" s="222"/>
      <c r="CH61" s="222"/>
      <c r="CI61" s="222"/>
      <c r="CJ61" s="222"/>
      <c r="CK61" s="222"/>
      <c r="CL61" s="222"/>
      <c r="CM61" s="222"/>
      <c r="CN61" s="223"/>
      <c r="CO61" s="223"/>
      <c r="CP61" s="224"/>
      <c r="CQ61" s="222"/>
      <c r="CR61" s="222"/>
      <c r="CS61" s="222"/>
      <c r="CT61" s="222"/>
      <c r="CU61" s="222"/>
      <c r="CV61" s="222"/>
      <c r="CW61" s="222"/>
      <c r="CX61" s="223"/>
      <c r="CY61" s="223"/>
      <c r="CZ61" s="224"/>
      <c r="DA61" s="222"/>
      <c r="DB61" s="222"/>
      <c r="DC61" s="222"/>
      <c r="DD61" s="222"/>
      <c r="DE61" s="222"/>
      <c r="DF61" s="222"/>
      <c r="DG61" s="222"/>
      <c r="DH61" s="223"/>
      <c r="DI61" s="223"/>
      <c r="DJ61" s="224"/>
      <c r="DK61" s="222"/>
      <c r="DL61" s="222"/>
      <c r="DM61" s="222"/>
      <c r="DN61" s="222"/>
      <c r="DO61" s="222"/>
      <c r="DP61" s="222"/>
      <c r="DQ61" s="222"/>
      <c r="DR61" s="223"/>
      <c r="DS61" s="223"/>
      <c r="DT61" s="224"/>
      <c r="DU61" s="222"/>
      <c r="DV61" s="222"/>
      <c r="DW61" s="222"/>
      <c r="DX61" s="222"/>
      <c r="DY61" s="222"/>
      <c r="DZ61" s="222"/>
      <c r="EA61" s="222"/>
      <c r="EB61" s="223"/>
      <c r="EC61" s="223"/>
      <c r="ED61" s="224"/>
      <c r="EE61" s="222"/>
      <c r="EF61" s="222"/>
      <c r="EG61" s="222"/>
      <c r="EH61" s="222"/>
      <c r="EI61" s="222"/>
      <c r="EJ61" s="222"/>
      <c r="EK61" s="222"/>
      <c r="EL61" s="223"/>
      <c r="EM61" s="223"/>
      <c r="EN61" s="224"/>
      <c r="EO61" s="222"/>
      <c r="EP61" s="222"/>
      <c r="EQ61" s="222"/>
      <c r="ER61" s="222"/>
      <c r="ES61" s="222"/>
      <c r="ET61" s="222"/>
      <c r="EU61" s="222"/>
      <c r="EV61" s="223"/>
      <c r="EW61" s="223"/>
      <c r="EX61" s="224"/>
      <c r="EY61" s="222"/>
      <c r="EZ61" s="222"/>
      <c r="FA61" s="222"/>
      <c r="FB61" s="222"/>
      <c r="FC61" s="222"/>
      <c r="FD61" s="222"/>
      <c r="FE61" s="222"/>
      <c r="FF61" s="223"/>
      <c r="FG61" s="223"/>
      <c r="FH61" s="224"/>
      <c r="FI61" s="222"/>
      <c r="FJ61" s="222"/>
      <c r="FK61" s="222"/>
      <c r="FL61" s="222"/>
      <c r="FM61" s="222"/>
      <c r="FN61" s="222"/>
      <c r="FO61" s="222"/>
      <c r="FP61" s="223"/>
      <c r="FQ61" s="223"/>
      <c r="FR61" s="224"/>
      <c r="FS61" s="222"/>
      <c r="FT61" s="222"/>
      <c r="FU61" s="222"/>
      <c r="FV61" s="222"/>
      <c r="FW61" s="222"/>
      <c r="FX61" s="222"/>
      <c r="FY61" s="222"/>
      <c r="FZ61" s="223"/>
      <c r="GA61" s="223"/>
      <c r="GB61" s="224"/>
      <c r="GC61" s="222"/>
      <c r="GD61" s="222"/>
      <c r="GE61" s="222"/>
      <c r="GF61" s="222"/>
      <c r="GG61" s="222"/>
      <c r="GH61" s="222"/>
      <c r="GI61" s="222"/>
      <c r="GJ61" s="223"/>
      <c r="GK61" s="223"/>
      <c r="GL61" s="224"/>
      <c r="GM61" s="222"/>
      <c r="GN61" s="222"/>
      <c r="GO61" s="222"/>
      <c r="GP61" s="222"/>
      <c r="GQ61" s="222"/>
      <c r="GR61" s="222"/>
      <c r="GS61" s="222"/>
      <c r="GT61" s="223"/>
      <c r="GU61" s="223"/>
      <c r="GV61" s="224"/>
      <c r="GW61" s="222"/>
      <c r="GX61" s="222"/>
      <c r="GY61" s="222"/>
      <c r="GZ61" s="222"/>
      <c r="HA61" s="222"/>
      <c r="HB61" s="222"/>
      <c r="HC61" s="222"/>
      <c r="HD61" s="223"/>
      <c r="HE61" s="223"/>
      <c r="HF61" s="224"/>
      <c r="HG61" s="222"/>
      <c r="HH61" s="222"/>
      <c r="HI61" s="222"/>
      <c r="HJ61" s="222"/>
      <c r="HK61" s="222"/>
      <c r="HL61" s="222"/>
      <c r="HM61" s="222"/>
      <c r="HN61" s="223"/>
      <c r="HO61" s="223"/>
      <c r="HP61" s="224"/>
      <c r="HQ61" s="222"/>
      <c r="HR61" s="222"/>
      <c r="HS61" s="222"/>
      <c r="HT61" s="222"/>
      <c r="HU61" s="222"/>
      <c r="HV61" s="222"/>
      <c r="HW61" s="222"/>
      <c r="HX61" s="223"/>
      <c r="HY61" s="223"/>
      <c r="HZ61" s="224"/>
      <c r="IA61" s="222"/>
      <c r="IB61" s="222"/>
      <c r="IC61" s="222"/>
      <c r="ID61" s="222"/>
      <c r="IE61" s="222"/>
      <c r="IF61" s="222"/>
      <c r="IG61" s="222"/>
      <c r="IH61" s="223"/>
      <c r="II61" s="223"/>
      <c r="IJ61" s="224"/>
      <c r="IK61" s="222"/>
      <c r="IL61" s="222"/>
      <c r="IM61" s="222"/>
      <c r="IN61" s="222"/>
      <c r="IO61" s="222"/>
    </row>
    <row r="62" s="196" customFormat="1" ht="26" customHeight="1" spans="1:249">
      <c r="A62" s="30" t="s">
        <v>68</v>
      </c>
      <c r="B62" s="134">
        <f t="shared" si="16"/>
        <v>52.93</v>
      </c>
      <c r="C62" s="134">
        <v>42.99</v>
      </c>
      <c r="D62" s="134">
        <f t="shared" ref="D59:D64" si="17">SUM(E62:G62)</f>
        <v>9.94</v>
      </c>
      <c r="E62" s="134">
        <f>VLOOKUP(A62,'计生特扶-伤残'!A:K,11,0)</f>
        <v>0.43</v>
      </c>
      <c r="F62" s="134">
        <f>VLOOKUP(A62,'计生特扶-死亡'!A:K,11,0)</f>
        <v>9.51</v>
      </c>
      <c r="G62" s="134">
        <v>0</v>
      </c>
      <c r="H62" s="65">
        <v>2300249</v>
      </c>
      <c r="I62" s="65">
        <v>51301</v>
      </c>
      <c r="J62" s="222"/>
      <c r="K62" s="222"/>
      <c r="L62" s="223"/>
      <c r="M62" s="223"/>
      <c r="N62" s="224"/>
      <c r="O62" s="222"/>
      <c r="P62" s="222"/>
      <c r="Q62" s="222"/>
      <c r="R62" s="222"/>
      <c r="S62" s="222"/>
      <c r="T62" s="222"/>
      <c r="U62" s="222"/>
      <c r="V62" s="223"/>
      <c r="W62" s="223"/>
      <c r="X62" s="224"/>
      <c r="Y62" s="222"/>
      <c r="Z62" s="222"/>
      <c r="AA62" s="222"/>
      <c r="AB62" s="222"/>
      <c r="AC62" s="222"/>
      <c r="AD62" s="222"/>
      <c r="AE62" s="222"/>
      <c r="AF62" s="223"/>
      <c r="AG62" s="223"/>
      <c r="AH62" s="224"/>
      <c r="AI62" s="222"/>
      <c r="AJ62" s="222"/>
      <c r="AK62" s="222"/>
      <c r="AL62" s="222"/>
      <c r="AM62" s="222"/>
      <c r="AN62" s="222"/>
      <c r="AO62" s="222"/>
      <c r="AP62" s="223"/>
      <c r="AQ62" s="223"/>
      <c r="AR62" s="224"/>
      <c r="AS62" s="222"/>
      <c r="AT62" s="222"/>
      <c r="AU62" s="222"/>
      <c r="AV62" s="222"/>
      <c r="AW62" s="222"/>
      <c r="AX62" s="222"/>
      <c r="AY62" s="222"/>
      <c r="AZ62" s="223"/>
      <c r="BA62" s="223"/>
      <c r="BB62" s="224"/>
      <c r="BC62" s="222"/>
      <c r="BD62" s="222"/>
      <c r="BE62" s="222"/>
      <c r="BF62" s="222"/>
      <c r="BG62" s="222"/>
      <c r="BH62" s="222"/>
      <c r="BI62" s="222"/>
      <c r="BJ62" s="223"/>
      <c r="BK62" s="223"/>
      <c r="BL62" s="224"/>
      <c r="BM62" s="222"/>
      <c r="BN62" s="222"/>
      <c r="BO62" s="222"/>
      <c r="BP62" s="222"/>
      <c r="BQ62" s="222"/>
      <c r="BR62" s="222"/>
      <c r="BS62" s="222"/>
      <c r="BT62" s="223"/>
      <c r="BU62" s="223"/>
      <c r="BV62" s="224"/>
      <c r="BW62" s="222"/>
      <c r="BX62" s="222"/>
      <c r="BY62" s="222"/>
      <c r="BZ62" s="222"/>
      <c r="CA62" s="222"/>
      <c r="CB62" s="222"/>
      <c r="CC62" s="222"/>
      <c r="CD62" s="223"/>
      <c r="CE62" s="223"/>
      <c r="CF62" s="224"/>
      <c r="CG62" s="222"/>
      <c r="CH62" s="222"/>
      <c r="CI62" s="222"/>
      <c r="CJ62" s="222"/>
      <c r="CK62" s="222"/>
      <c r="CL62" s="222"/>
      <c r="CM62" s="222"/>
      <c r="CN62" s="223"/>
      <c r="CO62" s="223"/>
      <c r="CP62" s="224"/>
      <c r="CQ62" s="222"/>
      <c r="CR62" s="222"/>
      <c r="CS62" s="222"/>
      <c r="CT62" s="222"/>
      <c r="CU62" s="222"/>
      <c r="CV62" s="222"/>
      <c r="CW62" s="222"/>
      <c r="CX62" s="223"/>
      <c r="CY62" s="223"/>
      <c r="CZ62" s="224"/>
      <c r="DA62" s="222"/>
      <c r="DB62" s="222"/>
      <c r="DC62" s="222"/>
      <c r="DD62" s="222"/>
      <c r="DE62" s="222"/>
      <c r="DF62" s="222"/>
      <c r="DG62" s="222"/>
      <c r="DH62" s="223"/>
      <c r="DI62" s="223"/>
      <c r="DJ62" s="224"/>
      <c r="DK62" s="222"/>
      <c r="DL62" s="222"/>
      <c r="DM62" s="222"/>
      <c r="DN62" s="222"/>
      <c r="DO62" s="222"/>
      <c r="DP62" s="222"/>
      <c r="DQ62" s="222"/>
      <c r="DR62" s="223"/>
      <c r="DS62" s="223"/>
      <c r="DT62" s="224"/>
      <c r="DU62" s="222"/>
      <c r="DV62" s="222"/>
      <c r="DW62" s="222"/>
      <c r="DX62" s="222"/>
      <c r="DY62" s="222"/>
      <c r="DZ62" s="222"/>
      <c r="EA62" s="222"/>
      <c r="EB62" s="223"/>
      <c r="EC62" s="223"/>
      <c r="ED62" s="224"/>
      <c r="EE62" s="222"/>
      <c r="EF62" s="222"/>
      <c r="EG62" s="222"/>
      <c r="EH62" s="222"/>
      <c r="EI62" s="222"/>
      <c r="EJ62" s="222"/>
      <c r="EK62" s="222"/>
      <c r="EL62" s="223"/>
      <c r="EM62" s="223"/>
      <c r="EN62" s="224"/>
      <c r="EO62" s="222"/>
      <c r="EP62" s="222"/>
      <c r="EQ62" s="222"/>
      <c r="ER62" s="222"/>
      <c r="ES62" s="222"/>
      <c r="ET62" s="222"/>
      <c r="EU62" s="222"/>
      <c r="EV62" s="223"/>
      <c r="EW62" s="223"/>
      <c r="EX62" s="224"/>
      <c r="EY62" s="222"/>
      <c r="EZ62" s="222"/>
      <c r="FA62" s="222"/>
      <c r="FB62" s="222"/>
      <c r="FC62" s="222"/>
      <c r="FD62" s="222"/>
      <c r="FE62" s="222"/>
      <c r="FF62" s="223"/>
      <c r="FG62" s="223"/>
      <c r="FH62" s="224"/>
      <c r="FI62" s="222"/>
      <c r="FJ62" s="222"/>
      <c r="FK62" s="222"/>
      <c r="FL62" s="222"/>
      <c r="FM62" s="222"/>
      <c r="FN62" s="222"/>
      <c r="FO62" s="222"/>
      <c r="FP62" s="223"/>
      <c r="FQ62" s="223"/>
      <c r="FR62" s="224"/>
      <c r="FS62" s="222"/>
      <c r="FT62" s="222"/>
      <c r="FU62" s="222"/>
      <c r="FV62" s="222"/>
      <c r="FW62" s="222"/>
      <c r="FX62" s="222"/>
      <c r="FY62" s="222"/>
      <c r="FZ62" s="223"/>
      <c r="GA62" s="223"/>
      <c r="GB62" s="224"/>
      <c r="GC62" s="222"/>
      <c r="GD62" s="222"/>
      <c r="GE62" s="222"/>
      <c r="GF62" s="222"/>
      <c r="GG62" s="222"/>
      <c r="GH62" s="222"/>
      <c r="GI62" s="222"/>
      <c r="GJ62" s="223"/>
      <c r="GK62" s="223"/>
      <c r="GL62" s="224"/>
      <c r="GM62" s="222"/>
      <c r="GN62" s="222"/>
      <c r="GO62" s="222"/>
      <c r="GP62" s="222"/>
      <c r="GQ62" s="222"/>
      <c r="GR62" s="222"/>
      <c r="GS62" s="222"/>
      <c r="GT62" s="223"/>
      <c r="GU62" s="223"/>
      <c r="GV62" s="224"/>
      <c r="GW62" s="222"/>
      <c r="GX62" s="222"/>
      <c r="GY62" s="222"/>
      <c r="GZ62" s="222"/>
      <c r="HA62" s="222"/>
      <c r="HB62" s="222"/>
      <c r="HC62" s="222"/>
      <c r="HD62" s="223"/>
      <c r="HE62" s="223"/>
      <c r="HF62" s="224"/>
      <c r="HG62" s="222"/>
      <c r="HH62" s="222"/>
      <c r="HI62" s="222"/>
      <c r="HJ62" s="222"/>
      <c r="HK62" s="222"/>
      <c r="HL62" s="222"/>
      <c r="HM62" s="222"/>
      <c r="HN62" s="223"/>
      <c r="HO62" s="223"/>
      <c r="HP62" s="224"/>
      <c r="HQ62" s="222"/>
      <c r="HR62" s="222"/>
      <c r="HS62" s="222"/>
      <c r="HT62" s="222"/>
      <c r="HU62" s="222"/>
      <c r="HV62" s="222"/>
      <c r="HW62" s="222"/>
      <c r="HX62" s="223"/>
      <c r="HY62" s="223"/>
      <c r="HZ62" s="224"/>
      <c r="IA62" s="222"/>
      <c r="IB62" s="222"/>
      <c r="IC62" s="222"/>
      <c r="ID62" s="222"/>
      <c r="IE62" s="222"/>
      <c r="IF62" s="222"/>
      <c r="IG62" s="222"/>
      <c r="IH62" s="223"/>
      <c r="II62" s="223"/>
      <c r="IJ62" s="224"/>
      <c r="IK62" s="222"/>
      <c r="IL62" s="222"/>
      <c r="IM62" s="222"/>
      <c r="IN62" s="222"/>
      <c r="IO62" s="222"/>
    </row>
    <row r="63" s="1" customFormat="1" ht="26" customHeight="1" spans="1:222">
      <c r="A63" s="37" t="s">
        <v>69</v>
      </c>
      <c r="B63" s="137">
        <f t="shared" si="16"/>
        <v>486.5</v>
      </c>
      <c r="C63" s="134">
        <v>464.7</v>
      </c>
      <c r="D63" s="137">
        <f t="shared" si="17"/>
        <v>21.8</v>
      </c>
      <c r="E63" s="137">
        <f>VLOOKUP(A63,'计生特扶-伤残'!A:K,11,0)</f>
        <v>-3.15</v>
      </c>
      <c r="F63" s="137">
        <f>VLOOKUP(A63,'计生特扶-死亡'!A:K,11,0)</f>
        <v>24.95</v>
      </c>
      <c r="G63" s="137">
        <v>0</v>
      </c>
      <c r="H63" s="65">
        <v>2300249</v>
      </c>
      <c r="I63" s="65">
        <v>51301</v>
      </c>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row>
    <row r="64" s="1" customFormat="1" ht="26" customHeight="1" spans="1:222">
      <c r="A64" s="37" t="s">
        <v>70</v>
      </c>
      <c r="B64" s="137">
        <f t="shared" si="16"/>
        <v>579.34</v>
      </c>
      <c r="C64" s="134">
        <v>551.26</v>
      </c>
      <c r="D64" s="137">
        <f t="shared" si="17"/>
        <v>28.08</v>
      </c>
      <c r="E64" s="137">
        <f>VLOOKUP(A64,'计生特扶-伤残'!A:K,11,0)</f>
        <v>-6.48</v>
      </c>
      <c r="F64" s="137">
        <f>VLOOKUP(A64,'计生特扶-死亡'!A:K,11,0)</f>
        <v>34.56</v>
      </c>
      <c r="G64" s="137">
        <v>0</v>
      </c>
      <c r="H64" s="65">
        <v>2300249</v>
      </c>
      <c r="I64" s="65">
        <v>51301</v>
      </c>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row>
    <row r="65" s="1" customFormat="1" ht="26" customHeight="1" spans="1:222">
      <c r="A65" s="37" t="s">
        <v>71</v>
      </c>
      <c r="B65" s="137">
        <f t="shared" ref="B65:G65" si="18">SUM(B66:B68)</f>
        <v>639.31</v>
      </c>
      <c r="C65" s="137">
        <f t="shared" si="18"/>
        <v>533.93</v>
      </c>
      <c r="D65" s="137">
        <f t="shared" si="18"/>
        <v>105.38</v>
      </c>
      <c r="E65" s="137">
        <f t="shared" si="18"/>
        <v>16.57</v>
      </c>
      <c r="F65" s="137">
        <f t="shared" si="18"/>
        <v>88.39</v>
      </c>
      <c r="G65" s="137">
        <f t="shared" si="18"/>
        <v>0.42</v>
      </c>
      <c r="H65" s="65">
        <v>2300249</v>
      </c>
      <c r="I65" s="65">
        <v>51301</v>
      </c>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row>
    <row r="66" s="1" customFormat="1" ht="26" customHeight="1" spans="1:222">
      <c r="A66" s="30" t="s">
        <v>72</v>
      </c>
      <c r="B66" s="134">
        <f>SUM(C66,D66)</f>
        <v>173.02</v>
      </c>
      <c r="C66" s="134">
        <v>125.9</v>
      </c>
      <c r="D66" s="134">
        <f>SUM(E66:G66)</f>
        <v>47.12</v>
      </c>
      <c r="E66" s="134">
        <f>VLOOKUP(A66,'计生特扶-伤残'!A:K,11,0)</f>
        <v>5.24</v>
      </c>
      <c r="F66" s="134">
        <f>VLOOKUP(A66,'计生特扶-死亡'!A:K,11,0)</f>
        <v>41.46</v>
      </c>
      <c r="G66" s="134">
        <v>0.42</v>
      </c>
      <c r="H66" s="65">
        <v>2300249</v>
      </c>
      <c r="I66" s="65">
        <v>51301</v>
      </c>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row>
    <row r="67" s="1" customFormat="1" ht="26" customHeight="1" spans="1:222">
      <c r="A67" s="30" t="s">
        <v>73</v>
      </c>
      <c r="B67" s="134">
        <f>SUM(C67,D67)</f>
        <v>70.91</v>
      </c>
      <c r="C67" s="134">
        <v>53.98</v>
      </c>
      <c r="D67" s="134">
        <f>SUM(E67:G67)</f>
        <v>16.93</v>
      </c>
      <c r="E67" s="134">
        <f>VLOOKUP(A67,'计生特扶-伤残'!A:K,11,0)</f>
        <v>4.62</v>
      </c>
      <c r="F67" s="134">
        <f>VLOOKUP(A67,'计生特扶-死亡'!A:K,11,0)</f>
        <v>12.31</v>
      </c>
      <c r="G67" s="134">
        <v>0</v>
      </c>
      <c r="H67" s="65">
        <v>2300249</v>
      </c>
      <c r="I67" s="65">
        <v>51301</v>
      </c>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row>
    <row r="68" s="1" customFormat="1" ht="26" customHeight="1" spans="1:222">
      <c r="A68" s="30" t="s">
        <v>74</v>
      </c>
      <c r="B68" s="134">
        <f>SUM(C68,D68)</f>
        <v>395.38</v>
      </c>
      <c r="C68" s="134">
        <v>354.05</v>
      </c>
      <c r="D68" s="134">
        <f>SUM(E68:G68)</f>
        <v>41.33</v>
      </c>
      <c r="E68" s="134">
        <f>VLOOKUP(A68,'计生特扶-伤残'!A:K,11,0)</f>
        <v>6.71</v>
      </c>
      <c r="F68" s="134">
        <f>VLOOKUP(A68,'计生特扶-死亡'!A:K,11,0)</f>
        <v>34.62</v>
      </c>
      <c r="G68" s="134">
        <v>0</v>
      </c>
      <c r="H68" s="65">
        <v>2300249</v>
      </c>
      <c r="I68" s="65">
        <v>51301</v>
      </c>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row>
    <row r="69" s="1" customFormat="1" ht="26" customHeight="1" spans="1:222">
      <c r="A69" s="37" t="s">
        <v>75</v>
      </c>
      <c r="B69" s="137">
        <f t="shared" ref="B69:G69" si="19">SUM(B70,B73:B74)</f>
        <v>434.94</v>
      </c>
      <c r="C69" s="137">
        <f t="shared" si="19"/>
        <v>288.77</v>
      </c>
      <c r="D69" s="137">
        <f t="shared" si="19"/>
        <v>146.17</v>
      </c>
      <c r="E69" s="137">
        <f t="shared" si="19"/>
        <v>26.44</v>
      </c>
      <c r="F69" s="137">
        <f t="shared" si="19"/>
        <v>119.73</v>
      </c>
      <c r="G69" s="137">
        <f t="shared" si="19"/>
        <v>0</v>
      </c>
      <c r="H69" s="65">
        <v>2300249</v>
      </c>
      <c r="I69" s="65">
        <v>51301</v>
      </c>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row>
    <row r="70" s="1" customFormat="1" ht="26" customHeight="1" spans="1:222">
      <c r="A70" s="115" t="s">
        <v>76</v>
      </c>
      <c r="B70" s="225">
        <f>SUM(C70,D70)</f>
        <v>65.75</v>
      </c>
      <c r="C70" s="134">
        <v>54.62</v>
      </c>
      <c r="D70" s="225">
        <f>SUM(E70:G70)</f>
        <v>11.13</v>
      </c>
      <c r="E70" s="225">
        <f>VLOOKUP(A70,'计生特扶-伤残'!A:K,11,0)</f>
        <v>3.45</v>
      </c>
      <c r="F70" s="225">
        <f>VLOOKUP(A70,'计生特扶-死亡'!A:K,11,0)</f>
        <v>7.68</v>
      </c>
      <c r="G70" s="225">
        <v>0</v>
      </c>
      <c r="H70" s="226">
        <v>2300249</v>
      </c>
      <c r="I70" s="226">
        <v>51301</v>
      </c>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row>
    <row r="71" s="1" customFormat="1" ht="26" customHeight="1" spans="1:222">
      <c r="A71" s="49" t="s">
        <v>77</v>
      </c>
      <c r="B71" s="227">
        <f>SUM(C71,D71)</f>
        <v>22.69</v>
      </c>
      <c r="C71" s="134">
        <v>15.53</v>
      </c>
      <c r="D71" s="227">
        <f>SUM(E71:G71)</f>
        <v>7.16</v>
      </c>
      <c r="E71" s="137">
        <f>VLOOKUP(A71,'计生特扶-伤残'!A:K,11,0)</f>
        <v>0.69</v>
      </c>
      <c r="F71" s="137">
        <f>VLOOKUP(A71,'计生特扶-死亡'!A:K,11,0)</f>
        <v>6.47</v>
      </c>
      <c r="G71" s="137">
        <v>0</v>
      </c>
      <c r="H71" s="65">
        <v>2300249</v>
      </c>
      <c r="I71" s="65">
        <v>51301</v>
      </c>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row>
    <row r="72" s="196" customFormat="1" ht="26" customHeight="1" spans="1:249">
      <c r="A72" s="49" t="s">
        <v>78</v>
      </c>
      <c r="B72" s="227">
        <f>SUM(C72,D72)</f>
        <v>43.06</v>
      </c>
      <c r="C72" s="134">
        <v>39.09</v>
      </c>
      <c r="D72" s="227">
        <f>SUM(E72:G72)</f>
        <v>3.97</v>
      </c>
      <c r="E72" s="137">
        <f>VLOOKUP(A72,'计生特扶-伤残'!A:K,11,0)</f>
        <v>2.76</v>
      </c>
      <c r="F72" s="137">
        <f>VLOOKUP(A72,'计生特扶-死亡'!A:K,11,0)</f>
        <v>1.21</v>
      </c>
      <c r="G72" s="137">
        <v>0</v>
      </c>
      <c r="H72" s="65">
        <v>2300249</v>
      </c>
      <c r="I72" s="65">
        <v>51301</v>
      </c>
      <c r="J72" s="222"/>
      <c r="K72" s="222"/>
      <c r="L72" s="223"/>
      <c r="M72" s="223"/>
      <c r="N72" s="224"/>
      <c r="O72" s="222"/>
      <c r="P72" s="222"/>
      <c r="Q72" s="222"/>
      <c r="R72" s="222"/>
      <c r="S72" s="222"/>
      <c r="T72" s="222"/>
      <c r="U72" s="222"/>
      <c r="V72" s="223"/>
      <c r="W72" s="223"/>
      <c r="X72" s="224"/>
      <c r="Y72" s="222"/>
      <c r="Z72" s="222"/>
      <c r="AA72" s="222"/>
      <c r="AB72" s="222"/>
      <c r="AC72" s="222"/>
      <c r="AD72" s="222"/>
      <c r="AE72" s="222"/>
      <c r="AF72" s="223"/>
      <c r="AG72" s="223"/>
      <c r="AH72" s="224"/>
      <c r="AI72" s="222"/>
      <c r="AJ72" s="222"/>
      <c r="AK72" s="222"/>
      <c r="AL72" s="222"/>
      <c r="AM72" s="222"/>
      <c r="AN72" s="222"/>
      <c r="AO72" s="222"/>
      <c r="AP72" s="223"/>
      <c r="AQ72" s="223"/>
      <c r="AR72" s="224"/>
      <c r="AS72" s="222"/>
      <c r="AT72" s="222"/>
      <c r="AU72" s="222"/>
      <c r="AV72" s="222"/>
      <c r="AW72" s="222"/>
      <c r="AX72" s="222"/>
      <c r="AY72" s="222"/>
      <c r="AZ72" s="223"/>
      <c r="BA72" s="223"/>
      <c r="BB72" s="224"/>
      <c r="BC72" s="222"/>
      <c r="BD72" s="222"/>
      <c r="BE72" s="222"/>
      <c r="BF72" s="222"/>
      <c r="BG72" s="222"/>
      <c r="BH72" s="222"/>
      <c r="BI72" s="222"/>
      <c r="BJ72" s="223"/>
      <c r="BK72" s="223"/>
      <c r="BL72" s="224"/>
      <c r="BM72" s="222"/>
      <c r="BN72" s="222"/>
      <c r="BO72" s="222"/>
      <c r="BP72" s="222"/>
      <c r="BQ72" s="222"/>
      <c r="BR72" s="222"/>
      <c r="BS72" s="222"/>
      <c r="BT72" s="223"/>
      <c r="BU72" s="223"/>
      <c r="BV72" s="224"/>
      <c r="BW72" s="222"/>
      <c r="BX72" s="222"/>
      <c r="BY72" s="222"/>
      <c r="BZ72" s="222"/>
      <c r="CA72" s="222"/>
      <c r="CB72" s="222"/>
      <c r="CC72" s="222"/>
      <c r="CD72" s="223"/>
      <c r="CE72" s="223"/>
      <c r="CF72" s="224"/>
      <c r="CG72" s="222"/>
      <c r="CH72" s="222"/>
      <c r="CI72" s="222"/>
      <c r="CJ72" s="222"/>
      <c r="CK72" s="222"/>
      <c r="CL72" s="222"/>
      <c r="CM72" s="222"/>
      <c r="CN72" s="223"/>
      <c r="CO72" s="223"/>
      <c r="CP72" s="224"/>
      <c r="CQ72" s="222"/>
      <c r="CR72" s="222"/>
      <c r="CS72" s="222"/>
      <c r="CT72" s="222"/>
      <c r="CU72" s="222"/>
      <c r="CV72" s="222"/>
      <c r="CW72" s="222"/>
      <c r="CX72" s="223"/>
      <c r="CY72" s="223"/>
      <c r="CZ72" s="224"/>
      <c r="DA72" s="222"/>
      <c r="DB72" s="222"/>
      <c r="DC72" s="222"/>
      <c r="DD72" s="222"/>
      <c r="DE72" s="222"/>
      <c r="DF72" s="222"/>
      <c r="DG72" s="222"/>
      <c r="DH72" s="223"/>
      <c r="DI72" s="223"/>
      <c r="DJ72" s="224"/>
      <c r="DK72" s="222"/>
      <c r="DL72" s="222"/>
      <c r="DM72" s="222"/>
      <c r="DN72" s="222"/>
      <c r="DO72" s="222"/>
      <c r="DP72" s="222"/>
      <c r="DQ72" s="222"/>
      <c r="DR72" s="223"/>
      <c r="DS72" s="223"/>
      <c r="DT72" s="224"/>
      <c r="DU72" s="222"/>
      <c r="DV72" s="222"/>
      <c r="DW72" s="222"/>
      <c r="DX72" s="222"/>
      <c r="DY72" s="222"/>
      <c r="DZ72" s="222"/>
      <c r="EA72" s="222"/>
      <c r="EB72" s="223"/>
      <c r="EC72" s="223"/>
      <c r="ED72" s="224"/>
      <c r="EE72" s="222"/>
      <c r="EF72" s="222"/>
      <c r="EG72" s="222"/>
      <c r="EH72" s="222"/>
      <c r="EI72" s="222"/>
      <c r="EJ72" s="222"/>
      <c r="EK72" s="222"/>
      <c r="EL72" s="223"/>
      <c r="EM72" s="223"/>
      <c r="EN72" s="224"/>
      <c r="EO72" s="222"/>
      <c r="EP72" s="222"/>
      <c r="EQ72" s="222"/>
      <c r="ER72" s="222"/>
      <c r="ES72" s="222"/>
      <c r="ET72" s="222"/>
      <c r="EU72" s="222"/>
      <c r="EV72" s="223"/>
      <c r="EW72" s="223"/>
      <c r="EX72" s="224"/>
      <c r="EY72" s="222"/>
      <c r="EZ72" s="222"/>
      <c r="FA72" s="222"/>
      <c r="FB72" s="222"/>
      <c r="FC72" s="222"/>
      <c r="FD72" s="222"/>
      <c r="FE72" s="222"/>
      <c r="FF72" s="223"/>
      <c r="FG72" s="223"/>
      <c r="FH72" s="224"/>
      <c r="FI72" s="222"/>
      <c r="FJ72" s="222"/>
      <c r="FK72" s="222"/>
      <c r="FL72" s="222"/>
      <c r="FM72" s="222"/>
      <c r="FN72" s="222"/>
      <c r="FO72" s="222"/>
      <c r="FP72" s="223"/>
      <c r="FQ72" s="223"/>
      <c r="FR72" s="224"/>
      <c r="FS72" s="222"/>
      <c r="FT72" s="222"/>
      <c r="FU72" s="222"/>
      <c r="FV72" s="222"/>
      <c r="FW72" s="222"/>
      <c r="FX72" s="222"/>
      <c r="FY72" s="222"/>
      <c r="FZ72" s="223"/>
      <c r="GA72" s="223"/>
      <c r="GB72" s="224"/>
      <c r="GC72" s="222"/>
      <c r="GD72" s="222"/>
      <c r="GE72" s="222"/>
      <c r="GF72" s="222"/>
      <c r="GG72" s="222"/>
      <c r="GH72" s="222"/>
      <c r="GI72" s="222"/>
      <c r="GJ72" s="223"/>
      <c r="GK72" s="223"/>
      <c r="GL72" s="224"/>
      <c r="GM72" s="222"/>
      <c r="GN72" s="222"/>
      <c r="GO72" s="222"/>
      <c r="GP72" s="222"/>
      <c r="GQ72" s="222"/>
      <c r="GR72" s="222"/>
      <c r="GS72" s="222"/>
      <c r="GT72" s="223"/>
      <c r="GU72" s="223"/>
      <c r="GV72" s="224"/>
      <c r="GW72" s="222"/>
      <c r="GX72" s="222"/>
      <c r="GY72" s="222"/>
      <c r="GZ72" s="222"/>
      <c r="HA72" s="222"/>
      <c r="HB72" s="222"/>
      <c r="HC72" s="222"/>
      <c r="HD72" s="223"/>
      <c r="HE72" s="223"/>
      <c r="HF72" s="224"/>
      <c r="HG72" s="222"/>
      <c r="HH72" s="222"/>
      <c r="HI72" s="222"/>
      <c r="HJ72" s="222"/>
      <c r="HK72" s="222"/>
      <c r="HL72" s="222"/>
      <c r="HM72" s="222"/>
      <c r="HN72" s="223"/>
      <c r="HO72" s="223"/>
      <c r="HP72" s="224"/>
      <c r="HQ72" s="222"/>
      <c r="HR72" s="222"/>
      <c r="HS72" s="222"/>
      <c r="HT72" s="222"/>
      <c r="HU72" s="222"/>
      <c r="HV72" s="222"/>
      <c r="HW72" s="222"/>
      <c r="HX72" s="223"/>
      <c r="HY72" s="223"/>
      <c r="HZ72" s="224"/>
      <c r="IA72" s="222"/>
      <c r="IB72" s="222"/>
      <c r="IC72" s="222"/>
      <c r="ID72" s="222"/>
      <c r="IE72" s="222"/>
      <c r="IF72" s="222"/>
      <c r="IG72" s="222"/>
      <c r="IH72" s="223"/>
      <c r="II72" s="223"/>
      <c r="IJ72" s="224"/>
      <c r="IK72" s="222"/>
      <c r="IL72" s="222"/>
      <c r="IM72" s="222"/>
      <c r="IN72" s="222"/>
      <c r="IO72" s="222"/>
    </row>
    <row r="73" s="196" customFormat="1" ht="26" customHeight="1" spans="1:249">
      <c r="A73" s="30" t="s">
        <v>79</v>
      </c>
      <c r="B73" s="134">
        <f>SUM(C73,D73)</f>
        <v>194.94</v>
      </c>
      <c r="C73" s="134">
        <v>84.31</v>
      </c>
      <c r="D73" s="134">
        <f>SUM(E73:G73)</f>
        <v>110.63</v>
      </c>
      <c r="E73" s="134">
        <f>VLOOKUP(A73,'计生特扶-伤残'!A:K,11,0)</f>
        <v>18.02</v>
      </c>
      <c r="F73" s="134">
        <f>VLOOKUP(A73,'计生特扶-死亡'!A:K,11,0)</f>
        <v>92.61</v>
      </c>
      <c r="G73" s="134">
        <v>0</v>
      </c>
      <c r="H73" s="65">
        <v>2300249</v>
      </c>
      <c r="I73" s="65">
        <v>51301</v>
      </c>
      <c r="J73" s="222"/>
      <c r="K73" s="222"/>
      <c r="L73" s="223"/>
      <c r="M73" s="223"/>
      <c r="N73" s="224"/>
      <c r="O73" s="222"/>
      <c r="P73" s="222"/>
      <c r="Q73" s="222"/>
      <c r="R73" s="222"/>
      <c r="S73" s="222"/>
      <c r="T73" s="222"/>
      <c r="U73" s="222"/>
      <c r="V73" s="223"/>
      <c r="W73" s="223"/>
      <c r="X73" s="224"/>
      <c r="Y73" s="222"/>
      <c r="Z73" s="222"/>
      <c r="AA73" s="222"/>
      <c r="AB73" s="222"/>
      <c r="AC73" s="222"/>
      <c r="AD73" s="222"/>
      <c r="AE73" s="222"/>
      <c r="AF73" s="223"/>
      <c r="AG73" s="223"/>
      <c r="AH73" s="224"/>
      <c r="AI73" s="222"/>
      <c r="AJ73" s="222"/>
      <c r="AK73" s="222"/>
      <c r="AL73" s="222"/>
      <c r="AM73" s="222"/>
      <c r="AN73" s="222"/>
      <c r="AO73" s="222"/>
      <c r="AP73" s="223"/>
      <c r="AQ73" s="223"/>
      <c r="AR73" s="224"/>
      <c r="AS73" s="222"/>
      <c r="AT73" s="222"/>
      <c r="AU73" s="222"/>
      <c r="AV73" s="222"/>
      <c r="AW73" s="222"/>
      <c r="AX73" s="222"/>
      <c r="AY73" s="222"/>
      <c r="AZ73" s="223"/>
      <c r="BA73" s="223"/>
      <c r="BB73" s="224"/>
      <c r="BC73" s="222"/>
      <c r="BD73" s="222"/>
      <c r="BE73" s="222"/>
      <c r="BF73" s="222"/>
      <c r="BG73" s="222"/>
      <c r="BH73" s="222"/>
      <c r="BI73" s="222"/>
      <c r="BJ73" s="223"/>
      <c r="BK73" s="223"/>
      <c r="BL73" s="224"/>
      <c r="BM73" s="222"/>
      <c r="BN73" s="222"/>
      <c r="BO73" s="222"/>
      <c r="BP73" s="222"/>
      <c r="BQ73" s="222"/>
      <c r="BR73" s="222"/>
      <c r="BS73" s="222"/>
      <c r="BT73" s="223"/>
      <c r="BU73" s="223"/>
      <c r="BV73" s="224"/>
      <c r="BW73" s="222"/>
      <c r="BX73" s="222"/>
      <c r="BY73" s="222"/>
      <c r="BZ73" s="222"/>
      <c r="CA73" s="222"/>
      <c r="CB73" s="222"/>
      <c r="CC73" s="222"/>
      <c r="CD73" s="223"/>
      <c r="CE73" s="223"/>
      <c r="CF73" s="224"/>
      <c r="CG73" s="222"/>
      <c r="CH73" s="222"/>
      <c r="CI73" s="222"/>
      <c r="CJ73" s="222"/>
      <c r="CK73" s="222"/>
      <c r="CL73" s="222"/>
      <c r="CM73" s="222"/>
      <c r="CN73" s="223"/>
      <c r="CO73" s="223"/>
      <c r="CP73" s="224"/>
      <c r="CQ73" s="222"/>
      <c r="CR73" s="222"/>
      <c r="CS73" s="222"/>
      <c r="CT73" s="222"/>
      <c r="CU73" s="222"/>
      <c r="CV73" s="222"/>
      <c r="CW73" s="222"/>
      <c r="CX73" s="223"/>
      <c r="CY73" s="223"/>
      <c r="CZ73" s="224"/>
      <c r="DA73" s="222"/>
      <c r="DB73" s="222"/>
      <c r="DC73" s="222"/>
      <c r="DD73" s="222"/>
      <c r="DE73" s="222"/>
      <c r="DF73" s="222"/>
      <c r="DG73" s="222"/>
      <c r="DH73" s="223"/>
      <c r="DI73" s="223"/>
      <c r="DJ73" s="224"/>
      <c r="DK73" s="222"/>
      <c r="DL73" s="222"/>
      <c r="DM73" s="222"/>
      <c r="DN73" s="222"/>
      <c r="DO73" s="222"/>
      <c r="DP73" s="222"/>
      <c r="DQ73" s="222"/>
      <c r="DR73" s="223"/>
      <c r="DS73" s="223"/>
      <c r="DT73" s="224"/>
      <c r="DU73" s="222"/>
      <c r="DV73" s="222"/>
      <c r="DW73" s="222"/>
      <c r="DX73" s="222"/>
      <c r="DY73" s="222"/>
      <c r="DZ73" s="222"/>
      <c r="EA73" s="222"/>
      <c r="EB73" s="223"/>
      <c r="EC73" s="223"/>
      <c r="ED73" s="224"/>
      <c r="EE73" s="222"/>
      <c r="EF73" s="222"/>
      <c r="EG73" s="222"/>
      <c r="EH73" s="222"/>
      <c r="EI73" s="222"/>
      <c r="EJ73" s="222"/>
      <c r="EK73" s="222"/>
      <c r="EL73" s="223"/>
      <c r="EM73" s="223"/>
      <c r="EN73" s="224"/>
      <c r="EO73" s="222"/>
      <c r="EP73" s="222"/>
      <c r="EQ73" s="222"/>
      <c r="ER73" s="222"/>
      <c r="ES73" s="222"/>
      <c r="ET73" s="222"/>
      <c r="EU73" s="222"/>
      <c r="EV73" s="223"/>
      <c r="EW73" s="223"/>
      <c r="EX73" s="224"/>
      <c r="EY73" s="222"/>
      <c r="EZ73" s="222"/>
      <c r="FA73" s="222"/>
      <c r="FB73" s="222"/>
      <c r="FC73" s="222"/>
      <c r="FD73" s="222"/>
      <c r="FE73" s="222"/>
      <c r="FF73" s="223"/>
      <c r="FG73" s="223"/>
      <c r="FH73" s="224"/>
      <c r="FI73" s="222"/>
      <c r="FJ73" s="222"/>
      <c r="FK73" s="222"/>
      <c r="FL73" s="222"/>
      <c r="FM73" s="222"/>
      <c r="FN73" s="222"/>
      <c r="FO73" s="222"/>
      <c r="FP73" s="223"/>
      <c r="FQ73" s="223"/>
      <c r="FR73" s="224"/>
      <c r="FS73" s="222"/>
      <c r="FT73" s="222"/>
      <c r="FU73" s="222"/>
      <c r="FV73" s="222"/>
      <c r="FW73" s="222"/>
      <c r="FX73" s="222"/>
      <c r="FY73" s="222"/>
      <c r="FZ73" s="223"/>
      <c r="GA73" s="223"/>
      <c r="GB73" s="224"/>
      <c r="GC73" s="222"/>
      <c r="GD73" s="222"/>
      <c r="GE73" s="222"/>
      <c r="GF73" s="222"/>
      <c r="GG73" s="222"/>
      <c r="GH73" s="222"/>
      <c r="GI73" s="222"/>
      <c r="GJ73" s="223"/>
      <c r="GK73" s="223"/>
      <c r="GL73" s="224"/>
      <c r="GM73" s="222"/>
      <c r="GN73" s="222"/>
      <c r="GO73" s="222"/>
      <c r="GP73" s="222"/>
      <c r="GQ73" s="222"/>
      <c r="GR73" s="222"/>
      <c r="GS73" s="222"/>
      <c r="GT73" s="223"/>
      <c r="GU73" s="223"/>
      <c r="GV73" s="224"/>
      <c r="GW73" s="222"/>
      <c r="GX73" s="222"/>
      <c r="GY73" s="222"/>
      <c r="GZ73" s="222"/>
      <c r="HA73" s="222"/>
      <c r="HB73" s="222"/>
      <c r="HC73" s="222"/>
      <c r="HD73" s="223"/>
      <c r="HE73" s="223"/>
      <c r="HF73" s="224"/>
      <c r="HG73" s="222"/>
      <c r="HH73" s="222"/>
      <c r="HI73" s="222"/>
      <c r="HJ73" s="222"/>
      <c r="HK73" s="222"/>
      <c r="HL73" s="222"/>
      <c r="HM73" s="222"/>
      <c r="HN73" s="223"/>
      <c r="HO73" s="223"/>
      <c r="HP73" s="224"/>
      <c r="HQ73" s="222"/>
      <c r="HR73" s="222"/>
      <c r="HS73" s="222"/>
      <c r="HT73" s="222"/>
      <c r="HU73" s="222"/>
      <c r="HV73" s="222"/>
      <c r="HW73" s="222"/>
      <c r="HX73" s="223"/>
      <c r="HY73" s="223"/>
      <c r="HZ73" s="224"/>
      <c r="IA73" s="222"/>
      <c r="IB73" s="222"/>
      <c r="IC73" s="222"/>
      <c r="ID73" s="222"/>
      <c r="IE73" s="222"/>
      <c r="IF73" s="222"/>
      <c r="IG73" s="222"/>
      <c r="IH73" s="223"/>
      <c r="II73" s="223"/>
      <c r="IJ73" s="224"/>
      <c r="IK73" s="222"/>
      <c r="IL73" s="222"/>
      <c r="IM73" s="222"/>
      <c r="IN73" s="222"/>
      <c r="IO73" s="222"/>
    </row>
    <row r="74" s="196" customFormat="1" ht="26" customHeight="1" spans="1:222">
      <c r="A74" s="218" t="s">
        <v>80</v>
      </c>
      <c r="B74" s="216">
        <f>SUM(C74,D74)</f>
        <v>174.25</v>
      </c>
      <c r="C74" s="134">
        <v>149.84</v>
      </c>
      <c r="D74" s="216">
        <f>SUM(E74:G74)</f>
        <v>24.41</v>
      </c>
      <c r="E74" s="216">
        <f>VLOOKUP(A74,'计生特扶-伤残'!A:K,11,0)</f>
        <v>4.97</v>
      </c>
      <c r="F74" s="216">
        <f>VLOOKUP(A74,'计生特扶-死亡'!A:K,11,0)</f>
        <v>19.44</v>
      </c>
      <c r="G74" s="216">
        <v>0</v>
      </c>
      <c r="H74" s="217">
        <v>2300249</v>
      </c>
      <c r="I74" s="217">
        <v>51301</v>
      </c>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19"/>
      <c r="AL74" s="219"/>
      <c r="AM74" s="219"/>
      <c r="AN74" s="219"/>
      <c r="AO74" s="219"/>
      <c r="AP74" s="219"/>
      <c r="AQ74" s="219"/>
      <c r="AR74" s="219"/>
      <c r="AS74" s="219"/>
      <c r="AT74" s="219"/>
      <c r="AU74" s="219"/>
      <c r="AV74" s="219"/>
      <c r="AW74" s="219"/>
      <c r="AX74" s="219"/>
      <c r="AY74" s="219"/>
      <c r="AZ74" s="219"/>
      <c r="BA74" s="219"/>
      <c r="BB74" s="219"/>
      <c r="BC74" s="219"/>
      <c r="BD74" s="219"/>
      <c r="BE74" s="219"/>
      <c r="BF74" s="219"/>
      <c r="BG74" s="219"/>
      <c r="BH74" s="219"/>
      <c r="BI74" s="219"/>
      <c r="BJ74" s="219"/>
      <c r="BK74" s="219"/>
      <c r="BL74" s="219"/>
      <c r="BM74" s="219"/>
      <c r="BN74" s="219"/>
      <c r="BO74" s="219"/>
      <c r="BP74" s="219"/>
      <c r="BQ74" s="219"/>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19"/>
      <c r="CP74" s="219"/>
      <c r="CQ74" s="219"/>
      <c r="CR74" s="219"/>
      <c r="CS74" s="219"/>
      <c r="CT74" s="219"/>
      <c r="CU74" s="219"/>
      <c r="CV74" s="219"/>
      <c r="CW74" s="219"/>
      <c r="CX74" s="219"/>
      <c r="CY74" s="219"/>
      <c r="CZ74" s="219"/>
      <c r="DA74" s="219"/>
      <c r="DB74" s="219"/>
      <c r="DC74" s="219"/>
      <c r="DD74" s="219"/>
      <c r="DE74" s="219"/>
      <c r="DF74" s="219"/>
      <c r="DG74" s="219"/>
      <c r="DH74" s="219"/>
      <c r="DI74" s="219"/>
      <c r="DJ74" s="219"/>
      <c r="DK74" s="219"/>
      <c r="DL74" s="219"/>
      <c r="DM74" s="219"/>
      <c r="DN74" s="219"/>
      <c r="DO74" s="219"/>
      <c r="DP74" s="219"/>
      <c r="DQ74" s="219"/>
      <c r="DR74" s="219"/>
      <c r="DS74" s="219"/>
      <c r="DT74" s="219"/>
      <c r="DU74" s="219"/>
      <c r="DV74" s="219"/>
      <c r="DW74" s="219"/>
      <c r="DX74" s="219"/>
      <c r="DY74" s="219"/>
      <c r="DZ74" s="219"/>
      <c r="EA74" s="219"/>
      <c r="EB74" s="219"/>
      <c r="EC74" s="219"/>
      <c r="ED74" s="219"/>
      <c r="EE74" s="219"/>
      <c r="EF74" s="219"/>
      <c r="EG74" s="219"/>
      <c r="EH74" s="219"/>
      <c r="EI74" s="219"/>
      <c r="EJ74" s="219"/>
      <c r="EK74" s="219"/>
      <c r="EL74" s="219"/>
      <c r="EM74" s="219"/>
      <c r="EN74" s="219"/>
      <c r="EO74" s="219"/>
      <c r="EP74" s="219"/>
      <c r="EQ74" s="219"/>
      <c r="ER74" s="219"/>
      <c r="ES74" s="219"/>
      <c r="ET74" s="219"/>
      <c r="EU74" s="219"/>
      <c r="EV74" s="219"/>
      <c r="EW74" s="219"/>
      <c r="EX74" s="219"/>
      <c r="EY74" s="219"/>
      <c r="EZ74" s="219"/>
      <c r="FA74" s="219"/>
      <c r="FB74" s="219"/>
      <c r="FC74" s="219"/>
      <c r="FD74" s="219"/>
      <c r="FE74" s="219"/>
      <c r="FF74" s="219"/>
      <c r="FG74" s="219"/>
      <c r="FH74" s="219"/>
      <c r="FI74" s="219"/>
      <c r="FJ74" s="219"/>
      <c r="FK74" s="219"/>
      <c r="FL74" s="219"/>
      <c r="FM74" s="219"/>
      <c r="FN74" s="219"/>
      <c r="FO74" s="219"/>
      <c r="FP74" s="219"/>
      <c r="FQ74" s="219"/>
      <c r="FR74" s="219"/>
      <c r="FS74" s="219"/>
      <c r="FT74" s="219"/>
      <c r="FU74" s="219"/>
      <c r="FV74" s="219"/>
      <c r="FW74" s="219"/>
      <c r="FX74" s="219"/>
      <c r="FY74" s="219"/>
      <c r="FZ74" s="219"/>
      <c r="GA74" s="219"/>
      <c r="GB74" s="219"/>
      <c r="GC74" s="219"/>
      <c r="GD74" s="219"/>
      <c r="GE74" s="219"/>
      <c r="GF74" s="219"/>
      <c r="GG74" s="219"/>
      <c r="GH74" s="219"/>
      <c r="GI74" s="219"/>
      <c r="GJ74" s="219"/>
      <c r="GK74" s="219"/>
      <c r="GL74" s="219"/>
      <c r="GM74" s="219"/>
      <c r="GN74" s="219"/>
      <c r="GO74" s="219"/>
      <c r="GP74" s="219"/>
      <c r="GQ74" s="219"/>
      <c r="GR74" s="219"/>
      <c r="GS74" s="219"/>
      <c r="GT74" s="219"/>
      <c r="GU74" s="219"/>
      <c r="GV74" s="219"/>
      <c r="GW74" s="219"/>
      <c r="GX74" s="219"/>
      <c r="GY74" s="219"/>
      <c r="GZ74" s="219"/>
      <c r="HA74" s="219"/>
      <c r="HB74" s="219"/>
      <c r="HC74" s="219"/>
      <c r="HD74" s="219"/>
      <c r="HE74" s="219"/>
      <c r="HF74" s="219"/>
      <c r="HG74" s="219"/>
      <c r="HH74" s="219"/>
      <c r="HI74" s="219"/>
      <c r="HJ74" s="219"/>
      <c r="HK74" s="219"/>
      <c r="HL74" s="219"/>
      <c r="HM74" s="219"/>
      <c r="HN74" s="219"/>
    </row>
    <row r="75" s="1" customFormat="1" ht="26" customHeight="1" spans="1:222">
      <c r="A75" s="37" t="s">
        <v>81</v>
      </c>
      <c r="B75" s="137">
        <f t="shared" ref="B75:G75" si="20">SUM(B76,B79:B82)</f>
        <v>548.7</v>
      </c>
      <c r="C75" s="137">
        <f t="shared" si="20"/>
        <v>125.58</v>
      </c>
      <c r="D75" s="137">
        <f t="shared" si="20"/>
        <v>423.12</v>
      </c>
      <c r="E75" s="137">
        <f t="shared" si="20"/>
        <v>96</v>
      </c>
      <c r="F75" s="137">
        <f t="shared" si="20"/>
        <v>323.76</v>
      </c>
      <c r="G75" s="137">
        <f t="shared" si="20"/>
        <v>3.36</v>
      </c>
      <c r="H75" s="65">
        <v>2300249</v>
      </c>
      <c r="I75" s="65">
        <v>51301</v>
      </c>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row>
    <row r="76" s="1" customFormat="1" ht="26" customHeight="1" spans="1:222">
      <c r="A76" s="30" t="s">
        <v>82</v>
      </c>
      <c r="B76" s="134">
        <f t="shared" ref="B76:B84" si="21">SUM(C76,D76)</f>
        <v>61.88</v>
      </c>
      <c r="C76" s="134">
        <v>35.2</v>
      </c>
      <c r="D76" s="134">
        <f t="shared" ref="D76:D84" si="22">SUM(E76:G76)</f>
        <v>26.68</v>
      </c>
      <c r="E76" s="134">
        <f>VLOOKUP(A76,'计生特扶-伤残'!A:K,11,0)</f>
        <v>4.48</v>
      </c>
      <c r="F76" s="134">
        <f>VLOOKUP(A76,'计生特扶-死亡'!A:K,11,0)</f>
        <v>19.71</v>
      </c>
      <c r="G76" s="134">
        <v>2.49</v>
      </c>
      <c r="H76" s="65">
        <v>2300249</v>
      </c>
      <c r="I76" s="65">
        <v>51301</v>
      </c>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row>
    <row r="77" s="1" customFormat="1" ht="26" customHeight="1" spans="1:222">
      <c r="A77" s="49" t="s">
        <v>83</v>
      </c>
      <c r="B77" s="137">
        <f t="shared" si="21"/>
        <v>55.78</v>
      </c>
      <c r="C77" s="134">
        <v>33.74</v>
      </c>
      <c r="D77" s="137">
        <f t="shared" si="22"/>
        <v>22.04</v>
      </c>
      <c r="E77" s="137">
        <f>VLOOKUP(A77,'计生特扶-伤残'!A:K,11,0)</f>
        <v>4.48</v>
      </c>
      <c r="F77" s="137">
        <f>VLOOKUP(A77,'计生特扶-死亡'!A:K,11,0)</f>
        <v>15.07</v>
      </c>
      <c r="G77" s="137">
        <v>2.49</v>
      </c>
      <c r="H77" s="65">
        <v>2300249</v>
      </c>
      <c r="I77" s="65">
        <v>51301</v>
      </c>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row>
    <row r="78" s="196" customFormat="1" ht="26" customHeight="1" spans="1:249">
      <c r="A78" s="49" t="s">
        <v>84</v>
      </c>
      <c r="B78" s="137">
        <f t="shared" si="21"/>
        <v>6.1</v>
      </c>
      <c r="C78" s="134">
        <v>1.46</v>
      </c>
      <c r="D78" s="137">
        <f t="shared" si="22"/>
        <v>4.64</v>
      </c>
      <c r="E78" s="137">
        <f>VLOOKUP(A78,'计生特扶-伤残'!A:K,11,0)</f>
        <v>0</v>
      </c>
      <c r="F78" s="137">
        <f>VLOOKUP(A78,'计生特扶-死亡'!A:K,11,0)</f>
        <v>4.64</v>
      </c>
      <c r="G78" s="137">
        <v>0</v>
      </c>
      <c r="H78" s="65">
        <v>2300249</v>
      </c>
      <c r="I78" s="65">
        <v>51301</v>
      </c>
      <c r="J78" s="222"/>
      <c r="K78" s="222"/>
      <c r="L78" s="223"/>
      <c r="M78" s="223"/>
      <c r="N78" s="224"/>
      <c r="O78" s="222"/>
      <c r="P78" s="222"/>
      <c r="Q78" s="222"/>
      <c r="R78" s="222"/>
      <c r="S78" s="222"/>
      <c r="T78" s="222"/>
      <c r="U78" s="222"/>
      <c r="V78" s="223"/>
      <c r="W78" s="223"/>
      <c r="X78" s="224"/>
      <c r="Y78" s="222"/>
      <c r="Z78" s="222"/>
      <c r="AA78" s="222"/>
      <c r="AB78" s="222"/>
      <c r="AC78" s="222"/>
      <c r="AD78" s="222"/>
      <c r="AE78" s="222"/>
      <c r="AF78" s="223"/>
      <c r="AG78" s="223"/>
      <c r="AH78" s="224"/>
      <c r="AI78" s="222"/>
      <c r="AJ78" s="222"/>
      <c r="AK78" s="222"/>
      <c r="AL78" s="222"/>
      <c r="AM78" s="222"/>
      <c r="AN78" s="222"/>
      <c r="AO78" s="222"/>
      <c r="AP78" s="223"/>
      <c r="AQ78" s="223"/>
      <c r="AR78" s="224"/>
      <c r="AS78" s="222"/>
      <c r="AT78" s="222"/>
      <c r="AU78" s="222"/>
      <c r="AV78" s="222"/>
      <c r="AW78" s="222"/>
      <c r="AX78" s="222"/>
      <c r="AY78" s="222"/>
      <c r="AZ78" s="223"/>
      <c r="BA78" s="223"/>
      <c r="BB78" s="224"/>
      <c r="BC78" s="222"/>
      <c r="BD78" s="222"/>
      <c r="BE78" s="222"/>
      <c r="BF78" s="222"/>
      <c r="BG78" s="222"/>
      <c r="BH78" s="222"/>
      <c r="BI78" s="222"/>
      <c r="BJ78" s="223"/>
      <c r="BK78" s="223"/>
      <c r="BL78" s="224"/>
      <c r="BM78" s="222"/>
      <c r="BN78" s="222"/>
      <c r="BO78" s="222"/>
      <c r="BP78" s="222"/>
      <c r="BQ78" s="222"/>
      <c r="BR78" s="222"/>
      <c r="BS78" s="222"/>
      <c r="BT78" s="223"/>
      <c r="BU78" s="223"/>
      <c r="BV78" s="224"/>
      <c r="BW78" s="222"/>
      <c r="BX78" s="222"/>
      <c r="BY78" s="222"/>
      <c r="BZ78" s="222"/>
      <c r="CA78" s="222"/>
      <c r="CB78" s="222"/>
      <c r="CC78" s="222"/>
      <c r="CD78" s="223"/>
      <c r="CE78" s="223"/>
      <c r="CF78" s="224"/>
      <c r="CG78" s="222"/>
      <c r="CH78" s="222"/>
      <c r="CI78" s="222"/>
      <c r="CJ78" s="222"/>
      <c r="CK78" s="222"/>
      <c r="CL78" s="222"/>
      <c r="CM78" s="222"/>
      <c r="CN78" s="223"/>
      <c r="CO78" s="223"/>
      <c r="CP78" s="224"/>
      <c r="CQ78" s="222"/>
      <c r="CR78" s="222"/>
      <c r="CS78" s="222"/>
      <c r="CT78" s="222"/>
      <c r="CU78" s="222"/>
      <c r="CV78" s="222"/>
      <c r="CW78" s="222"/>
      <c r="CX78" s="223"/>
      <c r="CY78" s="223"/>
      <c r="CZ78" s="224"/>
      <c r="DA78" s="222"/>
      <c r="DB78" s="222"/>
      <c r="DC78" s="222"/>
      <c r="DD78" s="222"/>
      <c r="DE78" s="222"/>
      <c r="DF78" s="222"/>
      <c r="DG78" s="222"/>
      <c r="DH78" s="223"/>
      <c r="DI78" s="223"/>
      <c r="DJ78" s="224"/>
      <c r="DK78" s="222"/>
      <c r="DL78" s="222"/>
      <c r="DM78" s="222"/>
      <c r="DN78" s="222"/>
      <c r="DO78" s="222"/>
      <c r="DP78" s="222"/>
      <c r="DQ78" s="222"/>
      <c r="DR78" s="223"/>
      <c r="DS78" s="223"/>
      <c r="DT78" s="224"/>
      <c r="DU78" s="222"/>
      <c r="DV78" s="222"/>
      <c r="DW78" s="222"/>
      <c r="DX78" s="222"/>
      <c r="DY78" s="222"/>
      <c r="DZ78" s="222"/>
      <c r="EA78" s="222"/>
      <c r="EB78" s="223"/>
      <c r="EC78" s="223"/>
      <c r="ED78" s="224"/>
      <c r="EE78" s="222"/>
      <c r="EF78" s="222"/>
      <c r="EG78" s="222"/>
      <c r="EH78" s="222"/>
      <c r="EI78" s="222"/>
      <c r="EJ78" s="222"/>
      <c r="EK78" s="222"/>
      <c r="EL78" s="223"/>
      <c r="EM78" s="223"/>
      <c r="EN78" s="224"/>
      <c r="EO78" s="222"/>
      <c r="EP78" s="222"/>
      <c r="EQ78" s="222"/>
      <c r="ER78" s="222"/>
      <c r="ES78" s="222"/>
      <c r="ET78" s="222"/>
      <c r="EU78" s="222"/>
      <c r="EV78" s="223"/>
      <c r="EW78" s="223"/>
      <c r="EX78" s="224"/>
      <c r="EY78" s="222"/>
      <c r="EZ78" s="222"/>
      <c r="FA78" s="222"/>
      <c r="FB78" s="222"/>
      <c r="FC78" s="222"/>
      <c r="FD78" s="222"/>
      <c r="FE78" s="222"/>
      <c r="FF78" s="223"/>
      <c r="FG78" s="223"/>
      <c r="FH78" s="224"/>
      <c r="FI78" s="222"/>
      <c r="FJ78" s="222"/>
      <c r="FK78" s="222"/>
      <c r="FL78" s="222"/>
      <c r="FM78" s="222"/>
      <c r="FN78" s="222"/>
      <c r="FO78" s="222"/>
      <c r="FP78" s="223"/>
      <c r="FQ78" s="223"/>
      <c r="FR78" s="224"/>
      <c r="FS78" s="222"/>
      <c r="FT78" s="222"/>
      <c r="FU78" s="222"/>
      <c r="FV78" s="222"/>
      <c r="FW78" s="222"/>
      <c r="FX78" s="222"/>
      <c r="FY78" s="222"/>
      <c r="FZ78" s="223"/>
      <c r="GA78" s="223"/>
      <c r="GB78" s="224"/>
      <c r="GC78" s="222"/>
      <c r="GD78" s="222"/>
      <c r="GE78" s="222"/>
      <c r="GF78" s="222"/>
      <c r="GG78" s="222"/>
      <c r="GH78" s="222"/>
      <c r="GI78" s="222"/>
      <c r="GJ78" s="223"/>
      <c r="GK78" s="223"/>
      <c r="GL78" s="224"/>
      <c r="GM78" s="222"/>
      <c r="GN78" s="222"/>
      <c r="GO78" s="222"/>
      <c r="GP78" s="222"/>
      <c r="GQ78" s="222"/>
      <c r="GR78" s="222"/>
      <c r="GS78" s="222"/>
      <c r="GT78" s="223"/>
      <c r="GU78" s="223"/>
      <c r="GV78" s="224"/>
      <c r="GW78" s="222"/>
      <c r="GX78" s="222"/>
      <c r="GY78" s="222"/>
      <c r="GZ78" s="222"/>
      <c r="HA78" s="222"/>
      <c r="HB78" s="222"/>
      <c r="HC78" s="222"/>
      <c r="HD78" s="223"/>
      <c r="HE78" s="223"/>
      <c r="HF78" s="224"/>
      <c r="HG78" s="222"/>
      <c r="HH78" s="222"/>
      <c r="HI78" s="222"/>
      <c r="HJ78" s="222"/>
      <c r="HK78" s="222"/>
      <c r="HL78" s="222"/>
      <c r="HM78" s="222"/>
      <c r="HN78" s="223"/>
      <c r="HO78" s="223"/>
      <c r="HP78" s="224"/>
      <c r="HQ78" s="222"/>
      <c r="HR78" s="222"/>
      <c r="HS78" s="222"/>
      <c r="HT78" s="222"/>
      <c r="HU78" s="222"/>
      <c r="HV78" s="222"/>
      <c r="HW78" s="222"/>
      <c r="HX78" s="223"/>
      <c r="HY78" s="223"/>
      <c r="HZ78" s="224"/>
      <c r="IA78" s="222"/>
      <c r="IB78" s="222"/>
      <c r="IC78" s="222"/>
      <c r="ID78" s="222"/>
      <c r="IE78" s="222"/>
      <c r="IF78" s="222"/>
      <c r="IG78" s="222"/>
      <c r="IH78" s="223"/>
      <c r="II78" s="223"/>
      <c r="IJ78" s="224"/>
      <c r="IK78" s="222"/>
      <c r="IL78" s="222"/>
      <c r="IM78" s="222"/>
      <c r="IN78" s="222"/>
      <c r="IO78" s="222"/>
    </row>
    <row r="79" s="196" customFormat="1" ht="26" customHeight="1" spans="1:249">
      <c r="A79" s="30" t="s">
        <v>85</v>
      </c>
      <c r="B79" s="134">
        <f t="shared" si="21"/>
        <v>147.66</v>
      </c>
      <c r="C79" s="134">
        <v>7.9</v>
      </c>
      <c r="D79" s="134">
        <f t="shared" si="22"/>
        <v>139.76</v>
      </c>
      <c r="E79" s="134">
        <f>VLOOKUP(A79,'计生特扶-伤残'!A:K,11,0)</f>
        <v>30.3</v>
      </c>
      <c r="F79" s="134">
        <f>VLOOKUP(A79,'计生特扶-死亡'!A:K,11,0)</f>
        <v>109.46</v>
      </c>
      <c r="G79" s="134">
        <v>0</v>
      </c>
      <c r="H79" s="65">
        <v>2300249</v>
      </c>
      <c r="I79" s="65">
        <v>51301</v>
      </c>
      <c r="J79" s="222"/>
      <c r="K79" s="222"/>
      <c r="L79" s="223"/>
      <c r="M79" s="223"/>
      <c r="N79" s="224"/>
      <c r="O79" s="222"/>
      <c r="P79" s="222"/>
      <c r="Q79" s="222"/>
      <c r="R79" s="222"/>
      <c r="S79" s="222"/>
      <c r="T79" s="222"/>
      <c r="U79" s="222"/>
      <c r="V79" s="223"/>
      <c r="W79" s="223"/>
      <c r="X79" s="224"/>
      <c r="Y79" s="222"/>
      <c r="Z79" s="222"/>
      <c r="AA79" s="222"/>
      <c r="AB79" s="222"/>
      <c r="AC79" s="222"/>
      <c r="AD79" s="222"/>
      <c r="AE79" s="222"/>
      <c r="AF79" s="223"/>
      <c r="AG79" s="223"/>
      <c r="AH79" s="224"/>
      <c r="AI79" s="222"/>
      <c r="AJ79" s="222"/>
      <c r="AK79" s="222"/>
      <c r="AL79" s="222"/>
      <c r="AM79" s="222"/>
      <c r="AN79" s="222"/>
      <c r="AO79" s="222"/>
      <c r="AP79" s="223"/>
      <c r="AQ79" s="223"/>
      <c r="AR79" s="224"/>
      <c r="AS79" s="222"/>
      <c r="AT79" s="222"/>
      <c r="AU79" s="222"/>
      <c r="AV79" s="222"/>
      <c r="AW79" s="222"/>
      <c r="AX79" s="222"/>
      <c r="AY79" s="222"/>
      <c r="AZ79" s="223"/>
      <c r="BA79" s="223"/>
      <c r="BB79" s="224"/>
      <c r="BC79" s="222"/>
      <c r="BD79" s="222"/>
      <c r="BE79" s="222"/>
      <c r="BF79" s="222"/>
      <c r="BG79" s="222"/>
      <c r="BH79" s="222"/>
      <c r="BI79" s="222"/>
      <c r="BJ79" s="223"/>
      <c r="BK79" s="223"/>
      <c r="BL79" s="224"/>
      <c r="BM79" s="222"/>
      <c r="BN79" s="222"/>
      <c r="BO79" s="222"/>
      <c r="BP79" s="222"/>
      <c r="BQ79" s="222"/>
      <c r="BR79" s="222"/>
      <c r="BS79" s="222"/>
      <c r="BT79" s="223"/>
      <c r="BU79" s="223"/>
      <c r="BV79" s="224"/>
      <c r="BW79" s="222"/>
      <c r="BX79" s="222"/>
      <c r="BY79" s="222"/>
      <c r="BZ79" s="222"/>
      <c r="CA79" s="222"/>
      <c r="CB79" s="222"/>
      <c r="CC79" s="222"/>
      <c r="CD79" s="223"/>
      <c r="CE79" s="223"/>
      <c r="CF79" s="224"/>
      <c r="CG79" s="222"/>
      <c r="CH79" s="222"/>
      <c r="CI79" s="222"/>
      <c r="CJ79" s="222"/>
      <c r="CK79" s="222"/>
      <c r="CL79" s="222"/>
      <c r="CM79" s="222"/>
      <c r="CN79" s="223"/>
      <c r="CO79" s="223"/>
      <c r="CP79" s="224"/>
      <c r="CQ79" s="222"/>
      <c r="CR79" s="222"/>
      <c r="CS79" s="222"/>
      <c r="CT79" s="222"/>
      <c r="CU79" s="222"/>
      <c r="CV79" s="222"/>
      <c r="CW79" s="222"/>
      <c r="CX79" s="223"/>
      <c r="CY79" s="223"/>
      <c r="CZ79" s="224"/>
      <c r="DA79" s="222"/>
      <c r="DB79" s="222"/>
      <c r="DC79" s="222"/>
      <c r="DD79" s="222"/>
      <c r="DE79" s="222"/>
      <c r="DF79" s="222"/>
      <c r="DG79" s="222"/>
      <c r="DH79" s="223"/>
      <c r="DI79" s="223"/>
      <c r="DJ79" s="224"/>
      <c r="DK79" s="222"/>
      <c r="DL79" s="222"/>
      <c r="DM79" s="222"/>
      <c r="DN79" s="222"/>
      <c r="DO79" s="222"/>
      <c r="DP79" s="222"/>
      <c r="DQ79" s="222"/>
      <c r="DR79" s="223"/>
      <c r="DS79" s="223"/>
      <c r="DT79" s="224"/>
      <c r="DU79" s="222"/>
      <c r="DV79" s="222"/>
      <c r="DW79" s="222"/>
      <c r="DX79" s="222"/>
      <c r="DY79" s="222"/>
      <c r="DZ79" s="222"/>
      <c r="EA79" s="222"/>
      <c r="EB79" s="223"/>
      <c r="EC79" s="223"/>
      <c r="ED79" s="224"/>
      <c r="EE79" s="222"/>
      <c r="EF79" s="222"/>
      <c r="EG79" s="222"/>
      <c r="EH79" s="222"/>
      <c r="EI79" s="222"/>
      <c r="EJ79" s="222"/>
      <c r="EK79" s="222"/>
      <c r="EL79" s="223"/>
      <c r="EM79" s="223"/>
      <c r="EN79" s="224"/>
      <c r="EO79" s="222"/>
      <c r="EP79" s="222"/>
      <c r="EQ79" s="222"/>
      <c r="ER79" s="222"/>
      <c r="ES79" s="222"/>
      <c r="ET79" s="222"/>
      <c r="EU79" s="222"/>
      <c r="EV79" s="223"/>
      <c r="EW79" s="223"/>
      <c r="EX79" s="224"/>
      <c r="EY79" s="222"/>
      <c r="EZ79" s="222"/>
      <c r="FA79" s="222"/>
      <c r="FB79" s="222"/>
      <c r="FC79" s="222"/>
      <c r="FD79" s="222"/>
      <c r="FE79" s="222"/>
      <c r="FF79" s="223"/>
      <c r="FG79" s="223"/>
      <c r="FH79" s="224"/>
      <c r="FI79" s="222"/>
      <c r="FJ79" s="222"/>
      <c r="FK79" s="222"/>
      <c r="FL79" s="222"/>
      <c r="FM79" s="222"/>
      <c r="FN79" s="222"/>
      <c r="FO79" s="222"/>
      <c r="FP79" s="223"/>
      <c r="FQ79" s="223"/>
      <c r="FR79" s="224"/>
      <c r="FS79" s="222"/>
      <c r="FT79" s="222"/>
      <c r="FU79" s="222"/>
      <c r="FV79" s="222"/>
      <c r="FW79" s="222"/>
      <c r="FX79" s="222"/>
      <c r="FY79" s="222"/>
      <c r="FZ79" s="223"/>
      <c r="GA79" s="223"/>
      <c r="GB79" s="224"/>
      <c r="GC79" s="222"/>
      <c r="GD79" s="222"/>
      <c r="GE79" s="222"/>
      <c r="GF79" s="222"/>
      <c r="GG79" s="222"/>
      <c r="GH79" s="222"/>
      <c r="GI79" s="222"/>
      <c r="GJ79" s="223"/>
      <c r="GK79" s="223"/>
      <c r="GL79" s="224"/>
      <c r="GM79" s="222"/>
      <c r="GN79" s="222"/>
      <c r="GO79" s="222"/>
      <c r="GP79" s="222"/>
      <c r="GQ79" s="222"/>
      <c r="GR79" s="222"/>
      <c r="GS79" s="222"/>
      <c r="GT79" s="223"/>
      <c r="GU79" s="223"/>
      <c r="GV79" s="224"/>
      <c r="GW79" s="222"/>
      <c r="GX79" s="222"/>
      <c r="GY79" s="222"/>
      <c r="GZ79" s="222"/>
      <c r="HA79" s="222"/>
      <c r="HB79" s="222"/>
      <c r="HC79" s="222"/>
      <c r="HD79" s="223"/>
      <c r="HE79" s="223"/>
      <c r="HF79" s="224"/>
      <c r="HG79" s="222"/>
      <c r="HH79" s="222"/>
      <c r="HI79" s="222"/>
      <c r="HJ79" s="222"/>
      <c r="HK79" s="222"/>
      <c r="HL79" s="222"/>
      <c r="HM79" s="222"/>
      <c r="HN79" s="223"/>
      <c r="HO79" s="223"/>
      <c r="HP79" s="224"/>
      <c r="HQ79" s="222"/>
      <c r="HR79" s="222"/>
      <c r="HS79" s="222"/>
      <c r="HT79" s="222"/>
      <c r="HU79" s="222"/>
      <c r="HV79" s="222"/>
      <c r="HW79" s="222"/>
      <c r="HX79" s="223"/>
      <c r="HY79" s="223"/>
      <c r="HZ79" s="224"/>
      <c r="IA79" s="222"/>
      <c r="IB79" s="222"/>
      <c r="IC79" s="222"/>
      <c r="ID79" s="222"/>
      <c r="IE79" s="222"/>
      <c r="IF79" s="222"/>
      <c r="IG79" s="222"/>
      <c r="IH79" s="223"/>
      <c r="II79" s="223"/>
      <c r="IJ79" s="224"/>
      <c r="IK79" s="222"/>
      <c r="IL79" s="222"/>
      <c r="IM79" s="222"/>
      <c r="IN79" s="222"/>
      <c r="IO79" s="222"/>
    </row>
    <row r="80" s="196" customFormat="1" ht="26" customHeight="1" spans="1:222">
      <c r="A80" s="218" t="s">
        <v>86</v>
      </c>
      <c r="B80" s="216">
        <f t="shared" si="21"/>
        <v>238.06</v>
      </c>
      <c r="C80" s="134">
        <v>16.68</v>
      </c>
      <c r="D80" s="216">
        <f t="shared" si="22"/>
        <v>221.38</v>
      </c>
      <c r="E80" s="216">
        <f>VLOOKUP(A80,'计生特扶-伤残'!A:K,11,0)</f>
        <v>56.4</v>
      </c>
      <c r="F80" s="216">
        <f>VLOOKUP(A80,'计生特扶-死亡'!A:K,11,0)</f>
        <v>164.8</v>
      </c>
      <c r="G80" s="216">
        <v>0.18</v>
      </c>
      <c r="H80" s="217">
        <v>2300249</v>
      </c>
      <c r="I80" s="217">
        <v>51301</v>
      </c>
      <c r="J80" s="219"/>
      <c r="K80" s="219"/>
      <c r="L80" s="219"/>
      <c r="M80" s="219"/>
      <c r="N80" s="219"/>
      <c r="O80" s="219"/>
      <c r="P80" s="219"/>
      <c r="Q80" s="219"/>
      <c r="R80" s="219"/>
      <c r="S80" s="219"/>
      <c r="T80" s="219"/>
      <c r="U80" s="219"/>
      <c r="V80" s="219"/>
      <c r="W80" s="219"/>
      <c r="X80" s="219"/>
      <c r="Y80" s="219"/>
      <c r="Z80" s="219"/>
      <c r="AA80" s="219"/>
      <c r="AB80" s="219"/>
      <c r="AC80" s="219"/>
      <c r="AD80" s="219"/>
      <c r="AE80" s="219"/>
      <c r="AF80" s="219"/>
      <c r="AG80" s="219"/>
      <c r="AH80" s="219"/>
      <c r="AI80" s="219"/>
      <c r="AJ80" s="219"/>
      <c r="AK80" s="219"/>
      <c r="AL80" s="219"/>
      <c r="AM80" s="219"/>
      <c r="AN80" s="219"/>
      <c r="AO80" s="219"/>
      <c r="AP80" s="219"/>
      <c r="AQ80" s="219"/>
      <c r="AR80" s="219"/>
      <c r="AS80" s="219"/>
      <c r="AT80" s="219"/>
      <c r="AU80" s="219"/>
      <c r="AV80" s="219"/>
      <c r="AW80" s="219"/>
      <c r="AX80" s="219"/>
      <c r="AY80" s="219"/>
      <c r="AZ80" s="219"/>
      <c r="BA80" s="219"/>
      <c r="BB80" s="219"/>
      <c r="BC80" s="219"/>
      <c r="BD80" s="219"/>
      <c r="BE80" s="219"/>
      <c r="BF80" s="219"/>
      <c r="BG80" s="219"/>
      <c r="BH80" s="219"/>
      <c r="BI80" s="219"/>
      <c r="BJ80" s="219"/>
      <c r="BK80" s="219"/>
      <c r="BL80" s="219"/>
      <c r="BM80" s="219"/>
      <c r="BN80" s="219"/>
      <c r="BO80" s="219"/>
      <c r="BP80" s="219"/>
      <c r="BQ80" s="219"/>
      <c r="BR80" s="219"/>
      <c r="BS80" s="219"/>
      <c r="BT80" s="219"/>
      <c r="BU80" s="219"/>
      <c r="BV80" s="219"/>
      <c r="BW80" s="219"/>
      <c r="BX80" s="219"/>
      <c r="BY80" s="219"/>
      <c r="BZ80" s="219"/>
      <c r="CA80" s="219"/>
      <c r="CB80" s="219"/>
      <c r="CC80" s="219"/>
      <c r="CD80" s="219"/>
      <c r="CE80" s="219"/>
      <c r="CF80" s="219"/>
      <c r="CG80" s="219"/>
      <c r="CH80" s="219"/>
      <c r="CI80" s="219"/>
      <c r="CJ80" s="219"/>
      <c r="CK80" s="219"/>
      <c r="CL80" s="219"/>
      <c r="CM80" s="219"/>
      <c r="CN80" s="219"/>
      <c r="CO80" s="219"/>
      <c r="CP80" s="219"/>
      <c r="CQ80" s="219"/>
      <c r="CR80" s="219"/>
      <c r="CS80" s="219"/>
      <c r="CT80" s="219"/>
      <c r="CU80" s="219"/>
      <c r="CV80" s="219"/>
      <c r="CW80" s="219"/>
      <c r="CX80" s="219"/>
      <c r="CY80" s="219"/>
      <c r="CZ80" s="219"/>
      <c r="DA80" s="219"/>
      <c r="DB80" s="219"/>
      <c r="DC80" s="219"/>
      <c r="DD80" s="219"/>
      <c r="DE80" s="219"/>
      <c r="DF80" s="219"/>
      <c r="DG80" s="219"/>
      <c r="DH80" s="219"/>
      <c r="DI80" s="219"/>
      <c r="DJ80" s="219"/>
      <c r="DK80" s="219"/>
      <c r="DL80" s="219"/>
      <c r="DM80" s="219"/>
      <c r="DN80" s="219"/>
      <c r="DO80" s="219"/>
      <c r="DP80" s="219"/>
      <c r="DQ80" s="219"/>
      <c r="DR80" s="219"/>
      <c r="DS80" s="219"/>
      <c r="DT80" s="219"/>
      <c r="DU80" s="219"/>
      <c r="DV80" s="219"/>
      <c r="DW80" s="219"/>
      <c r="DX80" s="219"/>
      <c r="DY80" s="219"/>
      <c r="DZ80" s="219"/>
      <c r="EA80" s="219"/>
      <c r="EB80" s="219"/>
      <c r="EC80" s="219"/>
      <c r="ED80" s="219"/>
      <c r="EE80" s="219"/>
      <c r="EF80" s="219"/>
      <c r="EG80" s="219"/>
      <c r="EH80" s="219"/>
      <c r="EI80" s="219"/>
      <c r="EJ80" s="219"/>
      <c r="EK80" s="219"/>
      <c r="EL80" s="219"/>
      <c r="EM80" s="219"/>
      <c r="EN80" s="219"/>
      <c r="EO80" s="219"/>
      <c r="EP80" s="219"/>
      <c r="EQ80" s="219"/>
      <c r="ER80" s="219"/>
      <c r="ES80" s="219"/>
      <c r="ET80" s="219"/>
      <c r="EU80" s="219"/>
      <c r="EV80" s="219"/>
      <c r="EW80" s="219"/>
      <c r="EX80" s="219"/>
      <c r="EY80" s="219"/>
      <c r="EZ80" s="219"/>
      <c r="FA80" s="219"/>
      <c r="FB80" s="219"/>
      <c r="FC80" s="219"/>
      <c r="FD80" s="219"/>
      <c r="FE80" s="219"/>
      <c r="FF80" s="219"/>
      <c r="FG80" s="219"/>
      <c r="FH80" s="219"/>
      <c r="FI80" s="219"/>
      <c r="FJ80" s="219"/>
      <c r="FK80" s="219"/>
      <c r="FL80" s="219"/>
      <c r="FM80" s="219"/>
      <c r="FN80" s="219"/>
      <c r="FO80" s="219"/>
      <c r="FP80" s="219"/>
      <c r="FQ80" s="219"/>
      <c r="FR80" s="219"/>
      <c r="FS80" s="219"/>
      <c r="FT80" s="219"/>
      <c r="FU80" s="219"/>
      <c r="FV80" s="219"/>
      <c r="FW80" s="219"/>
      <c r="FX80" s="219"/>
      <c r="FY80" s="219"/>
      <c r="FZ80" s="219"/>
      <c r="GA80" s="219"/>
      <c r="GB80" s="219"/>
      <c r="GC80" s="219"/>
      <c r="GD80" s="219"/>
      <c r="GE80" s="219"/>
      <c r="GF80" s="219"/>
      <c r="GG80" s="219"/>
      <c r="GH80" s="219"/>
      <c r="GI80" s="219"/>
      <c r="GJ80" s="219"/>
      <c r="GK80" s="219"/>
      <c r="GL80" s="219"/>
      <c r="GM80" s="219"/>
      <c r="GN80" s="219"/>
      <c r="GO80" s="219"/>
      <c r="GP80" s="219"/>
      <c r="GQ80" s="219"/>
      <c r="GR80" s="219"/>
      <c r="GS80" s="219"/>
      <c r="GT80" s="219"/>
      <c r="GU80" s="219"/>
      <c r="GV80" s="219"/>
      <c r="GW80" s="219"/>
      <c r="GX80" s="219"/>
      <c r="GY80" s="219"/>
      <c r="GZ80" s="219"/>
      <c r="HA80" s="219"/>
      <c r="HB80" s="219"/>
      <c r="HC80" s="219"/>
      <c r="HD80" s="219"/>
      <c r="HE80" s="219"/>
      <c r="HF80" s="219"/>
      <c r="HG80" s="219"/>
      <c r="HH80" s="219"/>
      <c r="HI80" s="219"/>
      <c r="HJ80" s="219"/>
      <c r="HK80" s="219"/>
      <c r="HL80" s="219"/>
      <c r="HM80" s="219"/>
      <c r="HN80" s="219"/>
    </row>
    <row r="81" s="1" customFormat="1" ht="26" customHeight="1" spans="1:222">
      <c r="A81" s="30" t="s">
        <v>87</v>
      </c>
      <c r="B81" s="134">
        <f t="shared" si="21"/>
        <v>62.45</v>
      </c>
      <c r="C81" s="134">
        <v>39.99</v>
      </c>
      <c r="D81" s="134">
        <f t="shared" si="22"/>
        <v>22.46</v>
      </c>
      <c r="E81" s="134">
        <f>VLOOKUP(A81,'计生特扶-伤残'!A:K,11,0)</f>
        <v>2.41</v>
      </c>
      <c r="F81" s="134">
        <f>VLOOKUP(A81,'计生特扶-死亡'!A:K,11,0)</f>
        <v>19.36</v>
      </c>
      <c r="G81" s="134">
        <v>0.69</v>
      </c>
      <c r="H81" s="65">
        <v>2300249</v>
      </c>
      <c r="I81" s="65">
        <v>51301</v>
      </c>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row>
    <row r="82" s="1" customFormat="1" ht="26" customHeight="1" spans="1:222">
      <c r="A82" s="30" t="s">
        <v>88</v>
      </c>
      <c r="B82" s="134">
        <f t="shared" si="21"/>
        <v>38.65</v>
      </c>
      <c r="C82" s="134">
        <v>25.81</v>
      </c>
      <c r="D82" s="134">
        <f t="shared" si="22"/>
        <v>12.84</v>
      </c>
      <c r="E82" s="134">
        <f>VLOOKUP(A82,'计生特扶-伤残'!A:K,11,0)</f>
        <v>2.41</v>
      </c>
      <c r="F82" s="134">
        <f>VLOOKUP(A82,'计生特扶-死亡'!A:K,11,0)</f>
        <v>10.43</v>
      </c>
      <c r="G82" s="134">
        <v>0</v>
      </c>
      <c r="H82" s="65">
        <v>2300249</v>
      </c>
      <c r="I82" s="65">
        <v>51301</v>
      </c>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row>
    <row r="83" s="1" customFormat="1" ht="26" customHeight="1" spans="1:222">
      <c r="A83" s="37" t="s">
        <v>89</v>
      </c>
      <c r="B83" s="137">
        <f t="shared" ref="B83:G83" si="23">SUM(B84,B87:B88)</f>
        <v>397.89</v>
      </c>
      <c r="C83" s="137">
        <f t="shared" si="23"/>
        <v>231.29</v>
      </c>
      <c r="D83" s="137">
        <f t="shared" si="23"/>
        <v>166.6</v>
      </c>
      <c r="E83" s="137">
        <f t="shared" si="23"/>
        <v>30.82</v>
      </c>
      <c r="F83" s="137">
        <f t="shared" si="23"/>
        <v>135.42</v>
      </c>
      <c r="G83" s="137">
        <f t="shared" si="23"/>
        <v>0.36</v>
      </c>
      <c r="H83" s="65">
        <v>2300249</v>
      </c>
      <c r="I83" s="65">
        <v>51301</v>
      </c>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row>
    <row r="84" ht="26" customHeight="1" spans="1:9">
      <c r="A84" s="134" t="s">
        <v>90</v>
      </c>
      <c r="B84" s="134">
        <f>SUM(C84,D84)</f>
        <v>22.6</v>
      </c>
      <c r="C84" s="134">
        <v>22.6</v>
      </c>
      <c r="D84" s="134">
        <f>SUM(E84:G84)</f>
        <v>0</v>
      </c>
      <c r="E84" s="134">
        <f>VLOOKUP(A84,'计生特扶-伤残'!A:K,11,0)</f>
        <v>0</v>
      </c>
      <c r="F84" s="134">
        <f>VLOOKUP(A84,'计生特扶-死亡'!A:K,11,0)</f>
        <v>0</v>
      </c>
      <c r="G84" s="134">
        <v>0</v>
      </c>
      <c r="H84" s="65">
        <v>2300249</v>
      </c>
      <c r="I84" s="65">
        <v>51301</v>
      </c>
    </row>
    <row r="85" ht="26" customHeight="1" spans="1:9">
      <c r="A85" s="49" t="s">
        <v>91</v>
      </c>
      <c r="B85" s="137">
        <f>SUM(C85,D85)</f>
        <v>17.43</v>
      </c>
      <c r="C85" s="134">
        <v>17.43</v>
      </c>
      <c r="D85" s="134">
        <f>SUM(E85:G85)</f>
        <v>0</v>
      </c>
      <c r="E85" s="134">
        <f>VLOOKUP(A85,'计生特扶-伤残'!A:K,11,0)</f>
        <v>0</v>
      </c>
      <c r="F85" s="134">
        <f>VLOOKUP(A85,'计生特扶-死亡'!A:K,11,0)</f>
        <v>0</v>
      </c>
      <c r="G85" s="134">
        <v>0</v>
      </c>
      <c r="H85" s="65">
        <v>2300249</v>
      </c>
      <c r="I85" s="65">
        <v>51301</v>
      </c>
    </row>
    <row r="86" s="197" customFormat="1" ht="26" customHeight="1" spans="1:249">
      <c r="A86" s="49" t="s">
        <v>92</v>
      </c>
      <c r="B86" s="137">
        <f>SUM(C86,D86)</f>
        <v>5.17</v>
      </c>
      <c r="C86" s="134">
        <v>5.17</v>
      </c>
      <c r="D86" s="134">
        <f>SUM(E86:G86)</f>
        <v>0</v>
      </c>
      <c r="E86" s="134">
        <f>VLOOKUP(A86,'计生特扶-伤残'!A:K,11,0)</f>
        <v>0</v>
      </c>
      <c r="F86" s="134">
        <f>VLOOKUP(A86,'计生特扶-死亡'!A:K,11,0)</f>
        <v>0</v>
      </c>
      <c r="G86" s="134">
        <v>0</v>
      </c>
      <c r="H86" s="65">
        <v>2300249</v>
      </c>
      <c r="I86" s="65">
        <v>51301</v>
      </c>
      <c r="J86" s="222"/>
      <c r="K86" s="222"/>
      <c r="L86" s="223"/>
      <c r="M86" s="223"/>
      <c r="N86" s="224"/>
      <c r="O86" s="222"/>
      <c r="P86" s="222"/>
      <c r="Q86" s="222"/>
      <c r="R86" s="222"/>
      <c r="S86" s="222"/>
      <c r="T86" s="222"/>
      <c r="U86" s="222"/>
      <c r="V86" s="223"/>
      <c r="W86" s="223"/>
      <c r="X86" s="224"/>
      <c r="Y86" s="222"/>
      <c r="Z86" s="222"/>
      <c r="AA86" s="222"/>
      <c r="AB86" s="222"/>
      <c r="AC86" s="222"/>
      <c r="AD86" s="222"/>
      <c r="AE86" s="222"/>
      <c r="AF86" s="223"/>
      <c r="AG86" s="223"/>
      <c r="AH86" s="224"/>
      <c r="AI86" s="222"/>
      <c r="AJ86" s="222"/>
      <c r="AK86" s="222"/>
      <c r="AL86" s="222"/>
      <c r="AM86" s="222"/>
      <c r="AN86" s="222"/>
      <c r="AO86" s="222"/>
      <c r="AP86" s="223"/>
      <c r="AQ86" s="223"/>
      <c r="AR86" s="224"/>
      <c r="AS86" s="222"/>
      <c r="AT86" s="222"/>
      <c r="AU86" s="222"/>
      <c r="AV86" s="222"/>
      <c r="AW86" s="222"/>
      <c r="AX86" s="222"/>
      <c r="AY86" s="222"/>
      <c r="AZ86" s="223"/>
      <c r="BA86" s="223"/>
      <c r="BB86" s="224"/>
      <c r="BC86" s="222"/>
      <c r="BD86" s="222"/>
      <c r="BE86" s="222"/>
      <c r="BF86" s="222"/>
      <c r="BG86" s="222"/>
      <c r="BH86" s="222"/>
      <c r="BI86" s="222"/>
      <c r="BJ86" s="223"/>
      <c r="BK86" s="223"/>
      <c r="BL86" s="224"/>
      <c r="BM86" s="222"/>
      <c r="BN86" s="222"/>
      <c r="BO86" s="222"/>
      <c r="BP86" s="222"/>
      <c r="BQ86" s="222"/>
      <c r="BR86" s="222"/>
      <c r="BS86" s="222"/>
      <c r="BT86" s="223"/>
      <c r="BU86" s="223"/>
      <c r="BV86" s="224"/>
      <c r="BW86" s="222"/>
      <c r="BX86" s="222"/>
      <c r="BY86" s="222"/>
      <c r="BZ86" s="222"/>
      <c r="CA86" s="222"/>
      <c r="CB86" s="222"/>
      <c r="CC86" s="222"/>
      <c r="CD86" s="223"/>
      <c r="CE86" s="223"/>
      <c r="CF86" s="224"/>
      <c r="CG86" s="222"/>
      <c r="CH86" s="222"/>
      <c r="CI86" s="222"/>
      <c r="CJ86" s="222"/>
      <c r="CK86" s="222"/>
      <c r="CL86" s="222"/>
      <c r="CM86" s="222"/>
      <c r="CN86" s="223"/>
      <c r="CO86" s="223"/>
      <c r="CP86" s="224"/>
      <c r="CQ86" s="222"/>
      <c r="CR86" s="222"/>
      <c r="CS86" s="222"/>
      <c r="CT86" s="222"/>
      <c r="CU86" s="222"/>
      <c r="CV86" s="222"/>
      <c r="CW86" s="222"/>
      <c r="CX86" s="223"/>
      <c r="CY86" s="223"/>
      <c r="CZ86" s="224"/>
      <c r="DA86" s="222"/>
      <c r="DB86" s="222"/>
      <c r="DC86" s="222"/>
      <c r="DD86" s="222"/>
      <c r="DE86" s="222"/>
      <c r="DF86" s="222"/>
      <c r="DG86" s="222"/>
      <c r="DH86" s="223"/>
      <c r="DI86" s="223"/>
      <c r="DJ86" s="224"/>
      <c r="DK86" s="222"/>
      <c r="DL86" s="222"/>
      <c r="DM86" s="222"/>
      <c r="DN86" s="222"/>
      <c r="DO86" s="222"/>
      <c r="DP86" s="222"/>
      <c r="DQ86" s="222"/>
      <c r="DR86" s="223"/>
      <c r="DS86" s="223"/>
      <c r="DT86" s="224"/>
      <c r="DU86" s="222"/>
      <c r="DV86" s="222"/>
      <c r="DW86" s="222"/>
      <c r="DX86" s="222"/>
      <c r="DY86" s="222"/>
      <c r="DZ86" s="222"/>
      <c r="EA86" s="222"/>
      <c r="EB86" s="223"/>
      <c r="EC86" s="223"/>
      <c r="ED86" s="224"/>
      <c r="EE86" s="222"/>
      <c r="EF86" s="222"/>
      <c r="EG86" s="222"/>
      <c r="EH86" s="222"/>
      <c r="EI86" s="222"/>
      <c r="EJ86" s="222"/>
      <c r="EK86" s="222"/>
      <c r="EL86" s="223"/>
      <c r="EM86" s="223"/>
      <c r="EN86" s="224"/>
      <c r="EO86" s="222"/>
      <c r="EP86" s="222"/>
      <c r="EQ86" s="222"/>
      <c r="ER86" s="222"/>
      <c r="ES86" s="222"/>
      <c r="ET86" s="222"/>
      <c r="EU86" s="222"/>
      <c r="EV86" s="223"/>
      <c r="EW86" s="223"/>
      <c r="EX86" s="224"/>
      <c r="EY86" s="222"/>
      <c r="EZ86" s="222"/>
      <c r="FA86" s="222"/>
      <c r="FB86" s="222"/>
      <c r="FC86" s="222"/>
      <c r="FD86" s="222"/>
      <c r="FE86" s="222"/>
      <c r="FF86" s="223"/>
      <c r="FG86" s="223"/>
      <c r="FH86" s="224"/>
      <c r="FI86" s="222"/>
      <c r="FJ86" s="222"/>
      <c r="FK86" s="222"/>
      <c r="FL86" s="222"/>
      <c r="FM86" s="222"/>
      <c r="FN86" s="222"/>
      <c r="FO86" s="222"/>
      <c r="FP86" s="223"/>
      <c r="FQ86" s="223"/>
      <c r="FR86" s="224"/>
      <c r="FS86" s="222"/>
      <c r="FT86" s="222"/>
      <c r="FU86" s="222"/>
      <c r="FV86" s="222"/>
      <c r="FW86" s="222"/>
      <c r="FX86" s="222"/>
      <c r="FY86" s="222"/>
      <c r="FZ86" s="223"/>
      <c r="GA86" s="223"/>
      <c r="GB86" s="224"/>
      <c r="GC86" s="222"/>
      <c r="GD86" s="222"/>
      <c r="GE86" s="222"/>
      <c r="GF86" s="222"/>
      <c r="GG86" s="222"/>
      <c r="GH86" s="222"/>
      <c r="GI86" s="222"/>
      <c r="GJ86" s="223"/>
      <c r="GK86" s="223"/>
      <c r="GL86" s="224"/>
      <c r="GM86" s="222"/>
      <c r="GN86" s="222"/>
      <c r="GO86" s="222"/>
      <c r="GP86" s="222"/>
      <c r="GQ86" s="222"/>
      <c r="GR86" s="222"/>
      <c r="GS86" s="222"/>
      <c r="GT86" s="223"/>
      <c r="GU86" s="223"/>
      <c r="GV86" s="224"/>
      <c r="GW86" s="222"/>
      <c r="GX86" s="222"/>
      <c r="GY86" s="222"/>
      <c r="GZ86" s="222"/>
      <c r="HA86" s="222"/>
      <c r="HB86" s="222"/>
      <c r="HC86" s="222"/>
      <c r="HD86" s="223"/>
      <c r="HE86" s="223"/>
      <c r="HF86" s="224"/>
      <c r="HG86" s="222"/>
      <c r="HH86" s="222"/>
      <c r="HI86" s="222"/>
      <c r="HJ86" s="222"/>
      <c r="HK86" s="222"/>
      <c r="HL86" s="222"/>
      <c r="HM86" s="222"/>
      <c r="HN86" s="223"/>
      <c r="HO86" s="223"/>
      <c r="HP86" s="224"/>
      <c r="HQ86" s="222"/>
      <c r="HR86" s="222"/>
      <c r="HS86" s="222"/>
      <c r="HT86" s="222"/>
      <c r="HU86" s="222"/>
      <c r="HV86" s="222"/>
      <c r="HW86" s="222"/>
      <c r="HX86" s="223"/>
      <c r="HY86" s="223"/>
      <c r="HZ86" s="224"/>
      <c r="IA86" s="222"/>
      <c r="IB86" s="222"/>
      <c r="IC86" s="222"/>
      <c r="ID86" s="222"/>
      <c r="IE86" s="222"/>
      <c r="IF86" s="222"/>
      <c r="IG86" s="222"/>
      <c r="IH86" s="223"/>
      <c r="II86" s="223"/>
      <c r="IJ86" s="224"/>
      <c r="IK86" s="222"/>
      <c r="IL86" s="222"/>
      <c r="IM86" s="222"/>
      <c r="IN86" s="222"/>
      <c r="IO86" s="222"/>
    </row>
    <row r="87" s="197" customFormat="1" ht="26" customHeight="1" spans="1:249">
      <c r="A87" s="134" t="s">
        <v>93</v>
      </c>
      <c r="B87" s="134">
        <f>SUM(C87,D87)</f>
        <v>227.74</v>
      </c>
      <c r="C87" s="134">
        <v>81.83</v>
      </c>
      <c r="D87" s="134">
        <f>SUM(E87:G87)</f>
        <v>145.91</v>
      </c>
      <c r="E87" s="134">
        <f>VLOOKUP(A87,'计生特扶-伤残'!A:K,11,0)</f>
        <v>27.36</v>
      </c>
      <c r="F87" s="134">
        <f>VLOOKUP(A87,'计生特扶-死亡'!A:K,11,0)</f>
        <v>118.37</v>
      </c>
      <c r="G87" s="134">
        <v>0.18</v>
      </c>
      <c r="H87" s="65">
        <v>2300249</v>
      </c>
      <c r="I87" s="65">
        <v>51301</v>
      </c>
      <c r="J87" s="222"/>
      <c r="K87" s="222"/>
      <c r="L87" s="223"/>
      <c r="M87" s="223"/>
      <c r="N87" s="224"/>
      <c r="O87" s="222"/>
      <c r="P87" s="222"/>
      <c r="Q87" s="222"/>
      <c r="R87" s="222"/>
      <c r="S87" s="222"/>
      <c r="T87" s="222"/>
      <c r="U87" s="222"/>
      <c r="V87" s="223"/>
      <c r="W87" s="223"/>
      <c r="X87" s="224"/>
      <c r="Y87" s="222"/>
      <c r="Z87" s="222"/>
      <c r="AA87" s="222"/>
      <c r="AB87" s="222"/>
      <c r="AC87" s="222"/>
      <c r="AD87" s="222"/>
      <c r="AE87" s="222"/>
      <c r="AF87" s="223"/>
      <c r="AG87" s="223"/>
      <c r="AH87" s="224"/>
      <c r="AI87" s="222"/>
      <c r="AJ87" s="222"/>
      <c r="AK87" s="222"/>
      <c r="AL87" s="222"/>
      <c r="AM87" s="222"/>
      <c r="AN87" s="222"/>
      <c r="AO87" s="222"/>
      <c r="AP87" s="223"/>
      <c r="AQ87" s="223"/>
      <c r="AR87" s="224"/>
      <c r="AS87" s="222"/>
      <c r="AT87" s="222"/>
      <c r="AU87" s="222"/>
      <c r="AV87" s="222"/>
      <c r="AW87" s="222"/>
      <c r="AX87" s="222"/>
      <c r="AY87" s="222"/>
      <c r="AZ87" s="223"/>
      <c r="BA87" s="223"/>
      <c r="BB87" s="224"/>
      <c r="BC87" s="222"/>
      <c r="BD87" s="222"/>
      <c r="BE87" s="222"/>
      <c r="BF87" s="222"/>
      <c r="BG87" s="222"/>
      <c r="BH87" s="222"/>
      <c r="BI87" s="222"/>
      <c r="BJ87" s="223"/>
      <c r="BK87" s="223"/>
      <c r="BL87" s="224"/>
      <c r="BM87" s="222"/>
      <c r="BN87" s="222"/>
      <c r="BO87" s="222"/>
      <c r="BP87" s="222"/>
      <c r="BQ87" s="222"/>
      <c r="BR87" s="222"/>
      <c r="BS87" s="222"/>
      <c r="BT87" s="223"/>
      <c r="BU87" s="223"/>
      <c r="BV87" s="224"/>
      <c r="BW87" s="222"/>
      <c r="BX87" s="222"/>
      <c r="BY87" s="222"/>
      <c r="BZ87" s="222"/>
      <c r="CA87" s="222"/>
      <c r="CB87" s="222"/>
      <c r="CC87" s="222"/>
      <c r="CD87" s="223"/>
      <c r="CE87" s="223"/>
      <c r="CF87" s="224"/>
      <c r="CG87" s="222"/>
      <c r="CH87" s="222"/>
      <c r="CI87" s="222"/>
      <c r="CJ87" s="222"/>
      <c r="CK87" s="222"/>
      <c r="CL87" s="222"/>
      <c r="CM87" s="222"/>
      <c r="CN87" s="223"/>
      <c r="CO87" s="223"/>
      <c r="CP87" s="224"/>
      <c r="CQ87" s="222"/>
      <c r="CR87" s="222"/>
      <c r="CS87" s="222"/>
      <c r="CT87" s="222"/>
      <c r="CU87" s="222"/>
      <c r="CV87" s="222"/>
      <c r="CW87" s="222"/>
      <c r="CX87" s="223"/>
      <c r="CY87" s="223"/>
      <c r="CZ87" s="224"/>
      <c r="DA87" s="222"/>
      <c r="DB87" s="222"/>
      <c r="DC87" s="222"/>
      <c r="DD87" s="222"/>
      <c r="DE87" s="222"/>
      <c r="DF87" s="222"/>
      <c r="DG87" s="222"/>
      <c r="DH87" s="223"/>
      <c r="DI87" s="223"/>
      <c r="DJ87" s="224"/>
      <c r="DK87" s="222"/>
      <c r="DL87" s="222"/>
      <c r="DM87" s="222"/>
      <c r="DN87" s="222"/>
      <c r="DO87" s="222"/>
      <c r="DP87" s="222"/>
      <c r="DQ87" s="222"/>
      <c r="DR87" s="223"/>
      <c r="DS87" s="223"/>
      <c r="DT87" s="224"/>
      <c r="DU87" s="222"/>
      <c r="DV87" s="222"/>
      <c r="DW87" s="222"/>
      <c r="DX87" s="222"/>
      <c r="DY87" s="222"/>
      <c r="DZ87" s="222"/>
      <c r="EA87" s="222"/>
      <c r="EB87" s="223"/>
      <c r="EC87" s="223"/>
      <c r="ED87" s="224"/>
      <c r="EE87" s="222"/>
      <c r="EF87" s="222"/>
      <c r="EG87" s="222"/>
      <c r="EH87" s="222"/>
      <c r="EI87" s="222"/>
      <c r="EJ87" s="222"/>
      <c r="EK87" s="222"/>
      <c r="EL87" s="223"/>
      <c r="EM87" s="223"/>
      <c r="EN87" s="224"/>
      <c r="EO87" s="222"/>
      <c r="EP87" s="222"/>
      <c r="EQ87" s="222"/>
      <c r="ER87" s="222"/>
      <c r="ES87" s="222"/>
      <c r="ET87" s="222"/>
      <c r="EU87" s="222"/>
      <c r="EV87" s="223"/>
      <c r="EW87" s="223"/>
      <c r="EX87" s="224"/>
      <c r="EY87" s="222"/>
      <c r="EZ87" s="222"/>
      <c r="FA87" s="222"/>
      <c r="FB87" s="222"/>
      <c r="FC87" s="222"/>
      <c r="FD87" s="222"/>
      <c r="FE87" s="222"/>
      <c r="FF87" s="223"/>
      <c r="FG87" s="223"/>
      <c r="FH87" s="224"/>
      <c r="FI87" s="222"/>
      <c r="FJ87" s="222"/>
      <c r="FK87" s="222"/>
      <c r="FL87" s="222"/>
      <c r="FM87" s="222"/>
      <c r="FN87" s="222"/>
      <c r="FO87" s="222"/>
      <c r="FP87" s="223"/>
      <c r="FQ87" s="223"/>
      <c r="FR87" s="224"/>
      <c r="FS87" s="222"/>
      <c r="FT87" s="222"/>
      <c r="FU87" s="222"/>
      <c r="FV87" s="222"/>
      <c r="FW87" s="222"/>
      <c r="FX87" s="222"/>
      <c r="FY87" s="222"/>
      <c r="FZ87" s="223"/>
      <c r="GA87" s="223"/>
      <c r="GB87" s="224"/>
      <c r="GC87" s="222"/>
      <c r="GD87" s="222"/>
      <c r="GE87" s="222"/>
      <c r="GF87" s="222"/>
      <c r="GG87" s="222"/>
      <c r="GH87" s="222"/>
      <c r="GI87" s="222"/>
      <c r="GJ87" s="223"/>
      <c r="GK87" s="223"/>
      <c r="GL87" s="224"/>
      <c r="GM87" s="222"/>
      <c r="GN87" s="222"/>
      <c r="GO87" s="222"/>
      <c r="GP87" s="222"/>
      <c r="GQ87" s="222"/>
      <c r="GR87" s="222"/>
      <c r="GS87" s="222"/>
      <c r="GT87" s="223"/>
      <c r="GU87" s="223"/>
      <c r="GV87" s="224"/>
      <c r="GW87" s="222"/>
      <c r="GX87" s="222"/>
      <c r="GY87" s="222"/>
      <c r="GZ87" s="222"/>
      <c r="HA87" s="222"/>
      <c r="HB87" s="222"/>
      <c r="HC87" s="222"/>
      <c r="HD87" s="223"/>
      <c r="HE87" s="223"/>
      <c r="HF87" s="224"/>
      <c r="HG87" s="222"/>
      <c r="HH87" s="222"/>
      <c r="HI87" s="222"/>
      <c r="HJ87" s="222"/>
      <c r="HK87" s="222"/>
      <c r="HL87" s="222"/>
      <c r="HM87" s="222"/>
      <c r="HN87" s="223"/>
      <c r="HO87" s="223"/>
      <c r="HP87" s="224"/>
      <c r="HQ87" s="222"/>
      <c r="HR87" s="222"/>
      <c r="HS87" s="222"/>
      <c r="HT87" s="222"/>
      <c r="HU87" s="222"/>
      <c r="HV87" s="222"/>
      <c r="HW87" s="222"/>
      <c r="HX87" s="223"/>
      <c r="HY87" s="223"/>
      <c r="HZ87" s="224"/>
      <c r="IA87" s="222"/>
      <c r="IB87" s="222"/>
      <c r="IC87" s="222"/>
      <c r="ID87" s="222"/>
      <c r="IE87" s="222"/>
      <c r="IF87" s="222"/>
      <c r="IG87" s="222"/>
      <c r="IH87" s="223"/>
      <c r="II87" s="223"/>
      <c r="IJ87" s="224"/>
      <c r="IK87" s="222"/>
      <c r="IL87" s="222"/>
      <c r="IM87" s="222"/>
      <c r="IN87" s="222"/>
      <c r="IO87" s="222"/>
    </row>
    <row r="88" ht="26" customHeight="1" spans="1:9">
      <c r="A88" s="134" t="s">
        <v>94</v>
      </c>
      <c r="B88" s="134">
        <f>SUM(C88,D88)</f>
        <v>147.55</v>
      </c>
      <c r="C88" s="134">
        <v>126.86</v>
      </c>
      <c r="D88" s="134">
        <f>SUM(E88:G88)</f>
        <v>20.69</v>
      </c>
      <c r="E88" s="134">
        <f>VLOOKUP(A88,'计生特扶-伤残'!A:K,11,0)</f>
        <v>3.46</v>
      </c>
      <c r="F88" s="134">
        <f>VLOOKUP(A88,'计生特扶-死亡'!A:K,11,0)</f>
        <v>17.05</v>
      </c>
      <c r="G88" s="134">
        <v>0.18</v>
      </c>
      <c r="H88" s="65">
        <v>2300249</v>
      </c>
      <c r="I88" s="65">
        <v>51301</v>
      </c>
    </row>
    <row r="89" ht="26" customHeight="1" spans="1:9">
      <c r="A89" s="37" t="s">
        <v>95</v>
      </c>
      <c r="B89" s="137">
        <f t="shared" ref="B89:G89" si="24">SUM(B90:B92)</f>
        <v>704.04</v>
      </c>
      <c r="C89" s="137">
        <f t="shared" si="24"/>
        <v>482.08</v>
      </c>
      <c r="D89" s="137">
        <f t="shared" si="24"/>
        <v>221.96</v>
      </c>
      <c r="E89" s="137">
        <f t="shared" si="24"/>
        <v>53.42</v>
      </c>
      <c r="F89" s="137">
        <f t="shared" si="24"/>
        <v>168.27</v>
      </c>
      <c r="G89" s="137">
        <f t="shared" si="24"/>
        <v>0.27</v>
      </c>
      <c r="H89" s="65">
        <v>2300249</v>
      </c>
      <c r="I89" s="65">
        <v>51301</v>
      </c>
    </row>
    <row r="90" ht="26" customHeight="1" spans="1:9">
      <c r="A90" s="30" t="s">
        <v>96</v>
      </c>
      <c r="B90" s="134">
        <f>SUM(C90,D90)</f>
        <v>283.08</v>
      </c>
      <c r="C90" s="134">
        <v>93.48</v>
      </c>
      <c r="D90" s="134">
        <f>SUM(E90:G90)</f>
        <v>189.6</v>
      </c>
      <c r="E90" s="134">
        <f>VLOOKUP(A90,'计生特扶-伤残'!A:K,11,0)</f>
        <v>47.51</v>
      </c>
      <c r="F90" s="134">
        <f>VLOOKUP(A90,'计生特扶-死亡'!A:K,11,0)</f>
        <v>141.93</v>
      </c>
      <c r="G90" s="134">
        <v>0.16</v>
      </c>
      <c r="H90" s="65">
        <v>2300249</v>
      </c>
      <c r="I90" s="65">
        <v>51301</v>
      </c>
    </row>
    <row r="91" ht="26" customHeight="1" spans="1:9">
      <c r="A91" s="30" t="s">
        <v>97</v>
      </c>
      <c r="B91" s="134">
        <f>SUM(C91,D91)</f>
        <v>131.95</v>
      </c>
      <c r="C91" s="134">
        <v>121.19</v>
      </c>
      <c r="D91" s="134">
        <f>SUM(E91:G91)</f>
        <v>10.76</v>
      </c>
      <c r="E91" s="134">
        <f>VLOOKUP(A91,'计生特扶-伤残'!A:K,11,0)</f>
        <v>2.31</v>
      </c>
      <c r="F91" s="134">
        <f>VLOOKUP(A91,'计生特扶-死亡'!A:K,11,0)</f>
        <v>8.45</v>
      </c>
      <c r="G91" s="134">
        <v>0</v>
      </c>
      <c r="H91" s="65">
        <v>2300249</v>
      </c>
      <c r="I91" s="65">
        <v>51301</v>
      </c>
    </row>
    <row r="92" ht="26" customHeight="1" spans="1:9">
      <c r="A92" s="30" t="s">
        <v>98</v>
      </c>
      <c r="B92" s="134">
        <f>SUM(C92,D92)</f>
        <v>289.01</v>
      </c>
      <c r="C92" s="134">
        <v>267.41</v>
      </c>
      <c r="D92" s="134">
        <f>SUM(E92:G92)</f>
        <v>21.6</v>
      </c>
      <c r="E92" s="134">
        <f>VLOOKUP(A92,'计生特扶-伤残'!A:K,11,0)</f>
        <v>3.6</v>
      </c>
      <c r="F92" s="134">
        <f>VLOOKUP(A92,'计生特扶-死亡'!A:K,11,0)</f>
        <v>17.89</v>
      </c>
      <c r="G92" s="134">
        <v>0.11</v>
      </c>
      <c r="H92" s="65">
        <v>2300249</v>
      </c>
      <c r="I92" s="65">
        <v>51301</v>
      </c>
    </row>
    <row r="93" ht="26" customHeight="1" spans="1:9">
      <c r="A93" s="37" t="s">
        <v>99</v>
      </c>
      <c r="B93" s="137">
        <f t="shared" ref="B93:G93" si="25">SUM(B94:B95)</f>
        <v>828.38</v>
      </c>
      <c r="C93" s="137">
        <f t="shared" si="25"/>
        <v>604.12</v>
      </c>
      <c r="D93" s="137">
        <f t="shared" si="25"/>
        <v>224.26</v>
      </c>
      <c r="E93" s="137">
        <f t="shared" si="25"/>
        <v>35.96</v>
      </c>
      <c r="F93" s="137">
        <f t="shared" si="25"/>
        <v>181.86</v>
      </c>
      <c r="G93" s="137">
        <f t="shared" si="25"/>
        <v>6.44</v>
      </c>
      <c r="H93" s="65">
        <v>2300249</v>
      </c>
      <c r="I93" s="65">
        <v>51301</v>
      </c>
    </row>
    <row r="94" ht="26" customHeight="1" spans="1:9">
      <c r="A94" s="30" t="s">
        <v>100</v>
      </c>
      <c r="B94" s="134">
        <f>SUM(C94,D94)</f>
        <v>515.61</v>
      </c>
      <c r="C94" s="134">
        <v>337.07</v>
      </c>
      <c r="D94" s="134">
        <f>SUM(E94:G94)</f>
        <v>178.54</v>
      </c>
      <c r="E94" s="134">
        <f>VLOOKUP(A94,'计生特扶-伤残'!A:K,11,0)</f>
        <v>23.94</v>
      </c>
      <c r="F94" s="134">
        <f>VLOOKUP(A94,'计生特扶-死亡'!A:K,11,0)</f>
        <v>151.25</v>
      </c>
      <c r="G94" s="134">
        <v>3.35</v>
      </c>
      <c r="H94" s="65">
        <v>2300249</v>
      </c>
      <c r="I94" s="65">
        <v>51301</v>
      </c>
    </row>
    <row r="95" ht="26" customHeight="1" spans="1:9">
      <c r="A95" s="30" t="s">
        <v>101</v>
      </c>
      <c r="B95" s="134">
        <f>SUM(C95,D95)</f>
        <v>312.77</v>
      </c>
      <c r="C95" s="134">
        <v>267.05</v>
      </c>
      <c r="D95" s="134">
        <f>SUM(E95:G95)</f>
        <v>45.72</v>
      </c>
      <c r="E95" s="134">
        <f>VLOOKUP(A95,'计生特扶-伤残'!A:K,11,0)</f>
        <v>12.02</v>
      </c>
      <c r="F95" s="134">
        <f>VLOOKUP(A95,'计生特扶-死亡'!A:K,11,0)</f>
        <v>30.61</v>
      </c>
      <c r="G95" s="134">
        <v>3.09</v>
      </c>
      <c r="H95" s="65">
        <v>2300249</v>
      </c>
      <c r="I95" s="65">
        <v>51301</v>
      </c>
    </row>
    <row r="96" ht="26" customHeight="1" spans="1:9">
      <c r="A96" s="37" t="s">
        <v>102</v>
      </c>
      <c r="B96" s="137">
        <f t="shared" ref="B96:G96" si="26">SUM(B97,B99:B100)</f>
        <v>1653.43</v>
      </c>
      <c r="C96" s="137">
        <f t="shared" si="26"/>
        <v>1355.62</v>
      </c>
      <c r="D96" s="137">
        <f t="shared" si="26"/>
        <v>297.81</v>
      </c>
      <c r="E96" s="137">
        <f t="shared" si="26"/>
        <v>71.3</v>
      </c>
      <c r="F96" s="137">
        <f t="shared" si="26"/>
        <v>226.51</v>
      </c>
      <c r="G96" s="137">
        <f t="shared" si="26"/>
        <v>0</v>
      </c>
      <c r="H96" s="65">
        <v>2300249</v>
      </c>
      <c r="I96" s="65">
        <v>51301</v>
      </c>
    </row>
    <row r="97" ht="26" customHeight="1" spans="1:9">
      <c r="A97" s="30" t="s">
        <v>103</v>
      </c>
      <c r="B97" s="134">
        <f>SUM(C97,D97)</f>
        <v>113.76</v>
      </c>
      <c r="C97" s="134">
        <v>95.31</v>
      </c>
      <c r="D97" s="134">
        <f>SUM(E97:G97)</f>
        <v>18.45</v>
      </c>
      <c r="E97" s="134">
        <f>VLOOKUP(A97,'计生特扶-伤残'!A:K,11,0)</f>
        <v>3.76</v>
      </c>
      <c r="F97" s="134">
        <f>VLOOKUP(A97,'计生特扶-死亡'!A:K,11,0)</f>
        <v>14.69</v>
      </c>
      <c r="G97" s="134">
        <v>0</v>
      </c>
      <c r="H97" s="65">
        <v>2300249</v>
      </c>
      <c r="I97" s="65">
        <v>51301</v>
      </c>
    </row>
    <row r="98" ht="26" customHeight="1" spans="1:9">
      <c r="A98" s="49" t="s">
        <v>104</v>
      </c>
      <c r="B98" s="137">
        <f>SUM(C98,D98)</f>
        <v>113.76</v>
      </c>
      <c r="C98" s="134">
        <v>95.31</v>
      </c>
      <c r="D98" s="137">
        <f>SUM(E98:G98)</f>
        <v>18.45</v>
      </c>
      <c r="E98" s="137">
        <f>VLOOKUP(A98,'计生特扶-伤残'!A:K,11,0)</f>
        <v>3.76</v>
      </c>
      <c r="F98" s="137">
        <f>VLOOKUP(A98,'计生特扶-死亡'!A:K,11,0)</f>
        <v>14.69</v>
      </c>
      <c r="G98" s="137">
        <v>0</v>
      </c>
      <c r="H98" s="65">
        <v>2300249</v>
      </c>
      <c r="I98" s="65">
        <v>51301</v>
      </c>
    </row>
    <row r="99" ht="26" customHeight="1" spans="1:9">
      <c r="A99" s="30" t="s">
        <v>105</v>
      </c>
      <c r="B99" s="134">
        <f>SUM(C99,D99)</f>
        <v>667.71</v>
      </c>
      <c r="C99" s="134">
        <v>442.2</v>
      </c>
      <c r="D99" s="134">
        <f>SUM(E99:G99)</f>
        <v>225.51</v>
      </c>
      <c r="E99" s="134">
        <f>VLOOKUP(A99,'计生特扶-伤残'!A:K,11,0)</f>
        <v>56.01</v>
      </c>
      <c r="F99" s="134">
        <f>VLOOKUP(A99,'计生特扶-死亡'!A:K,11,0)</f>
        <v>169.5</v>
      </c>
      <c r="G99" s="134">
        <v>0</v>
      </c>
      <c r="H99" s="65">
        <v>2300249</v>
      </c>
      <c r="I99" s="65">
        <v>51301</v>
      </c>
    </row>
    <row r="100" ht="26" customHeight="1" spans="1:9">
      <c r="A100" s="30" t="s">
        <v>106</v>
      </c>
      <c r="B100" s="134">
        <f>SUM(C100,D100)</f>
        <v>871.96</v>
      </c>
      <c r="C100" s="134">
        <v>818.11</v>
      </c>
      <c r="D100" s="134">
        <f>SUM(E100:G100)</f>
        <v>53.85</v>
      </c>
      <c r="E100" s="134">
        <f>VLOOKUP(A100,'计生特扶-伤残'!A:K,11,0)</f>
        <v>11.53</v>
      </c>
      <c r="F100" s="134">
        <f>VLOOKUP(A100,'计生特扶-死亡'!A:K,11,0)</f>
        <v>42.32</v>
      </c>
      <c r="G100" s="134">
        <v>0</v>
      </c>
      <c r="H100" s="65">
        <v>2300249</v>
      </c>
      <c r="I100" s="65">
        <v>51301</v>
      </c>
    </row>
    <row r="101" ht="26" customHeight="1" spans="1:9">
      <c r="A101" s="37" t="s">
        <v>107</v>
      </c>
      <c r="B101" s="137">
        <f t="shared" ref="B101:H101" si="27">SUM(B102:B103)</f>
        <v>838.79</v>
      </c>
      <c r="C101" s="137">
        <f t="shared" si="27"/>
        <v>790.54</v>
      </c>
      <c r="D101" s="137">
        <f t="shared" si="27"/>
        <v>48.25</v>
      </c>
      <c r="E101" s="137">
        <f t="shared" si="27"/>
        <v>5.17</v>
      </c>
      <c r="F101" s="137">
        <f t="shared" si="27"/>
        <v>41.87</v>
      </c>
      <c r="G101" s="137">
        <f t="shared" si="27"/>
        <v>1.21</v>
      </c>
      <c r="H101" s="65">
        <v>2300249</v>
      </c>
      <c r="I101" s="65">
        <v>51301</v>
      </c>
    </row>
    <row r="102" ht="26" customHeight="1" spans="1:9">
      <c r="A102" s="30" t="s">
        <v>108</v>
      </c>
      <c r="B102" s="134">
        <f>SUM(C102,D102)</f>
        <v>327.26</v>
      </c>
      <c r="C102" s="134">
        <v>288.34</v>
      </c>
      <c r="D102" s="134">
        <f>SUM(E102:G102)</f>
        <v>38.92</v>
      </c>
      <c r="E102" s="134">
        <f>VLOOKUP(A102,'计生特扶-伤残'!A:K,11,0)</f>
        <v>4.48</v>
      </c>
      <c r="F102" s="134">
        <f>VLOOKUP(A102,'计生特扶-死亡'!A:K,11,0)</f>
        <v>33.23</v>
      </c>
      <c r="G102" s="134">
        <v>1.21</v>
      </c>
      <c r="H102" s="65">
        <v>2300249</v>
      </c>
      <c r="I102" s="65">
        <v>51301</v>
      </c>
    </row>
    <row r="103" ht="26" customHeight="1" spans="1:9">
      <c r="A103" s="30" t="s">
        <v>109</v>
      </c>
      <c r="B103" s="134">
        <f>SUM(C103,D103)</f>
        <v>511.53</v>
      </c>
      <c r="C103" s="134">
        <v>502.2</v>
      </c>
      <c r="D103" s="134">
        <f>SUM(E103:G103)</f>
        <v>9.33</v>
      </c>
      <c r="E103" s="134">
        <f>VLOOKUP(A103,'计生特扶-伤残'!A:K,11,0)</f>
        <v>0.69</v>
      </c>
      <c r="F103" s="134">
        <f>VLOOKUP(A103,'计生特扶-死亡'!A:K,11,0)</f>
        <v>8.64</v>
      </c>
      <c r="G103" s="134">
        <v>0</v>
      </c>
      <c r="H103" s="65">
        <v>2300249</v>
      </c>
      <c r="I103" s="65">
        <v>51301</v>
      </c>
    </row>
    <row r="104" ht="26" customHeight="1" spans="1:9">
      <c r="A104" s="37" t="s">
        <v>110</v>
      </c>
      <c r="B104" s="137">
        <f t="shared" ref="B104:G104" si="28">SUM(B105:B106)</f>
        <v>355.54</v>
      </c>
      <c r="C104" s="137">
        <f t="shared" si="28"/>
        <v>280.24</v>
      </c>
      <c r="D104" s="137">
        <f t="shared" si="28"/>
        <v>75.3</v>
      </c>
      <c r="E104" s="137">
        <f t="shared" si="28"/>
        <v>22.47</v>
      </c>
      <c r="F104" s="137">
        <f t="shared" si="28"/>
        <v>52.13</v>
      </c>
      <c r="G104" s="137">
        <f t="shared" si="28"/>
        <v>0.7</v>
      </c>
      <c r="H104" s="65">
        <v>2300249</v>
      </c>
      <c r="I104" s="65">
        <v>51301</v>
      </c>
    </row>
    <row r="105" ht="26" customHeight="1" spans="1:9">
      <c r="A105" s="30" t="s">
        <v>111</v>
      </c>
      <c r="B105" s="134">
        <f>SUM(C105,D105)</f>
        <v>200.66</v>
      </c>
      <c r="C105" s="134">
        <v>143.26</v>
      </c>
      <c r="D105" s="134">
        <f>SUM(E105:G105)</f>
        <v>57.4</v>
      </c>
      <c r="E105" s="134">
        <f>VLOOKUP(A105,'计生特扶-伤残'!A:K,11,0)</f>
        <v>16.99</v>
      </c>
      <c r="F105" s="134">
        <f>VLOOKUP(A105,'计生特扶-死亡'!A:K,11,0)</f>
        <v>40.23</v>
      </c>
      <c r="G105" s="134">
        <v>0.18</v>
      </c>
      <c r="H105" s="65">
        <v>2300249</v>
      </c>
      <c r="I105" s="65">
        <v>51301</v>
      </c>
    </row>
    <row r="106" ht="26" customHeight="1" spans="1:9">
      <c r="A106" s="30" t="s">
        <v>112</v>
      </c>
      <c r="B106" s="134">
        <f>SUM(C106,D106)</f>
        <v>154.88</v>
      </c>
      <c r="C106" s="134">
        <v>136.98</v>
      </c>
      <c r="D106" s="134">
        <f>SUM(E106:G106)</f>
        <v>17.9</v>
      </c>
      <c r="E106" s="134">
        <f>VLOOKUP(A106,'计生特扶-伤残'!A:K,11,0)</f>
        <v>5.48</v>
      </c>
      <c r="F106" s="134">
        <f>VLOOKUP(A106,'计生特扶-死亡'!A:K,11,0)</f>
        <v>11.9</v>
      </c>
      <c r="G106" s="134">
        <v>0.52</v>
      </c>
      <c r="H106" s="65">
        <v>2300249</v>
      </c>
      <c r="I106" s="65">
        <v>51301</v>
      </c>
    </row>
    <row r="107" ht="26" customHeight="1" spans="1:9">
      <c r="A107" s="49" t="s">
        <v>113</v>
      </c>
      <c r="B107" s="137">
        <f>SUM(C107,D107)</f>
        <v>2.25</v>
      </c>
      <c r="C107" s="134">
        <v>0</v>
      </c>
      <c r="D107" s="137">
        <f>SUM(E107:G107)</f>
        <v>2.25</v>
      </c>
      <c r="E107" s="137">
        <f>VLOOKUP(A107,'计生特扶-伤残'!A:K,11,0)</f>
        <v>0.56</v>
      </c>
      <c r="F107" s="137">
        <f>VLOOKUP(A107,'计生特扶-死亡'!A:K,11,0)</f>
        <v>1.69</v>
      </c>
      <c r="G107" s="137">
        <v>0</v>
      </c>
      <c r="H107" s="65">
        <v>2300249</v>
      </c>
      <c r="I107" s="65">
        <v>51301</v>
      </c>
    </row>
    <row r="108" ht="30" customHeight="1" spans="1:9">
      <c r="A108" s="49" t="s">
        <v>114</v>
      </c>
      <c r="B108" s="137">
        <f t="shared" ref="B108:G108" si="29">SUM(B109:B165)</f>
        <v>17946.64</v>
      </c>
      <c r="C108" s="137">
        <f t="shared" si="29"/>
        <v>14805.72</v>
      </c>
      <c r="D108" s="137">
        <f t="shared" si="29"/>
        <v>3140.92</v>
      </c>
      <c r="E108" s="137">
        <f t="shared" si="29"/>
        <v>567.02</v>
      </c>
      <c r="F108" s="137">
        <f t="shared" si="29"/>
        <v>2396.46</v>
      </c>
      <c r="G108" s="137">
        <f t="shared" si="29"/>
        <v>177.44</v>
      </c>
      <c r="H108" s="65">
        <v>2300249</v>
      </c>
      <c r="I108" s="65">
        <v>51301</v>
      </c>
    </row>
    <row r="109" ht="26" customHeight="1" spans="1:9">
      <c r="A109" s="48" t="s">
        <v>115</v>
      </c>
      <c r="B109" s="134">
        <f t="shared" ref="B109:B114" si="30">SUM(C109,D109)</f>
        <v>84.47</v>
      </c>
      <c r="C109" s="134">
        <v>66.87</v>
      </c>
      <c r="D109" s="134">
        <f t="shared" ref="D109:D114" si="31">SUM(E109:G109)</f>
        <v>17.6</v>
      </c>
      <c r="E109" s="134">
        <f>VLOOKUP(A109,'计生特扶-伤残'!A:K,11,0)</f>
        <v>7.69</v>
      </c>
      <c r="F109" s="134">
        <f>VLOOKUP(A109,'计生特扶-死亡'!A:K,11,0)</f>
        <v>8.88</v>
      </c>
      <c r="G109" s="134">
        <v>1.03</v>
      </c>
      <c r="H109" s="65">
        <v>2300249</v>
      </c>
      <c r="I109" s="65">
        <v>51301</v>
      </c>
    </row>
    <row r="110" ht="26" customHeight="1" spans="1:9">
      <c r="A110" s="48" t="s">
        <v>116</v>
      </c>
      <c r="B110" s="134">
        <f t="shared" si="30"/>
        <v>688.77</v>
      </c>
      <c r="C110" s="134">
        <v>553.77</v>
      </c>
      <c r="D110" s="134">
        <f t="shared" si="31"/>
        <v>135</v>
      </c>
      <c r="E110" s="134">
        <f>VLOOKUP(A110,'计生特扶-伤残'!A:K,11,0)</f>
        <v>37.1</v>
      </c>
      <c r="F110" s="134">
        <f>VLOOKUP(A110,'计生特扶-死亡'!A:K,11,0)</f>
        <v>94.84</v>
      </c>
      <c r="G110" s="134">
        <v>3.06</v>
      </c>
      <c r="H110" s="65">
        <v>2300249</v>
      </c>
      <c r="I110" s="65">
        <v>51301</v>
      </c>
    </row>
    <row r="111" ht="26" customHeight="1" spans="1:9">
      <c r="A111" s="48" t="s">
        <v>117</v>
      </c>
      <c r="B111" s="134">
        <f t="shared" si="30"/>
        <v>293.14</v>
      </c>
      <c r="C111" s="134">
        <v>225.48</v>
      </c>
      <c r="D111" s="134">
        <f t="shared" si="31"/>
        <v>67.66</v>
      </c>
      <c r="E111" s="134">
        <f>VLOOKUP(A111,'计生特扶-伤残'!A:K,11,0)</f>
        <v>9.44</v>
      </c>
      <c r="F111" s="134">
        <f>VLOOKUP(A111,'计生特扶-死亡'!A:K,11,0)</f>
        <v>49.98</v>
      </c>
      <c r="G111" s="134">
        <v>8.24</v>
      </c>
      <c r="H111" s="65">
        <v>2300249</v>
      </c>
      <c r="I111" s="65">
        <v>51301</v>
      </c>
    </row>
    <row r="112" ht="26" customHeight="1" spans="1:9">
      <c r="A112" s="48" t="s">
        <v>118</v>
      </c>
      <c r="B112" s="134">
        <f t="shared" si="30"/>
        <v>213.15</v>
      </c>
      <c r="C112" s="134">
        <v>154.27</v>
      </c>
      <c r="D112" s="134">
        <f t="shared" si="31"/>
        <v>58.88</v>
      </c>
      <c r="E112" s="134">
        <f>VLOOKUP(A112,'计生特扶-伤残'!A:K,11,0)</f>
        <v>3.91</v>
      </c>
      <c r="F112" s="134">
        <f>VLOOKUP(A112,'计生特扶-死亡'!A:K,11,0)</f>
        <v>45.92</v>
      </c>
      <c r="G112" s="134">
        <v>9.05</v>
      </c>
      <c r="H112" s="65">
        <v>2300249</v>
      </c>
      <c r="I112" s="65">
        <v>51301</v>
      </c>
    </row>
    <row r="113" ht="26" customHeight="1" spans="1:9">
      <c r="A113" s="48" t="s">
        <v>119</v>
      </c>
      <c r="B113" s="134">
        <f t="shared" si="30"/>
        <v>318.31</v>
      </c>
      <c r="C113" s="134">
        <v>257.36</v>
      </c>
      <c r="D113" s="134">
        <f t="shared" si="31"/>
        <v>60.95</v>
      </c>
      <c r="E113" s="134">
        <f>VLOOKUP(A113,'计生特扶-伤残'!A:K,11,0)</f>
        <v>7.95</v>
      </c>
      <c r="F113" s="134">
        <f>VLOOKUP(A113,'计生特扶-死亡'!A:K,11,0)</f>
        <v>44.06</v>
      </c>
      <c r="G113" s="134">
        <v>8.94</v>
      </c>
      <c r="H113" s="65">
        <v>2300249</v>
      </c>
      <c r="I113" s="65">
        <v>51301</v>
      </c>
    </row>
    <row r="114" ht="26" customHeight="1" spans="1:9">
      <c r="A114" s="30" t="s">
        <v>120</v>
      </c>
      <c r="B114" s="134">
        <f t="shared" si="30"/>
        <v>387.03</v>
      </c>
      <c r="C114" s="134">
        <v>315.96</v>
      </c>
      <c r="D114" s="134">
        <f t="shared" si="31"/>
        <v>71.07</v>
      </c>
      <c r="E114" s="134">
        <f>VLOOKUP(A114,'计生特扶-伤残'!A:K,11,0)</f>
        <v>19.28</v>
      </c>
      <c r="F114" s="134">
        <f>VLOOKUP(A114,'计生特扶-死亡'!A:K,11,0)</f>
        <v>48.53</v>
      </c>
      <c r="G114" s="134">
        <v>3.26</v>
      </c>
      <c r="H114" s="65">
        <v>2300249</v>
      </c>
      <c r="I114" s="65">
        <v>51301</v>
      </c>
    </row>
    <row r="115" ht="26" customHeight="1" spans="1:9">
      <c r="A115" s="30" t="s">
        <v>121</v>
      </c>
      <c r="B115" s="134">
        <f t="shared" ref="B115:B166" si="32">SUM(C115,D115)</f>
        <v>104.67</v>
      </c>
      <c r="C115" s="134">
        <v>84.52</v>
      </c>
      <c r="D115" s="134">
        <f t="shared" ref="D115:D166" si="33">SUM(E115:G115)</f>
        <v>20.15</v>
      </c>
      <c r="E115" s="134">
        <f>VLOOKUP(A115,'计生特扶-伤残'!A:K,11,0)</f>
        <v>1.73</v>
      </c>
      <c r="F115" s="134">
        <f>VLOOKUP(A115,'计生特扶-死亡'!A:K,11,0)</f>
        <v>17.73</v>
      </c>
      <c r="G115" s="134">
        <v>0.69</v>
      </c>
      <c r="H115" s="65">
        <v>2300249</v>
      </c>
      <c r="I115" s="65">
        <v>51301</v>
      </c>
    </row>
    <row r="116" ht="26" customHeight="1" spans="1:9">
      <c r="A116" s="30" t="s">
        <v>122</v>
      </c>
      <c r="B116" s="134">
        <f t="shared" si="32"/>
        <v>414.68</v>
      </c>
      <c r="C116" s="134">
        <v>248</v>
      </c>
      <c r="D116" s="134">
        <f t="shared" si="33"/>
        <v>166.68</v>
      </c>
      <c r="E116" s="134">
        <f>VLOOKUP(A116,'计生特扶-伤残'!A:K,11,0)</f>
        <v>28.29</v>
      </c>
      <c r="F116" s="134">
        <f>VLOOKUP(A116,'计生特扶-死亡'!A:K,11,0)</f>
        <v>135.3</v>
      </c>
      <c r="G116" s="134">
        <v>3.09</v>
      </c>
      <c r="H116" s="65">
        <v>2300249</v>
      </c>
      <c r="I116" s="65">
        <v>51301</v>
      </c>
    </row>
    <row r="117" ht="26" customHeight="1" spans="1:9">
      <c r="A117" s="48" t="s">
        <v>123</v>
      </c>
      <c r="B117" s="134">
        <f t="shared" si="32"/>
        <v>145.86</v>
      </c>
      <c r="C117" s="134">
        <v>128.09</v>
      </c>
      <c r="D117" s="134">
        <f t="shared" si="33"/>
        <v>17.77</v>
      </c>
      <c r="E117" s="134">
        <f>VLOOKUP(A117,'计生特扶-伤残'!A:K,11,0)</f>
        <v>2.07</v>
      </c>
      <c r="F117" s="134">
        <f>VLOOKUP(A117,'计生特扶-死亡'!A:K,11,0)</f>
        <v>6.95</v>
      </c>
      <c r="G117" s="134">
        <v>8.75</v>
      </c>
      <c r="H117" s="65">
        <v>2300249</v>
      </c>
      <c r="I117" s="65">
        <v>51301</v>
      </c>
    </row>
    <row r="118" ht="26" customHeight="1" spans="1:9">
      <c r="A118" s="48" t="s">
        <v>124</v>
      </c>
      <c r="B118" s="134">
        <f t="shared" si="32"/>
        <v>355.48</v>
      </c>
      <c r="C118" s="134">
        <v>319.46</v>
      </c>
      <c r="D118" s="134">
        <f t="shared" si="33"/>
        <v>36.02</v>
      </c>
      <c r="E118" s="134">
        <f>VLOOKUP(A118,'计生特扶-伤残'!A:K,11,0)</f>
        <v>0</v>
      </c>
      <c r="F118" s="134">
        <f>VLOOKUP(A118,'计生特扶-死亡'!A:K,11,0)</f>
        <v>25.43</v>
      </c>
      <c r="G118" s="134">
        <v>10.59</v>
      </c>
      <c r="H118" s="65">
        <v>2300249</v>
      </c>
      <c r="I118" s="65">
        <v>51301</v>
      </c>
    </row>
    <row r="119" ht="26" customHeight="1" spans="1:9">
      <c r="A119" s="48" t="s">
        <v>125</v>
      </c>
      <c r="B119" s="134">
        <f t="shared" si="32"/>
        <v>214.47</v>
      </c>
      <c r="C119" s="134">
        <v>156.1</v>
      </c>
      <c r="D119" s="134">
        <f t="shared" si="33"/>
        <v>58.37</v>
      </c>
      <c r="E119" s="134">
        <f>VLOOKUP(A119,'计生特扶-伤残'!A:K,11,0)</f>
        <v>4.08</v>
      </c>
      <c r="F119" s="134">
        <f>VLOOKUP(A119,'计生特扶-死亡'!A:K,11,0)</f>
        <v>43.15</v>
      </c>
      <c r="G119" s="134">
        <v>11.14</v>
      </c>
      <c r="H119" s="65">
        <v>2300249</v>
      </c>
      <c r="I119" s="65">
        <v>51301</v>
      </c>
    </row>
    <row r="120" ht="26" customHeight="1" spans="1:9">
      <c r="A120" s="47" t="s">
        <v>126</v>
      </c>
      <c r="B120" s="134">
        <f t="shared" si="32"/>
        <v>194.49</v>
      </c>
      <c r="C120" s="134">
        <v>153.83</v>
      </c>
      <c r="D120" s="134">
        <f t="shared" si="33"/>
        <v>40.66</v>
      </c>
      <c r="E120" s="134">
        <f>VLOOKUP(A120,'计生特扶-伤残'!A:K,11,0)</f>
        <v>0.87</v>
      </c>
      <c r="F120" s="134">
        <f>VLOOKUP(A120,'计生特扶-死亡'!A:K,11,0)</f>
        <v>22.53</v>
      </c>
      <c r="G120" s="134">
        <v>17.26</v>
      </c>
      <c r="H120" s="65">
        <v>2300249</v>
      </c>
      <c r="I120" s="65">
        <v>51301</v>
      </c>
    </row>
    <row r="121" ht="26" customHeight="1" spans="1:9">
      <c r="A121" s="47" t="s">
        <v>127</v>
      </c>
      <c r="B121" s="134">
        <f t="shared" si="32"/>
        <v>172.83</v>
      </c>
      <c r="C121" s="134">
        <v>160.2</v>
      </c>
      <c r="D121" s="134">
        <f t="shared" si="33"/>
        <v>12.63</v>
      </c>
      <c r="E121" s="134">
        <f>VLOOKUP(A121,'计生特扶-伤残'!A:K,11,0)</f>
        <v>2.4</v>
      </c>
      <c r="F121" s="134">
        <f>VLOOKUP(A121,'计生特扶-死亡'!A:K,11,0)</f>
        <v>9.2</v>
      </c>
      <c r="G121" s="134">
        <v>1.03</v>
      </c>
      <c r="H121" s="65">
        <v>2300249</v>
      </c>
      <c r="I121" s="65">
        <v>51301</v>
      </c>
    </row>
    <row r="122" ht="26" customHeight="1" spans="1:9">
      <c r="A122" s="48" t="s">
        <v>128</v>
      </c>
      <c r="B122" s="134">
        <f t="shared" si="32"/>
        <v>401.03</v>
      </c>
      <c r="C122" s="134">
        <v>328.97</v>
      </c>
      <c r="D122" s="134">
        <f t="shared" si="33"/>
        <v>72.06</v>
      </c>
      <c r="E122" s="134">
        <f>VLOOKUP(A122,'计生特扶-伤残'!A:K,11,0)</f>
        <v>15.64</v>
      </c>
      <c r="F122" s="134">
        <f>VLOOKUP(A122,'计生特扶-死亡'!A:K,11,0)</f>
        <v>55.33</v>
      </c>
      <c r="G122" s="134">
        <v>1.09</v>
      </c>
      <c r="H122" s="65">
        <v>2300249</v>
      </c>
      <c r="I122" s="65">
        <v>51301</v>
      </c>
    </row>
    <row r="123" ht="26" customHeight="1" spans="1:9">
      <c r="A123" s="48" t="s">
        <v>129</v>
      </c>
      <c r="B123" s="134">
        <f t="shared" si="32"/>
        <v>143.74</v>
      </c>
      <c r="C123" s="134">
        <v>124.97</v>
      </c>
      <c r="D123" s="134">
        <f t="shared" si="33"/>
        <v>18.77</v>
      </c>
      <c r="E123" s="134">
        <f>VLOOKUP(A123,'计生特扶-伤残'!A:K,11,0)</f>
        <v>1.9</v>
      </c>
      <c r="F123" s="134">
        <f>VLOOKUP(A123,'计生特扶-死亡'!A:K,11,0)</f>
        <v>7.15</v>
      </c>
      <c r="G123" s="134">
        <v>9.72</v>
      </c>
      <c r="H123" s="65">
        <v>2300249</v>
      </c>
      <c r="I123" s="65">
        <v>51301</v>
      </c>
    </row>
    <row r="124" ht="26" customHeight="1" spans="1:9">
      <c r="A124" s="48" t="s">
        <v>130</v>
      </c>
      <c r="B124" s="134">
        <f t="shared" si="32"/>
        <v>262.17</v>
      </c>
      <c r="C124" s="134">
        <v>196.73</v>
      </c>
      <c r="D124" s="134">
        <f t="shared" si="33"/>
        <v>65.44</v>
      </c>
      <c r="E124" s="134">
        <f>VLOOKUP(A124,'计生特扶-伤残'!A:K,11,0)</f>
        <v>2.88</v>
      </c>
      <c r="F124" s="134">
        <f>VLOOKUP(A124,'计生特扶-死亡'!A:K,11,0)</f>
        <v>48.37</v>
      </c>
      <c r="G124" s="134">
        <v>14.19</v>
      </c>
      <c r="H124" s="65">
        <v>2300249</v>
      </c>
      <c r="I124" s="65">
        <v>51301</v>
      </c>
    </row>
    <row r="125" ht="26" customHeight="1" spans="1:9">
      <c r="A125" s="48" t="s">
        <v>131</v>
      </c>
      <c r="B125" s="134">
        <f t="shared" si="32"/>
        <v>409.6</v>
      </c>
      <c r="C125" s="134">
        <v>373.55</v>
      </c>
      <c r="D125" s="134">
        <f t="shared" si="33"/>
        <v>36.05</v>
      </c>
      <c r="E125" s="134">
        <f>VLOOKUP(A125,'计生特扶-伤残'!A:K,11,0)</f>
        <v>2.71</v>
      </c>
      <c r="F125" s="134">
        <f>VLOOKUP(A125,'计生特扶-死亡'!A:K,11,0)</f>
        <v>27.56</v>
      </c>
      <c r="G125" s="134">
        <v>5.78</v>
      </c>
      <c r="H125" s="65">
        <v>2300249</v>
      </c>
      <c r="I125" s="65">
        <v>51301</v>
      </c>
    </row>
    <row r="126" ht="26" customHeight="1" spans="1:9">
      <c r="A126" s="30" t="s">
        <v>132</v>
      </c>
      <c r="B126" s="134">
        <f t="shared" si="32"/>
        <v>302.45</v>
      </c>
      <c r="C126" s="134">
        <v>273.12</v>
      </c>
      <c r="D126" s="134">
        <f t="shared" si="33"/>
        <v>29.33</v>
      </c>
      <c r="E126" s="134">
        <f>VLOOKUP(A126,'计生特扶-伤残'!A:K,11,0)</f>
        <v>4.66</v>
      </c>
      <c r="F126" s="134">
        <f>VLOOKUP(A126,'计生特扶-死亡'!A:K,11,0)</f>
        <v>24.67</v>
      </c>
      <c r="G126" s="134">
        <v>0</v>
      </c>
      <c r="H126" s="65">
        <v>2300249</v>
      </c>
      <c r="I126" s="65">
        <v>51301</v>
      </c>
    </row>
    <row r="127" ht="26" customHeight="1" spans="1:9">
      <c r="A127" s="30" t="s">
        <v>133</v>
      </c>
      <c r="B127" s="134">
        <f t="shared" si="32"/>
        <v>557.51</v>
      </c>
      <c r="C127" s="134">
        <v>507.78</v>
      </c>
      <c r="D127" s="134">
        <f t="shared" si="33"/>
        <v>49.73</v>
      </c>
      <c r="E127" s="134">
        <f>VLOOKUP(A127,'计生特扶-伤残'!A:K,11,0)</f>
        <v>12.88</v>
      </c>
      <c r="F127" s="134">
        <f>VLOOKUP(A127,'计生特扶-死亡'!A:K,11,0)</f>
        <v>36.63</v>
      </c>
      <c r="G127" s="134">
        <v>0.22</v>
      </c>
      <c r="H127" s="65">
        <v>2300249</v>
      </c>
      <c r="I127" s="65">
        <v>51301</v>
      </c>
    </row>
    <row r="128" ht="26" customHeight="1" spans="1:9">
      <c r="A128" s="48" t="s">
        <v>134</v>
      </c>
      <c r="B128" s="134">
        <f t="shared" si="32"/>
        <v>299.04</v>
      </c>
      <c r="C128" s="134">
        <v>223.28</v>
      </c>
      <c r="D128" s="134">
        <f t="shared" si="33"/>
        <v>75.76</v>
      </c>
      <c r="E128" s="134">
        <f>VLOOKUP(A128,'计生特扶-伤残'!A:K,11,0)</f>
        <v>10.66</v>
      </c>
      <c r="F128" s="134">
        <f>VLOOKUP(A128,'计生特扶-死亡'!A:K,11,0)</f>
        <v>65.1</v>
      </c>
      <c r="G128" s="134">
        <v>0</v>
      </c>
      <c r="H128" s="65">
        <v>2300249</v>
      </c>
      <c r="I128" s="65">
        <v>51301</v>
      </c>
    </row>
    <row r="129" ht="26" customHeight="1" spans="1:9">
      <c r="A129" s="30" t="s">
        <v>135</v>
      </c>
      <c r="B129" s="134">
        <f t="shared" si="32"/>
        <v>232.38</v>
      </c>
      <c r="C129" s="134">
        <v>178.7</v>
      </c>
      <c r="D129" s="134">
        <f t="shared" si="33"/>
        <v>53.68</v>
      </c>
      <c r="E129" s="134">
        <f>VLOOKUP(A129,'计生特扶-伤残'!A:K,11,0)</f>
        <v>11.19</v>
      </c>
      <c r="F129" s="134">
        <f>VLOOKUP(A129,'计生特扶-死亡'!A:K,11,0)</f>
        <v>42.49</v>
      </c>
      <c r="G129" s="134">
        <v>0</v>
      </c>
      <c r="H129" s="65">
        <v>2300249</v>
      </c>
      <c r="I129" s="65">
        <v>51301</v>
      </c>
    </row>
    <row r="130" ht="26" customHeight="1" spans="1:9">
      <c r="A130" s="30" t="s">
        <v>136</v>
      </c>
      <c r="B130" s="134">
        <f t="shared" si="32"/>
        <v>104.78</v>
      </c>
      <c r="C130" s="134">
        <v>87.74</v>
      </c>
      <c r="D130" s="134">
        <f t="shared" si="33"/>
        <v>17.04</v>
      </c>
      <c r="E130" s="134">
        <f>VLOOKUP(A130,'计生特扶-伤残'!A:K,11,0)</f>
        <v>2.76</v>
      </c>
      <c r="F130" s="134">
        <f>VLOOKUP(A130,'计生特扶-死亡'!A:K,11,0)</f>
        <v>14.1</v>
      </c>
      <c r="G130" s="134">
        <v>0.18</v>
      </c>
      <c r="H130" s="65">
        <v>2300249</v>
      </c>
      <c r="I130" s="65">
        <v>51301</v>
      </c>
    </row>
    <row r="131" ht="26" customHeight="1" spans="1:9">
      <c r="A131" s="48" t="s">
        <v>137</v>
      </c>
      <c r="B131" s="134">
        <f t="shared" si="32"/>
        <v>108.81</v>
      </c>
      <c r="C131" s="134">
        <v>99.66</v>
      </c>
      <c r="D131" s="134">
        <f t="shared" si="33"/>
        <v>9.15</v>
      </c>
      <c r="E131" s="134">
        <f>VLOOKUP(A131,'计生特扶-伤残'!A:K,11,0)</f>
        <v>1.58</v>
      </c>
      <c r="F131" s="134">
        <f>VLOOKUP(A131,'计生特扶-死亡'!A:K,11,0)</f>
        <v>3.2</v>
      </c>
      <c r="G131" s="134">
        <v>4.37</v>
      </c>
      <c r="H131" s="65">
        <v>2300249</v>
      </c>
      <c r="I131" s="65">
        <v>51301</v>
      </c>
    </row>
    <row r="132" ht="26" customHeight="1" spans="1:9">
      <c r="A132" s="48" t="s">
        <v>138</v>
      </c>
      <c r="B132" s="134">
        <f t="shared" si="32"/>
        <v>151.61</v>
      </c>
      <c r="C132" s="134">
        <v>151.02</v>
      </c>
      <c r="D132" s="134">
        <f t="shared" si="33"/>
        <v>0.59</v>
      </c>
      <c r="E132" s="134">
        <f>VLOOKUP(A132,'计生特扶-伤残'!A:K,11,0)</f>
        <v>0.59</v>
      </c>
      <c r="F132" s="134">
        <f>VLOOKUP(A132,'计生特扶-死亡'!A:K,11,0)</f>
        <v>0</v>
      </c>
      <c r="G132" s="134">
        <v>0</v>
      </c>
      <c r="H132" s="65">
        <v>2300249</v>
      </c>
      <c r="I132" s="65">
        <v>51301</v>
      </c>
    </row>
    <row r="133" ht="26" customHeight="1" spans="1:9">
      <c r="A133" s="48" t="s">
        <v>139</v>
      </c>
      <c r="B133" s="134">
        <f t="shared" si="32"/>
        <v>97.23</v>
      </c>
      <c r="C133" s="134">
        <v>91</v>
      </c>
      <c r="D133" s="134">
        <f t="shared" si="33"/>
        <v>6.23</v>
      </c>
      <c r="E133" s="134">
        <f>VLOOKUP(A133,'计生特扶-伤残'!A:K,11,0)</f>
        <v>1.74</v>
      </c>
      <c r="F133" s="134">
        <f>VLOOKUP(A133,'计生特扶-死亡'!A:K,11,0)</f>
        <v>4.49</v>
      </c>
      <c r="G133" s="134">
        <v>0</v>
      </c>
      <c r="H133" s="65">
        <v>2300249</v>
      </c>
      <c r="I133" s="65">
        <v>51301</v>
      </c>
    </row>
    <row r="134" ht="26" customHeight="1" spans="1:9">
      <c r="A134" s="30" t="s">
        <v>140</v>
      </c>
      <c r="B134" s="134">
        <f t="shared" si="32"/>
        <v>2221.24</v>
      </c>
      <c r="C134" s="134">
        <v>1913.32</v>
      </c>
      <c r="D134" s="134">
        <f t="shared" si="33"/>
        <v>307.92</v>
      </c>
      <c r="E134" s="134">
        <f>VLOOKUP(A134,'计生特扶-伤残'!A:K,11,0)</f>
        <v>68.92</v>
      </c>
      <c r="F134" s="134">
        <f>VLOOKUP(A134,'计生特扶-死亡'!A:K,11,0)</f>
        <v>239</v>
      </c>
      <c r="G134" s="134">
        <v>0</v>
      </c>
      <c r="H134" s="65">
        <v>2300249</v>
      </c>
      <c r="I134" s="65">
        <v>51301</v>
      </c>
    </row>
    <row r="135" ht="26" customHeight="1" spans="1:9">
      <c r="A135" s="30" t="s">
        <v>141</v>
      </c>
      <c r="B135" s="134">
        <f t="shared" si="32"/>
        <v>830.06</v>
      </c>
      <c r="C135" s="134">
        <v>709.75</v>
      </c>
      <c r="D135" s="134">
        <f t="shared" si="33"/>
        <v>120.31</v>
      </c>
      <c r="E135" s="134">
        <f>VLOOKUP(A135,'计生特扶-伤残'!A:K,11,0)</f>
        <v>25.05</v>
      </c>
      <c r="F135" s="134">
        <f>VLOOKUP(A135,'计生特扶-死亡'!A:K,11,0)</f>
        <v>95.26</v>
      </c>
      <c r="G135" s="134">
        <v>0</v>
      </c>
      <c r="H135" s="65">
        <v>2300249</v>
      </c>
      <c r="I135" s="65">
        <v>51301</v>
      </c>
    </row>
    <row r="136" ht="26" customHeight="1" spans="1:9">
      <c r="A136" s="30" t="s">
        <v>142</v>
      </c>
      <c r="B136" s="134">
        <f t="shared" si="32"/>
        <v>719.21</v>
      </c>
      <c r="C136" s="134">
        <v>623.67</v>
      </c>
      <c r="D136" s="134">
        <f t="shared" si="33"/>
        <v>95.54</v>
      </c>
      <c r="E136" s="134">
        <f>VLOOKUP(A136,'计生特扶-伤残'!A:K,11,0)</f>
        <v>28.74</v>
      </c>
      <c r="F136" s="134">
        <f>VLOOKUP(A136,'计生特扶-死亡'!A:K,11,0)</f>
        <v>66.8</v>
      </c>
      <c r="G136" s="134">
        <v>0</v>
      </c>
      <c r="H136" s="65">
        <v>2300249</v>
      </c>
      <c r="I136" s="65">
        <v>51301</v>
      </c>
    </row>
    <row r="137" ht="26" customHeight="1" spans="1:9">
      <c r="A137" s="30" t="s">
        <v>143</v>
      </c>
      <c r="B137" s="134">
        <f t="shared" si="32"/>
        <v>269.53</v>
      </c>
      <c r="C137" s="134">
        <v>215.66</v>
      </c>
      <c r="D137" s="134">
        <f t="shared" si="33"/>
        <v>53.87</v>
      </c>
      <c r="E137" s="134">
        <f>VLOOKUP(A137,'计生特扶-伤残'!A:K,11,0)</f>
        <v>8.81</v>
      </c>
      <c r="F137" s="134">
        <f>VLOOKUP(A137,'计生特扶-死亡'!A:K,11,0)</f>
        <v>45.06</v>
      </c>
      <c r="G137" s="134">
        <v>0</v>
      </c>
      <c r="H137" s="65">
        <v>2300249</v>
      </c>
      <c r="I137" s="65">
        <v>51301</v>
      </c>
    </row>
    <row r="138" ht="26" customHeight="1" spans="1:9">
      <c r="A138" s="48" t="s">
        <v>144</v>
      </c>
      <c r="B138" s="134">
        <f t="shared" si="32"/>
        <v>330.8</v>
      </c>
      <c r="C138" s="134">
        <v>223.27</v>
      </c>
      <c r="D138" s="134">
        <f t="shared" si="33"/>
        <v>107.53</v>
      </c>
      <c r="E138" s="134">
        <f>VLOOKUP(A138,'计生特扶-伤残'!A:K,11,0)</f>
        <v>10.53</v>
      </c>
      <c r="F138" s="134">
        <f>VLOOKUP(A138,'计生特扶-死亡'!A:K,11,0)</f>
        <v>96.65</v>
      </c>
      <c r="G138" s="134">
        <v>0.35</v>
      </c>
      <c r="H138" s="65">
        <v>2300249</v>
      </c>
      <c r="I138" s="65">
        <v>51301</v>
      </c>
    </row>
    <row r="139" ht="26" customHeight="1" spans="1:9">
      <c r="A139" s="30" t="s">
        <v>145</v>
      </c>
      <c r="B139" s="134">
        <f t="shared" si="32"/>
        <v>117.43</v>
      </c>
      <c r="C139" s="134">
        <v>97.39</v>
      </c>
      <c r="D139" s="134">
        <f t="shared" si="33"/>
        <v>20.04</v>
      </c>
      <c r="E139" s="134">
        <f>VLOOKUP(A139,'计生特扶-伤残'!A:K,11,0)</f>
        <v>4.13</v>
      </c>
      <c r="F139" s="134">
        <f>VLOOKUP(A139,'计生特扶-死亡'!A:K,11,0)</f>
        <v>15.91</v>
      </c>
      <c r="G139" s="134">
        <v>0</v>
      </c>
      <c r="H139" s="65">
        <v>2300249</v>
      </c>
      <c r="I139" s="65">
        <v>51301</v>
      </c>
    </row>
    <row r="140" ht="26" customHeight="1" spans="1:9">
      <c r="A140" s="48" t="s">
        <v>146</v>
      </c>
      <c r="B140" s="134">
        <f t="shared" si="32"/>
        <v>125.78</v>
      </c>
      <c r="C140" s="134">
        <v>98.5</v>
      </c>
      <c r="D140" s="134">
        <f t="shared" si="33"/>
        <v>27.28</v>
      </c>
      <c r="E140" s="134">
        <f>VLOOKUP(A140,'计生特扶-伤残'!A:K,11,0)</f>
        <v>8.61</v>
      </c>
      <c r="F140" s="134">
        <f>VLOOKUP(A140,'计生特扶-死亡'!A:K,11,0)</f>
        <v>14.12</v>
      </c>
      <c r="G140" s="134">
        <v>4.55</v>
      </c>
      <c r="H140" s="65">
        <v>2300249</v>
      </c>
      <c r="I140" s="65">
        <v>51301</v>
      </c>
    </row>
    <row r="141" ht="26" customHeight="1" spans="1:9">
      <c r="A141" s="48" t="s">
        <v>147</v>
      </c>
      <c r="B141" s="134">
        <f t="shared" si="32"/>
        <v>203.95</v>
      </c>
      <c r="C141" s="134">
        <v>155.04</v>
      </c>
      <c r="D141" s="134">
        <f t="shared" si="33"/>
        <v>48.91</v>
      </c>
      <c r="E141" s="134">
        <f>VLOOKUP(A141,'计生特扶-伤残'!A:K,11,0)</f>
        <v>13.1</v>
      </c>
      <c r="F141" s="134">
        <f>VLOOKUP(A141,'计生特扶-死亡'!A:K,11,0)</f>
        <v>34.44</v>
      </c>
      <c r="G141" s="134">
        <v>1.37</v>
      </c>
      <c r="H141" s="65">
        <v>2300249</v>
      </c>
      <c r="I141" s="65">
        <v>51301</v>
      </c>
    </row>
    <row r="142" ht="26" customHeight="1" spans="1:9">
      <c r="A142" s="48" t="s">
        <v>148</v>
      </c>
      <c r="B142" s="134">
        <f t="shared" si="32"/>
        <v>177.31</v>
      </c>
      <c r="C142" s="134">
        <v>138.4</v>
      </c>
      <c r="D142" s="134">
        <f t="shared" si="33"/>
        <v>38.91</v>
      </c>
      <c r="E142" s="134">
        <f>VLOOKUP(A142,'计生特扶-伤残'!A:K,11,0)</f>
        <v>3.44</v>
      </c>
      <c r="F142" s="134">
        <f>VLOOKUP(A142,'计生特扶-死亡'!A:K,11,0)</f>
        <v>18.57</v>
      </c>
      <c r="G142" s="134">
        <v>16.9</v>
      </c>
      <c r="H142" s="65">
        <v>2300249</v>
      </c>
      <c r="I142" s="65">
        <v>51301</v>
      </c>
    </row>
    <row r="143" ht="26" customHeight="1" spans="1:9">
      <c r="A143" s="30" t="s">
        <v>149</v>
      </c>
      <c r="B143" s="134">
        <f t="shared" si="32"/>
        <v>108.51</v>
      </c>
      <c r="C143" s="134">
        <v>75.75</v>
      </c>
      <c r="D143" s="134">
        <f t="shared" si="33"/>
        <v>32.76</v>
      </c>
      <c r="E143" s="134">
        <f>VLOOKUP(A143,'计生特扶-伤残'!A:K,11,0)</f>
        <v>7.54</v>
      </c>
      <c r="F143" s="134">
        <f>VLOOKUP(A143,'计生特扶-死亡'!A:K,11,0)</f>
        <v>21.35</v>
      </c>
      <c r="G143" s="134">
        <v>3.87</v>
      </c>
      <c r="H143" s="65">
        <v>2300249</v>
      </c>
      <c r="I143" s="65">
        <v>51301</v>
      </c>
    </row>
    <row r="144" ht="26" customHeight="1" spans="1:9">
      <c r="A144" s="30" t="s">
        <v>150</v>
      </c>
      <c r="B144" s="134">
        <f t="shared" si="32"/>
        <v>75.58</v>
      </c>
      <c r="C144" s="134">
        <v>67.89</v>
      </c>
      <c r="D144" s="134">
        <f t="shared" si="33"/>
        <v>7.69</v>
      </c>
      <c r="E144" s="134">
        <f>VLOOKUP(A144,'计生特扶-伤残'!A:K,11,0)</f>
        <v>1.38</v>
      </c>
      <c r="F144" s="134">
        <f>VLOOKUP(A144,'计生特扶-死亡'!A:K,11,0)</f>
        <v>5.45</v>
      </c>
      <c r="G144" s="134">
        <v>0.86</v>
      </c>
      <c r="H144" s="65">
        <v>2300249</v>
      </c>
      <c r="I144" s="65">
        <v>51301</v>
      </c>
    </row>
    <row r="145" ht="26" customHeight="1" spans="1:9">
      <c r="A145" s="48" t="s">
        <v>151</v>
      </c>
      <c r="B145" s="134">
        <f t="shared" si="32"/>
        <v>378.03</v>
      </c>
      <c r="C145" s="134">
        <v>306.85</v>
      </c>
      <c r="D145" s="134">
        <f t="shared" si="33"/>
        <v>71.18</v>
      </c>
      <c r="E145" s="134">
        <f>VLOOKUP(A145,'计生特扶-伤残'!A:K,11,0)</f>
        <v>4.65</v>
      </c>
      <c r="F145" s="134">
        <f>VLOOKUP(A145,'计生特扶-死亡'!A:K,11,0)</f>
        <v>66.53</v>
      </c>
      <c r="G145" s="134">
        <v>0</v>
      </c>
      <c r="H145" s="65">
        <v>2300249</v>
      </c>
      <c r="I145" s="65">
        <v>51301</v>
      </c>
    </row>
    <row r="146" ht="26" customHeight="1" spans="1:9">
      <c r="A146" s="48" t="s">
        <v>152</v>
      </c>
      <c r="B146" s="134">
        <f t="shared" si="32"/>
        <v>181.14</v>
      </c>
      <c r="C146" s="134">
        <v>150.41</v>
      </c>
      <c r="D146" s="134">
        <f t="shared" si="33"/>
        <v>30.73</v>
      </c>
      <c r="E146" s="134">
        <f>VLOOKUP(A146,'计生特扶-伤残'!A:K,11,0)</f>
        <v>1.23</v>
      </c>
      <c r="F146" s="134">
        <f>VLOOKUP(A146,'计生特扶-死亡'!A:K,11,0)</f>
        <v>28.13</v>
      </c>
      <c r="G146" s="134">
        <v>1.37</v>
      </c>
      <c r="H146" s="65">
        <v>2300249</v>
      </c>
      <c r="I146" s="65">
        <v>51301</v>
      </c>
    </row>
    <row r="147" ht="26" customHeight="1" spans="1:9">
      <c r="A147" s="134" t="s">
        <v>153</v>
      </c>
      <c r="B147" s="134">
        <f t="shared" si="32"/>
        <v>245.44</v>
      </c>
      <c r="C147" s="134">
        <v>213.06</v>
      </c>
      <c r="D147" s="134">
        <f t="shared" si="33"/>
        <v>32.38</v>
      </c>
      <c r="E147" s="134">
        <f>VLOOKUP(A147,'计生特扶-伤残'!A:K,11,0)</f>
        <v>9.62</v>
      </c>
      <c r="F147" s="134">
        <f>VLOOKUP(A147,'计生特扶-死亡'!A:K,11,0)</f>
        <v>22.76</v>
      </c>
      <c r="G147" s="134">
        <v>0</v>
      </c>
      <c r="H147" s="65">
        <v>2300249</v>
      </c>
      <c r="I147" s="65">
        <v>51301</v>
      </c>
    </row>
    <row r="148" ht="26" customHeight="1" spans="1:9">
      <c r="A148" s="48" t="s">
        <v>154</v>
      </c>
      <c r="B148" s="134">
        <f t="shared" si="32"/>
        <v>216.83</v>
      </c>
      <c r="C148" s="134">
        <v>167.47</v>
      </c>
      <c r="D148" s="134">
        <f t="shared" si="33"/>
        <v>49.36</v>
      </c>
      <c r="E148" s="134">
        <f>VLOOKUP(A148,'计生特扶-伤残'!A:K,11,0)</f>
        <v>6.87</v>
      </c>
      <c r="F148" s="134">
        <f>VLOOKUP(A148,'计生特扶-死亡'!A:K,11,0)</f>
        <v>42.23</v>
      </c>
      <c r="G148" s="134">
        <v>0.26</v>
      </c>
      <c r="H148" s="65">
        <v>2300249</v>
      </c>
      <c r="I148" s="65">
        <v>51301</v>
      </c>
    </row>
    <row r="149" ht="26" customHeight="1" spans="1:9">
      <c r="A149" s="48" t="s">
        <v>155</v>
      </c>
      <c r="B149" s="134">
        <f t="shared" si="32"/>
        <v>186.1</v>
      </c>
      <c r="C149" s="134">
        <v>157.39</v>
      </c>
      <c r="D149" s="134">
        <f t="shared" si="33"/>
        <v>28.71</v>
      </c>
      <c r="E149" s="134">
        <f>VLOOKUP(A149,'计生特扶-伤残'!A:K,11,0)</f>
        <v>7.93</v>
      </c>
      <c r="F149" s="134">
        <f>VLOOKUP(A149,'计生特扶-死亡'!A:K,11,0)</f>
        <v>20.78</v>
      </c>
      <c r="G149" s="134">
        <v>0</v>
      </c>
      <c r="H149" s="65">
        <v>2300249</v>
      </c>
      <c r="I149" s="65">
        <v>51301</v>
      </c>
    </row>
    <row r="150" ht="26" customHeight="1" spans="1:9">
      <c r="A150" s="48" t="s">
        <v>156</v>
      </c>
      <c r="B150" s="134">
        <f t="shared" si="32"/>
        <v>274.81</v>
      </c>
      <c r="C150" s="134">
        <v>222.62</v>
      </c>
      <c r="D150" s="134">
        <f t="shared" si="33"/>
        <v>52.19</v>
      </c>
      <c r="E150" s="134">
        <f>VLOOKUP(A150,'计生特扶-伤残'!A:K,11,0)</f>
        <v>2.93</v>
      </c>
      <c r="F150" s="134">
        <f>VLOOKUP(A150,'计生特扶-死亡'!A:K,11,0)</f>
        <v>48.58</v>
      </c>
      <c r="G150" s="134">
        <v>0.68</v>
      </c>
      <c r="H150" s="65">
        <v>2300249</v>
      </c>
      <c r="I150" s="65">
        <v>51301</v>
      </c>
    </row>
    <row r="151" ht="26" customHeight="1" spans="1:9">
      <c r="A151" s="48" t="s">
        <v>157</v>
      </c>
      <c r="B151" s="134">
        <f t="shared" si="32"/>
        <v>265.74</v>
      </c>
      <c r="C151" s="134">
        <v>221.23</v>
      </c>
      <c r="D151" s="134">
        <f t="shared" si="33"/>
        <v>44.51</v>
      </c>
      <c r="E151" s="134">
        <f>VLOOKUP(A151,'计生特扶-伤残'!A:K,11,0)</f>
        <v>5.5</v>
      </c>
      <c r="F151" s="134">
        <f>VLOOKUP(A151,'计生特扶-死亡'!A:K,11,0)</f>
        <v>39.01</v>
      </c>
      <c r="G151" s="134">
        <v>0</v>
      </c>
      <c r="H151" s="65">
        <v>2300249</v>
      </c>
      <c r="I151" s="65">
        <v>51301</v>
      </c>
    </row>
    <row r="152" ht="26" customHeight="1" spans="1:9">
      <c r="A152" s="30" t="s">
        <v>158</v>
      </c>
      <c r="B152" s="134">
        <f t="shared" si="32"/>
        <v>336.12</v>
      </c>
      <c r="C152" s="134">
        <v>254.49</v>
      </c>
      <c r="D152" s="134">
        <f t="shared" si="33"/>
        <v>81.63</v>
      </c>
      <c r="E152" s="134">
        <f>VLOOKUP(A152,'计生特扶-伤残'!A:K,11,0)</f>
        <v>17.8</v>
      </c>
      <c r="F152" s="134">
        <f>VLOOKUP(A152,'计生特扶-死亡'!A:K,11,0)</f>
        <v>63.67</v>
      </c>
      <c r="G152" s="134">
        <v>0.16</v>
      </c>
      <c r="H152" s="65">
        <v>2300249</v>
      </c>
      <c r="I152" s="65">
        <v>51301</v>
      </c>
    </row>
    <row r="153" ht="26" customHeight="1" spans="1:9">
      <c r="A153" s="48" t="s">
        <v>159</v>
      </c>
      <c r="B153" s="134">
        <f t="shared" si="32"/>
        <v>396.46</v>
      </c>
      <c r="C153" s="134">
        <v>264.16</v>
      </c>
      <c r="D153" s="134">
        <f t="shared" si="33"/>
        <v>132.3</v>
      </c>
      <c r="E153" s="134">
        <f>VLOOKUP(A153,'计生特扶-伤残'!A:K,11,0)</f>
        <v>44.95</v>
      </c>
      <c r="F153" s="134">
        <f>VLOOKUP(A153,'计生特扶-死亡'!A:K,11,0)</f>
        <v>81.86</v>
      </c>
      <c r="G153" s="134">
        <v>5.49</v>
      </c>
      <c r="H153" s="65">
        <v>2300249</v>
      </c>
      <c r="I153" s="65">
        <v>51301</v>
      </c>
    </row>
    <row r="154" ht="30" customHeight="1" spans="1:9">
      <c r="A154" s="48" t="s">
        <v>160</v>
      </c>
      <c r="B154" s="134">
        <f t="shared" si="32"/>
        <v>68.02</v>
      </c>
      <c r="C154" s="134">
        <v>44.52</v>
      </c>
      <c r="D154" s="134">
        <f t="shared" si="33"/>
        <v>23.5</v>
      </c>
      <c r="E154" s="134">
        <f>VLOOKUP(A154,'计生特扶-伤残'!A:K,11,0)</f>
        <v>2.61</v>
      </c>
      <c r="F154" s="134">
        <f>VLOOKUP(A154,'计生特扶-死亡'!A:K,11,0)</f>
        <v>18.05</v>
      </c>
      <c r="G154" s="134">
        <v>2.84</v>
      </c>
      <c r="H154" s="65">
        <v>2300249</v>
      </c>
      <c r="I154" s="65">
        <v>51301</v>
      </c>
    </row>
    <row r="155" ht="30" customHeight="1" spans="1:9">
      <c r="A155" s="48" t="s">
        <v>161</v>
      </c>
      <c r="B155" s="134">
        <f t="shared" si="32"/>
        <v>112.98</v>
      </c>
      <c r="C155" s="134">
        <v>77.44</v>
      </c>
      <c r="D155" s="134">
        <f t="shared" si="33"/>
        <v>35.54</v>
      </c>
      <c r="E155" s="134">
        <f>VLOOKUP(A155,'计生特扶-伤残'!A:K,11,0)</f>
        <v>1.46</v>
      </c>
      <c r="F155" s="134">
        <f>VLOOKUP(A155,'计生特扶-死亡'!A:K,11,0)</f>
        <v>33.41</v>
      </c>
      <c r="G155" s="134">
        <v>0.67</v>
      </c>
      <c r="H155" s="65">
        <v>2300249</v>
      </c>
      <c r="I155" s="65">
        <v>51301</v>
      </c>
    </row>
    <row r="156" ht="30" customHeight="1" spans="1:9">
      <c r="A156" s="30" t="s">
        <v>162</v>
      </c>
      <c r="B156" s="134">
        <f t="shared" si="32"/>
        <v>150.7</v>
      </c>
      <c r="C156" s="134">
        <v>113.64</v>
      </c>
      <c r="D156" s="134">
        <f t="shared" si="33"/>
        <v>37.06</v>
      </c>
      <c r="E156" s="134">
        <f>VLOOKUP(A156,'计生特扶-伤残'!A:K,11,0)</f>
        <v>1.38</v>
      </c>
      <c r="F156" s="134">
        <f>VLOOKUP(A156,'计生特扶-死亡'!A:K,11,0)</f>
        <v>26.66</v>
      </c>
      <c r="G156" s="134">
        <v>9.02</v>
      </c>
      <c r="H156" s="65">
        <v>2300249</v>
      </c>
      <c r="I156" s="65">
        <v>51301</v>
      </c>
    </row>
    <row r="157" ht="30" customHeight="1" spans="1:9">
      <c r="A157" s="30" t="s">
        <v>163</v>
      </c>
      <c r="B157" s="134">
        <f t="shared" si="32"/>
        <v>244.2</v>
      </c>
      <c r="C157" s="134">
        <v>184.33</v>
      </c>
      <c r="D157" s="134">
        <f t="shared" si="33"/>
        <v>59.87</v>
      </c>
      <c r="E157" s="134">
        <f>VLOOKUP(A157,'计生特扶-伤残'!A:K,11,0)</f>
        <v>10.33</v>
      </c>
      <c r="F157" s="134">
        <f>VLOOKUP(A157,'计生特扶-死亡'!A:K,11,0)</f>
        <v>49.36</v>
      </c>
      <c r="G157" s="134">
        <v>0.18</v>
      </c>
      <c r="H157" s="65">
        <v>2300249</v>
      </c>
      <c r="I157" s="65">
        <v>51301</v>
      </c>
    </row>
    <row r="158" ht="30" customHeight="1" spans="1:9">
      <c r="A158" s="30" t="s">
        <v>164</v>
      </c>
      <c r="B158" s="134">
        <f t="shared" si="32"/>
        <v>511.09</v>
      </c>
      <c r="C158" s="134">
        <v>407.31</v>
      </c>
      <c r="D158" s="134">
        <f t="shared" si="33"/>
        <v>103.78</v>
      </c>
      <c r="E158" s="134">
        <f>VLOOKUP(A158,'计生特扶-伤残'!A:K,11,0)</f>
        <v>16.86</v>
      </c>
      <c r="F158" s="134">
        <f>VLOOKUP(A158,'计生特扶-死亡'!A:K,11,0)</f>
        <v>84</v>
      </c>
      <c r="G158" s="134">
        <v>2.92</v>
      </c>
      <c r="H158" s="65">
        <v>2300249</v>
      </c>
      <c r="I158" s="65">
        <v>51301</v>
      </c>
    </row>
    <row r="159" ht="26" customHeight="1" spans="1:9">
      <c r="A159" s="48" t="s">
        <v>165</v>
      </c>
      <c r="B159" s="134">
        <f t="shared" si="32"/>
        <v>1028.13</v>
      </c>
      <c r="C159" s="134">
        <v>938.32</v>
      </c>
      <c r="D159" s="134">
        <f t="shared" si="33"/>
        <v>89.81</v>
      </c>
      <c r="E159" s="134">
        <f>VLOOKUP(A159,'计生特扶-伤残'!A:K,11,0)</f>
        <v>17.21</v>
      </c>
      <c r="F159" s="134">
        <f>VLOOKUP(A159,'计生特扶-死亡'!A:K,11,0)</f>
        <v>68.67</v>
      </c>
      <c r="G159" s="134">
        <v>3.93</v>
      </c>
      <c r="H159" s="65">
        <v>2300249</v>
      </c>
      <c r="I159" s="65">
        <v>51301</v>
      </c>
    </row>
    <row r="160" ht="26" customHeight="1" spans="1:9">
      <c r="A160" s="48" t="s">
        <v>166</v>
      </c>
      <c r="B160" s="134">
        <f t="shared" si="32"/>
        <v>144.55</v>
      </c>
      <c r="C160" s="134">
        <v>134.73</v>
      </c>
      <c r="D160" s="134">
        <f t="shared" si="33"/>
        <v>9.82</v>
      </c>
      <c r="E160" s="134">
        <f>VLOOKUP(A160,'计生特扶-伤残'!A:K,11,0)</f>
        <v>0</v>
      </c>
      <c r="F160" s="134">
        <f>VLOOKUP(A160,'计生特扶-死亡'!A:K,11,0)</f>
        <v>9.82</v>
      </c>
      <c r="G160" s="134">
        <v>0</v>
      </c>
      <c r="H160" s="65">
        <v>2300249</v>
      </c>
      <c r="I160" s="65">
        <v>51301</v>
      </c>
    </row>
    <row r="161" ht="26" customHeight="1" spans="1:9">
      <c r="A161" s="48" t="s">
        <v>167</v>
      </c>
      <c r="B161" s="134">
        <f t="shared" si="32"/>
        <v>184.06</v>
      </c>
      <c r="C161" s="134">
        <v>168.48</v>
      </c>
      <c r="D161" s="134">
        <f t="shared" si="33"/>
        <v>15.58</v>
      </c>
      <c r="E161" s="134">
        <f>VLOOKUP(A161,'计生特扶-伤残'!A:K,11,0)</f>
        <v>0</v>
      </c>
      <c r="F161" s="134">
        <f>VLOOKUP(A161,'计生特扶-死亡'!A:K,11,0)</f>
        <v>15.58</v>
      </c>
      <c r="G161" s="134">
        <v>0</v>
      </c>
      <c r="H161" s="65">
        <v>2300249</v>
      </c>
      <c r="I161" s="65">
        <v>51301</v>
      </c>
    </row>
    <row r="162" ht="26" customHeight="1" spans="1:9">
      <c r="A162" s="48" t="s">
        <v>168</v>
      </c>
      <c r="B162" s="134">
        <f t="shared" si="32"/>
        <v>157.34</v>
      </c>
      <c r="C162" s="134">
        <v>155.85</v>
      </c>
      <c r="D162" s="134">
        <f t="shared" si="33"/>
        <v>1.49</v>
      </c>
      <c r="E162" s="134">
        <f>VLOOKUP(A162,'计生特扶-伤残'!A:K,11,0)</f>
        <v>0</v>
      </c>
      <c r="F162" s="134">
        <f>VLOOKUP(A162,'计生特扶-死亡'!A:K,11,0)</f>
        <v>1.49</v>
      </c>
      <c r="G162" s="134">
        <v>0</v>
      </c>
      <c r="H162" s="65">
        <v>2300249</v>
      </c>
      <c r="I162" s="65">
        <v>51301</v>
      </c>
    </row>
    <row r="163" ht="26" customHeight="1" spans="1:9">
      <c r="A163" s="48" t="s">
        <v>169</v>
      </c>
      <c r="B163" s="134">
        <f t="shared" si="32"/>
        <v>369.57</v>
      </c>
      <c r="C163" s="134">
        <v>294.45</v>
      </c>
      <c r="D163" s="134">
        <f t="shared" si="33"/>
        <v>75.12</v>
      </c>
      <c r="E163" s="134">
        <f>VLOOKUP(A163,'计生特扶-伤残'!A:K,11,0)</f>
        <v>14.5</v>
      </c>
      <c r="F163" s="134">
        <f>VLOOKUP(A163,'计生特扶-死亡'!A:K,11,0)</f>
        <v>60.28</v>
      </c>
      <c r="G163" s="134">
        <v>0.34</v>
      </c>
      <c r="H163" s="65">
        <v>2300249</v>
      </c>
      <c r="I163" s="65">
        <v>51301</v>
      </c>
    </row>
    <row r="164" ht="26" customHeight="1" spans="1:9">
      <c r="A164" s="48" t="s">
        <v>170</v>
      </c>
      <c r="B164" s="134">
        <f t="shared" si="32"/>
        <v>317.24</v>
      </c>
      <c r="C164" s="134">
        <v>274.11</v>
      </c>
      <c r="D164" s="134">
        <f t="shared" si="33"/>
        <v>43.13</v>
      </c>
      <c r="E164" s="134">
        <f>VLOOKUP(A164,'计生特扶-伤残'!A:K,11,0)</f>
        <v>6.86</v>
      </c>
      <c r="F164" s="134">
        <f>VLOOKUP(A164,'计生特扶-死亡'!A:K,11,0)</f>
        <v>36.27</v>
      </c>
      <c r="G164" s="134">
        <v>0</v>
      </c>
      <c r="H164" s="65">
        <v>2300249</v>
      </c>
      <c r="I164" s="65">
        <v>51301</v>
      </c>
    </row>
    <row r="165" ht="26" customHeight="1" spans="1:9">
      <c r="A165" s="30" t="s">
        <v>171</v>
      </c>
      <c r="B165" s="134">
        <f t="shared" si="32"/>
        <v>340.99</v>
      </c>
      <c r="C165" s="134">
        <v>275.79</v>
      </c>
      <c r="D165" s="134">
        <f t="shared" si="33"/>
        <v>65.2</v>
      </c>
      <c r="E165" s="134">
        <f>VLOOKUP(A165,'计生特扶-伤残'!A:K,11,0)</f>
        <v>20.08</v>
      </c>
      <c r="F165" s="134">
        <f>VLOOKUP(A165,'计生特扶-死亡'!A:K,11,0)</f>
        <v>45.12</v>
      </c>
      <c r="G165" s="134">
        <v>0</v>
      </c>
      <c r="H165" s="65">
        <v>2300249</v>
      </c>
      <c r="I165" s="65">
        <v>51301</v>
      </c>
    </row>
    <row r="166" ht="122" customHeight="1" spans="1:9">
      <c r="A166" s="15" t="s">
        <v>172</v>
      </c>
      <c r="B166" s="228"/>
      <c r="C166" s="228"/>
      <c r="D166" s="228"/>
      <c r="E166" s="228"/>
      <c r="F166" s="228"/>
      <c r="G166" s="228"/>
      <c r="H166" s="228"/>
      <c r="I166" s="228"/>
    </row>
  </sheetData>
  <mergeCells count="9">
    <mergeCell ref="A2:I2"/>
    <mergeCell ref="H3:I3"/>
    <mergeCell ref="D4:G4"/>
    <mergeCell ref="A166:I166"/>
    <mergeCell ref="A4:A5"/>
    <mergeCell ref="B4:B5"/>
    <mergeCell ref="C4:C5"/>
    <mergeCell ref="H4:H5"/>
    <mergeCell ref="I4:I5"/>
  </mergeCells>
  <printOptions horizontalCentered="1"/>
  <pageMargins left="0.472222222222222" right="0.472222222222222" top="0.590277777777778" bottom="0.786805555555556" header="0.511805555555556" footer="0.511805555555556"/>
  <pageSetup paperSize="9" scale="79" fitToHeight="0" orientation="portrait"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HQ253"/>
  <sheetViews>
    <sheetView workbookViewId="0">
      <pane ySplit="7" topLeftCell="A8" activePane="bottomLeft" state="frozen"/>
      <selection/>
      <selection pane="bottomLeft" activeCell="I176" sqref="I176"/>
    </sheetView>
  </sheetViews>
  <sheetFormatPr defaultColWidth="9" defaultRowHeight="13.5"/>
  <cols>
    <col min="1" max="1" width="11.7583333333333" style="14" customWidth="1"/>
    <col min="2" max="2" width="12.625" style="154" customWidth="1"/>
    <col min="3" max="3" width="12.625" style="155" customWidth="1"/>
    <col min="4" max="4" width="8.625" style="123" customWidth="1"/>
    <col min="5" max="7" width="14.625" style="156" customWidth="1"/>
    <col min="8" max="8" width="12.625" style="157" customWidth="1"/>
    <col min="9" max="9" width="12.625" style="158" customWidth="1"/>
    <col min="10" max="10" width="12.625" style="156" customWidth="1"/>
    <col min="11" max="11" width="10.375" style="156" customWidth="1"/>
    <col min="12" max="12" width="12.625" style="156" customWidth="1"/>
    <col min="13" max="14" width="9.625" style="14" customWidth="1"/>
    <col min="15" max="16384" width="9" style="14"/>
  </cols>
  <sheetData>
    <row r="1" ht="19" customHeight="1" spans="1:14">
      <c r="A1" s="81" t="s">
        <v>173</v>
      </c>
      <c r="B1" s="159"/>
      <c r="C1" s="159"/>
      <c r="D1" s="125"/>
      <c r="E1" s="160"/>
      <c r="F1" s="160"/>
      <c r="G1" s="161"/>
      <c r="H1" s="162"/>
      <c r="I1" s="161"/>
      <c r="J1" s="161"/>
      <c r="K1" s="161"/>
      <c r="L1" s="161"/>
      <c r="M1" s="13"/>
      <c r="N1" s="13"/>
    </row>
    <row r="2" ht="24" customHeight="1" spans="1:14">
      <c r="A2" s="128" t="s">
        <v>174</v>
      </c>
      <c r="B2" s="128"/>
      <c r="C2" s="128"/>
      <c r="D2" s="163"/>
      <c r="E2" s="164"/>
      <c r="F2" s="164"/>
      <c r="G2" s="164"/>
      <c r="H2" s="164"/>
      <c r="I2" s="164"/>
      <c r="J2" s="164"/>
      <c r="K2" s="164"/>
      <c r="L2" s="164"/>
      <c r="M2" s="128"/>
      <c r="N2" s="128"/>
    </row>
    <row r="3" ht="17" customHeight="1" spans="1:14">
      <c r="A3" s="88"/>
      <c r="B3" s="165"/>
      <c r="C3" s="159"/>
      <c r="D3" s="130"/>
      <c r="E3" s="166"/>
      <c r="F3" s="166"/>
      <c r="G3" s="161"/>
      <c r="H3" s="167"/>
      <c r="I3" s="161"/>
      <c r="J3" s="161"/>
      <c r="K3" s="161"/>
      <c r="L3" s="182" t="s">
        <v>175</v>
      </c>
      <c r="M3" s="183"/>
      <c r="N3" s="183"/>
    </row>
    <row r="4" s="74" customFormat="1" ht="22" customHeight="1" spans="1:14">
      <c r="A4" s="18" t="s">
        <v>3</v>
      </c>
      <c r="B4" s="18" t="s">
        <v>176</v>
      </c>
      <c r="C4" s="18" t="s">
        <v>177</v>
      </c>
      <c r="D4" s="168" t="s">
        <v>178</v>
      </c>
      <c r="E4" s="169" t="s">
        <v>179</v>
      </c>
      <c r="F4" s="169" t="s">
        <v>180</v>
      </c>
      <c r="G4" s="169" t="s">
        <v>181</v>
      </c>
      <c r="H4" s="169" t="s">
        <v>182</v>
      </c>
      <c r="I4" s="169"/>
      <c r="J4" s="169"/>
      <c r="K4" s="169" t="s">
        <v>183</v>
      </c>
      <c r="L4" s="169" t="s">
        <v>184</v>
      </c>
      <c r="M4" s="37" t="s">
        <v>7</v>
      </c>
      <c r="N4" s="37" t="s">
        <v>8</v>
      </c>
    </row>
    <row r="5" s="74" customFormat="1" ht="42" customHeight="1" spans="1:14">
      <c r="A5" s="18"/>
      <c r="B5" s="18"/>
      <c r="C5" s="18"/>
      <c r="D5" s="168"/>
      <c r="E5" s="169"/>
      <c r="F5" s="169"/>
      <c r="G5" s="169"/>
      <c r="H5" s="169" t="s">
        <v>185</v>
      </c>
      <c r="I5" s="169" t="s">
        <v>186</v>
      </c>
      <c r="J5" s="140" t="s">
        <v>187</v>
      </c>
      <c r="K5" s="169"/>
      <c r="L5" s="169"/>
      <c r="M5" s="37"/>
      <c r="N5" s="37"/>
    </row>
    <row r="6" s="74" customFormat="1" ht="36" customHeight="1" spans="1:225">
      <c r="A6" s="170" t="s">
        <v>188</v>
      </c>
      <c r="B6" s="171" t="s">
        <v>189</v>
      </c>
      <c r="C6" s="172" t="s">
        <v>190</v>
      </c>
      <c r="D6" s="173" t="s">
        <v>191</v>
      </c>
      <c r="E6" s="174" t="s">
        <v>192</v>
      </c>
      <c r="F6" s="174" t="s">
        <v>193</v>
      </c>
      <c r="G6" s="174" t="s">
        <v>194</v>
      </c>
      <c r="H6" s="174" t="s">
        <v>195</v>
      </c>
      <c r="I6" s="174" t="s">
        <v>196</v>
      </c>
      <c r="J6" s="184" t="s">
        <v>197</v>
      </c>
      <c r="K6" s="185" t="s">
        <v>198</v>
      </c>
      <c r="L6" s="186" t="s">
        <v>199</v>
      </c>
      <c r="M6" s="187"/>
      <c r="N6" s="18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13"/>
      <c r="GV6" s="13"/>
      <c r="GW6" s="13"/>
      <c r="GX6" s="13"/>
      <c r="GY6" s="13"/>
      <c r="GZ6" s="13"/>
      <c r="HA6" s="13"/>
      <c r="HB6" s="13"/>
      <c r="HC6" s="13"/>
      <c r="HD6" s="13"/>
      <c r="HE6" s="13"/>
      <c r="HF6" s="13"/>
      <c r="HG6" s="13"/>
      <c r="HH6" s="13"/>
      <c r="HI6" s="13"/>
      <c r="HJ6" s="13"/>
      <c r="HK6" s="13"/>
      <c r="HL6" s="13"/>
      <c r="HM6" s="13"/>
      <c r="HN6" s="13"/>
      <c r="HO6" s="13"/>
      <c r="HP6" s="13"/>
      <c r="HQ6" s="13"/>
    </row>
    <row r="7" s="153" customFormat="1" ht="22" customHeight="1" spans="1:14">
      <c r="A7" s="37" t="s">
        <v>4</v>
      </c>
      <c r="B7" s="45">
        <f>B8+B109</f>
        <v>205196</v>
      </c>
      <c r="C7" s="45">
        <f>C8+C109</f>
        <v>333045</v>
      </c>
      <c r="D7" s="96"/>
      <c r="E7" s="140">
        <f>SUM(E8,E109)</f>
        <v>30177.65</v>
      </c>
      <c r="F7" s="140">
        <f>F8+F109</f>
        <v>5909.67</v>
      </c>
      <c r="G7" s="140">
        <f>G8+G109</f>
        <v>24267.98</v>
      </c>
      <c r="H7" s="140">
        <f>G7</f>
        <v>24267.98</v>
      </c>
      <c r="I7" s="37">
        <f>SUM(I8,I109)</f>
        <v>22149.09</v>
      </c>
      <c r="J7" s="140">
        <f>SUM(J8,J109)</f>
        <v>2118.9</v>
      </c>
      <c r="K7" s="140">
        <f>SUM(K8,K109)</f>
        <v>1.41</v>
      </c>
      <c r="L7" s="140">
        <f>SUM(L8,L109)</f>
        <v>26385.47</v>
      </c>
      <c r="M7" s="65"/>
      <c r="N7" s="65"/>
    </row>
    <row r="8" s="153" customFormat="1" ht="22" customHeight="1" spans="1:14">
      <c r="A8" s="37" t="s">
        <v>13</v>
      </c>
      <c r="B8" s="45">
        <f>SUM(B9,B21,B22,B29,B36,B42,B46,B50,B53,B59,B64,B65,B66,B70,B76,B84,B90,B94,B97,B102,B105,B108)</f>
        <v>119708</v>
      </c>
      <c r="C8" s="45">
        <f>SUM(C9,C21,C22,C29,C36,C42,C46,C50,C53,C59,C64,C65,C66,C70,C76,C84,C90,C94,C97,C102,C105,C108)</f>
        <v>198415</v>
      </c>
      <c r="D8" s="45"/>
      <c r="E8" s="45">
        <f t="shared" ref="C8:L8" si="0">SUM(E9,E21,E22,E29,E36,E42,E46,E50,E53,E59,E64,E65,E66,E70,E76,E84,E90,E94,E97,E102,E105,E108)</f>
        <v>14131.82</v>
      </c>
      <c r="F8" s="45">
        <f t="shared" si="0"/>
        <v>3447.6</v>
      </c>
      <c r="G8" s="45">
        <f t="shared" si="0"/>
        <v>10684.22</v>
      </c>
      <c r="H8" s="45">
        <f t="shared" si="0"/>
        <v>10684.22</v>
      </c>
      <c r="I8" s="45">
        <f t="shared" si="0"/>
        <v>9787.29</v>
      </c>
      <c r="J8" s="45">
        <f t="shared" si="0"/>
        <v>896.94</v>
      </c>
      <c r="K8" s="45">
        <f t="shared" si="0"/>
        <v>1.41</v>
      </c>
      <c r="L8" s="45">
        <f t="shared" si="0"/>
        <v>11579.75</v>
      </c>
      <c r="M8" s="65"/>
      <c r="N8" s="65"/>
    </row>
    <row r="9" s="153" customFormat="1" ht="22" customHeight="1" spans="1:14">
      <c r="A9" s="37" t="s">
        <v>14</v>
      </c>
      <c r="B9" s="35">
        <f>SUM(B10:B20)</f>
        <v>15072</v>
      </c>
      <c r="C9" s="35">
        <f>SUM(C10:C20)</f>
        <v>27631</v>
      </c>
      <c r="D9" s="37"/>
      <c r="E9" s="37">
        <f>SUM(E10:E20)</f>
        <v>1193.65</v>
      </c>
      <c r="F9" s="37">
        <f>SUM(F10:F20)</f>
        <v>434.06</v>
      </c>
      <c r="G9" s="37">
        <f>SUM(G10:G20)</f>
        <v>759.59</v>
      </c>
      <c r="H9" s="37">
        <f>G9</f>
        <v>759.59</v>
      </c>
      <c r="I9" s="37">
        <f>SUM(I10:I20)</f>
        <v>634.3</v>
      </c>
      <c r="J9" s="37">
        <f>SUM(J10:J20)</f>
        <v>125.29</v>
      </c>
      <c r="K9" s="21">
        <f>SUM(K10:K20)</f>
        <v>0</v>
      </c>
      <c r="L9" s="169">
        <f>SUM(L10:L20)</f>
        <v>884.88</v>
      </c>
      <c r="M9" s="65">
        <v>2300249</v>
      </c>
      <c r="N9" s="65">
        <v>51301</v>
      </c>
    </row>
    <row r="10" s="7" customFormat="1" ht="22" customHeight="1" spans="1:14">
      <c r="A10" s="30" t="s">
        <v>15</v>
      </c>
      <c r="B10" s="175">
        <v>0</v>
      </c>
      <c r="C10" s="32">
        <v>0</v>
      </c>
      <c r="D10" s="33">
        <v>0.3</v>
      </c>
      <c r="E10" s="134">
        <f t="shared" ref="E10:E21" si="1">ROUND(C10*120*12*D10/10000,2)</f>
        <v>0</v>
      </c>
      <c r="F10" s="134">
        <f t="shared" ref="F10:F21" si="2">ROUND(B10*0.3*960/10000,2)</f>
        <v>0</v>
      </c>
      <c r="G10" s="134">
        <f>E10-F10</f>
        <v>0</v>
      </c>
      <c r="H10" s="34">
        <f>G10</f>
        <v>0</v>
      </c>
      <c r="I10" s="34">
        <f>VLOOKUP(A10,[1]农村计生奖励!$A$10:$G$168,7,0)</f>
        <v>0</v>
      </c>
      <c r="J10" s="62">
        <f>H10-I10</f>
        <v>0</v>
      </c>
      <c r="K10" s="62"/>
      <c r="L10" s="62">
        <f t="shared" ref="L10:L21" si="3">G10+J10-K10</f>
        <v>0</v>
      </c>
      <c r="M10" s="65">
        <v>2300249</v>
      </c>
      <c r="N10" s="65">
        <v>51301</v>
      </c>
    </row>
    <row r="11" s="153" customFormat="1" ht="22" customHeight="1" spans="1:14">
      <c r="A11" s="30" t="s">
        <v>16</v>
      </c>
      <c r="B11" s="175">
        <v>0</v>
      </c>
      <c r="C11" s="32">
        <v>0</v>
      </c>
      <c r="D11" s="33">
        <v>0.3</v>
      </c>
      <c r="E11" s="134">
        <f t="shared" si="1"/>
        <v>0</v>
      </c>
      <c r="F11" s="134">
        <f t="shared" si="2"/>
        <v>0</v>
      </c>
      <c r="G11" s="134">
        <f t="shared" ref="G11:G21" si="4">E11-F11</f>
        <v>0</v>
      </c>
      <c r="H11" s="34">
        <f t="shared" ref="H11:H23" si="5">G11</f>
        <v>0</v>
      </c>
      <c r="I11" s="34">
        <f>VLOOKUP(A11,[1]农村计生奖励!$A$10:$G$168,7,0)</f>
        <v>0</v>
      </c>
      <c r="J11" s="62">
        <f t="shared" ref="J11:J21" si="6">H11-I11</f>
        <v>0</v>
      </c>
      <c r="K11" s="62"/>
      <c r="L11" s="62">
        <f t="shared" si="3"/>
        <v>0</v>
      </c>
      <c r="M11" s="65">
        <v>2300249</v>
      </c>
      <c r="N11" s="65">
        <v>51301</v>
      </c>
    </row>
    <row r="12" s="7" customFormat="1" ht="22" customHeight="1" spans="1:14">
      <c r="A12" s="30" t="s">
        <v>17</v>
      </c>
      <c r="B12" s="175">
        <v>0</v>
      </c>
      <c r="C12" s="32">
        <v>0</v>
      </c>
      <c r="D12" s="33">
        <v>0.3</v>
      </c>
      <c r="E12" s="134">
        <f t="shared" si="1"/>
        <v>0</v>
      </c>
      <c r="F12" s="134">
        <f t="shared" si="2"/>
        <v>0</v>
      </c>
      <c r="G12" s="134">
        <f t="shared" si="4"/>
        <v>0</v>
      </c>
      <c r="H12" s="34">
        <f t="shared" si="5"/>
        <v>0</v>
      </c>
      <c r="I12" s="34">
        <f>VLOOKUP(A12,[1]农村计生奖励!$A$10:$G$168,7,0)</f>
        <v>0</v>
      </c>
      <c r="J12" s="62">
        <f t="shared" si="6"/>
        <v>0</v>
      </c>
      <c r="K12" s="62"/>
      <c r="L12" s="62">
        <f t="shared" si="3"/>
        <v>0</v>
      </c>
      <c r="M12" s="65">
        <v>2300249</v>
      </c>
      <c r="N12" s="65">
        <v>51301</v>
      </c>
    </row>
    <row r="13" s="153" customFormat="1" ht="22" customHeight="1" spans="1:14">
      <c r="A13" s="30" t="s">
        <v>18</v>
      </c>
      <c r="B13" s="175">
        <v>0</v>
      </c>
      <c r="C13" s="32">
        <v>0</v>
      </c>
      <c r="D13" s="33">
        <v>0.3</v>
      </c>
      <c r="E13" s="134">
        <f t="shared" si="1"/>
        <v>0</v>
      </c>
      <c r="F13" s="134">
        <f t="shared" si="2"/>
        <v>0</v>
      </c>
      <c r="G13" s="134">
        <f t="shared" si="4"/>
        <v>0</v>
      </c>
      <c r="H13" s="34">
        <f t="shared" si="5"/>
        <v>0</v>
      </c>
      <c r="I13" s="34">
        <f>VLOOKUP(A13,[1]农村计生奖励!$A$10:$G$168,7,0)</f>
        <v>0</v>
      </c>
      <c r="J13" s="62">
        <f t="shared" si="6"/>
        <v>0</v>
      </c>
      <c r="K13" s="62"/>
      <c r="L13" s="62">
        <f t="shared" si="3"/>
        <v>0</v>
      </c>
      <c r="M13" s="65">
        <v>2300249</v>
      </c>
      <c r="N13" s="65">
        <v>51301</v>
      </c>
    </row>
    <row r="14" s="153" customFormat="1" ht="22" customHeight="1" spans="1:14">
      <c r="A14" s="30" t="s">
        <v>19</v>
      </c>
      <c r="B14" s="175">
        <v>955</v>
      </c>
      <c r="C14" s="32">
        <v>1923</v>
      </c>
      <c r="D14" s="33">
        <v>0.3</v>
      </c>
      <c r="E14" s="176">
        <f t="shared" si="1"/>
        <v>83.07</v>
      </c>
      <c r="F14" s="176">
        <f t="shared" si="2"/>
        <v>27.5</v>
      </c>
      <c r="G14" s="176">
        <f t="shared" si="4"/>
        <v>55.57</v>
      </c>
      <c r="H14" s="135">
        <f t="shared" si="5"/>
        <v>55.57</v>
      </c>
      <c r="I14" s="135">
        <f>VLOOKUP(A14,[1]农村计生奖励!$A$10:$G$168,7,0)</f>
        <v>44.5</v>
      </c>
      <c r="J14" s="30">
        <f t="shared" si="6"/>
        <v>11.07</v>
      </c>
      <c r="K14" s="30"/>
      <c r="L14" s="141">
        <f t="shared" si="3"/>
        <v>66.64</v>
      </c>
      <c r="M14" s="65">
        <v>2300249</v>
      </c>
      <c r="N14" s="65">
        <v>51301</v>
      </c>
    </row>
    <row r="15" s="153" customFormat="1" ht="22" customHeight="1" spans="1:14">
      <c r="A15" s="30" t="s">
        <v>20</v>
      </c>
      <c r="B15" s="175">
        <v>165</v>
      </c>
      <c r="C15" s="32">
        <v>355</v>
      </c>
      <c r="D15" s="33">
        <v>0.3</v>
      </c>
      <c r="E15" s="176">
        <f t="shared" si="1"/>
        <v>15.34</v>
      </c>
      <c r="F15" s="176">
        <f t="shared" si="2"/>
        <v>4.75</v>
      </c>
      <c r="G15" s="176">
        <f t="shared" si="4"/>
        <v>10.59</v>
      </c>
      <c r="H15" s="135">
        <f t="shared" si="5"/>
        <v>10.59</v>
      </c>
      <c r="I15" s="135">
        <f>VLOOKUP(A15,[1]农村计生奖励!$A$10:$G$168,7,0)</f>
        <v>8.76</v>
      </c>
      <c r="J15" s="30">
        <f t="shared" si="6"/>
        <v>1.83</v>
      </c>
      <c r="K15" s="30"/>
      <c r="L15" s="141">
        <f t="shared" si="3"/>
        <v>12.42</v>
      </c>
      <c r="M15" s="65">
        <v>2300249</v>
      </c>
      <c r="N15" s="65">
        <v>51301</v>
      </c>
    </row>
    <row r="16" s="153" customFormat="1" ht="22" customHeight="1" spans="1:14">
      <c r="A16" s="30" t="s">
        <v>21</v>
      </c>
      <c r="B16" s="175">
        <v>5546</v>
      </c>
      <c r="C16" s="32">
        <v>10242</v>
      </c>
      <c r="D16" s="33">
        <v>0.3</v>
      </c>
      <c r="E16" s="176">
        <f t="shared" si="1"/>
        <v>442.45</v>
      </c>
      <c r="F16" s="176">
        <f t="shared" si="2"/>
        <v>159.72</v>
      </c>
      <c r="G16" s="176">
        <f t="shared" si="4"/>
        <v>282.73</v>
      </c>
      <c r="H16" s="135">
        <f t="shared" si="5"/>
        <v>282.73</v>
      </c>
      <c r="I16" s="135">
        <f>VLOOKUP(A16,[1]农村计生奖励!$A$10:$G$168,7,0)</f>
        <v>231.58</v>
      </c>
      <c r="J16" s="30">
        <f t="shared" si="6"/>
        <v>51.15</v>
      </c>
      <c r="K16" s="30"/>
      <c r="L16" s="141">
        <f t="shared" si="3"/>
        <v>333.88</v>
      </c>
      <c r="M16" s="65">
        <v>2300249</v>
      </c>
      <c r="N16" s="65">
        <v>51301</v>
      </c>
    </row>
    <row r="17" s="153" customFormat="1" ht="22" customHeight="1" spans="1:14">
      <c r="A17" s="30" t="s">
        <v>22</v>
      </c>
      <c r="B17" s="175">
        <v>1989</v>
      </c>
      <c r="C17" s="32">
        <v>3370</v>
      </c>
      <c r="D17" s="33">
        <v>0.3</v>
      </c>
      <c r="E17" s="176">
        <f t="shared" si="1"/>
        <v>145.58</v>
      </c>
      <c r="F17" s="176">
        <f t="shared" si="2"/>
        <v>57.28</v>
      </c>
      <c r="G17" s="176">
        <f t="shared" si="4"/>
        <v>88.3</v>
      </c>
      <c r="H17" s="135">
        <f t="shared" si="5"/>
        <v>88.3</v>
      </c>
      <c r="I17" s="135">
        <f>VLOOKUP(A17,[1]农村计生奖励!$A$10:$G$168,7,0)</f>
        <v>75.14</v>
      </c>
      <c r="J17" s="30">
        <f t="shared" si="6"/>
        <v>13.16</v>
      </c>
      <c r="K17" s="30"/>
      <c r="L17" s="141">
        <f t="shared" si="3"/>
        <v>101.46</v>
      </c>
      <c r="M17" s="65">
        <v>2300249</v>
      </c>
      <c r="N17" s="65">
        <v>51301</v>
      </c>
    </row>
    <row r="18" s="153" customFormat="1" ht="22" customHeight="1" spans="1:14">
      <c r="A18" s="30" t="s">
        <v>23</v>
      </c>
      <c r="B18" s="175">
        <v>3414</v>
      </c>
      <c r="C18" s="32">
        <v>6373</v>
      </c>
      <c r="D18" s="33">
        <v>0.3</v>
      </c>
      <c r="E18" s="176">
        <f t="shared" si="1"/>
        <v>275.31</v>
      </c>
      <c r="F18" s="176">
        <f t="shared" si="2"/>
        <v>98.32</v>
      </c>
      <c r="G18" s="176">
        <f t="shared" si="4"/>
        <v>176.99</v>
      </c>
      <c r="H18" s="135">
        <f t="shared" si="5"/>
        <v>176.99</v>
      </c>
      <c r="I18" s="135">
        <f>VLOOKUP(A18,[1]农村计生奖励!$A$10:$G$168,7,0)</f>
        <v>147.76</v>
      </c>
      <c r="J18" s="30">
        <f t="shared" si="6"/>
        <v>29.23</v>
      </c>
      <c r="K18" s="30"/>
      <c r="L18" s="141">
        <f t="shared" si="3"/>
        <v>206.22</v>
      </c>
      <c r="M18" s="65">
        <v>2300249</v>
      </c>
      <c r="N18" s="65">
        <v>51301</v>
      </c>
    </row>
    <row r="19" s="153" customFormat="1" ht="22" customHeight="1" spans="1:14">
      <c r="A19" s="30" t="s">
        <v>24</v>
      </c>
      <c r="B19" s="175">
        <v>1143</v>
      </c>
      <c r="C19" s="32">
        <v>1891</v>
      </c>
      <c r="D19" s="33">
        <v>0.3</v>
      </c>
      <c r="E19" s="176">
        <f t="shared" si="1"/>
        <v>81.69</v>
      </c>
      <c r="F19" s="176">
        <f t="shared" si="2"/>
        <v>32.92</v>
      </c>
      <c r="G19" s="176">
        <f t="shared" si="4"/>
        <v>48.77</v>
      </c>
      <c r="H19" s="135">
        <f t="shared" si="5"/>
        <v>48.77</v>
      </c>
      <c r="I19" s="135">
        <f>VLOOKUP(A19,[1]农村计生奖励!$A$10:$G$168,7,0)</f>
        <v>43.63</v>
      </c>
      <c r="J19" s="30">
        <f t="shared" si="6"/>
        <v>5.13999999999999</v>
      </c>
      <c r="K19" s="30"/>
      <c r="L19" s="141">
        <f t="shared" si="3"/>
        <v>53.91</v>
      </c>
      <c r="M19" s="65">
        <v>2300249</v>
      </c>
      <c r="N19" s="65">
        <v>51301</v>
      </c>
    </row>
    <row r="20" s="153" customFormat="1" ht="22" customHeight="1" spans="1:14">
      <c r="A20" s="30" t="s">
        <v>25</v>
      </c>
      <c r="B20" s="175">
        <v>1860</v>
      </c>
      <c r="C20" s="32">
        <v>3477</v>
      </c>
      <c r="D20" s="33">
        <v>0.3</v>
      </c>
      <c r="E20" s="176">
        <f t="shared" si="1"/>
        <v>150.21</v>
      </c>
      <c r="F20" s="176">
        <f t="shared" si="2"/>
        <v>53.57</v>
      </c>
      <c r="G20" s="176">
        <f t="shared" si="4"/>
        <v>96.64</v>
      </c>
      <c r="H20" s="135">
        <f t="shared" si="5"/>
        <v>96.64</v>
      </c>
      <c r="I20" s="135">
        <f>VLOOKUP(A20,[1]农村计生奖励!$A$10:$G$168,7,0)</f>
        <v>82.93</v>
      </c>
      <c r="J20" s="30">
        <f t="shared" si="6"/>
        <v>13.71</v>
      </c>
      <c r="K20" s="30"/>
      <c r="L20" s="141">
        <f t="shared" si="3"/>
        <v>110.35</v>
      </c>
      <c r="M20" s="65">
        <v>2300249</v>
      </c>
      <c r="N20" s="65">
        <v>51301</v>
      </c>
    </row>
    <row r="21" s="153" customFormat="1" ht="35" customHeight="1" spans="1:14">
      <c r="A21" s="37" t="s">
        <v>26</v>
      </c>
      <c r="B21" s="177">
        <v>41</v>
      </c>
      <c r="C21" s="35">
        <v>57</v>
      </c>
      <c r="D21" s="96">
        <v>0.3</v>
      </c>
      <c r="E21" s="37">
        <f t="shared" si="1"/>
        <v>2.46</v>
      </c>
      <c r="F21" s="37">
        <f t="shared" si="2"/>
        <v>1.18</v>
      </c>
      <c r="G21" s="37">
        <f t="shared" si="4"/>
        <v>1.28</v>
      </c>
      <c r="H21" s="37">
        <f t="shared" si="5"/>
        <v>1.28</v>
      </c>
      <c r="I21" s="140">
        <f>VLOOKUP(A21,[1]农村计生奖励!$A$10:$G$168,7,0)</f>
        <v>1.23</v>
      </c>
      <c r="J21" s="37">
        <f t="shared" si="6"/>
        <v>0.05</v>
      </c>
      <c r="K21" s="37"/>
      <c r="L21" s="169">
        <f t="shared" si="3"/>
        <v>1.33</v>
      </c>
      <c r="M21" s="65">
        <v>2300249</v>
      </c>
      <c r="N21" s="65">
        <v>51301</v>
      </c>
    </row>
    <row r="22" s="7" customFormat="1" ht="22" customHeight="1" spans="1:14">
      <c r="A22" s="37" t="s">
        <v>27</v>
      </c>
      <c r="B22" s="35">
        <f>SUM(B23,B26:B28)</f>
        <v>1396</v>
      </c>
      <c r="C22" s="35">
        <f>SUM(C23,C26:C28)</f>
        <v>2478</v>
      </c>
      <c r="D22" s="37"/>
      <c r="E22" s="35">
        <f>SUM(E23,E26:E28)</f>
        <v>107.05</v>
      </c>
      <c r="F22" s="35">
        <f>SUM(F23,F26:F28)</f>
        <v>40.2</v>
      </c>
      <c r="G22" s="35">
        <f>SUM(G23,G26:G28)</f>
        <v>66.85</v>
      </c>
      <c r="H22" s="37">
        <f t="shared" si="5"/>
        <v>66.85</v>
      </c>
      <c r="I22" s="35">
        <f>SUM(I23,I26:I28)</f>
        <v>57.01</v>
      </c>
      <c r="J22" s="35">
        <f>SUM(J23,J26:J28)</f>
        <v>9.84</v>
      </c>
      <c r="K22" s="35">
        <f>SUM(K23,K26:K28)</f>
        <v>1.41</v>
      </c>
      <c r="L22" s="35">
        <f>SUM(L23,L26:L28)</f>
        <v>75.28</v>
      </c>
      <c r="M22" s="65">
        <v>2300249</v>
      </c>
      <c r="N22" s="65">
        <v>51301</v>
      </c>
    </row>
    <row r="23" s="7" customFormat="1" ht="22" customHeight="1" spans="1:14">
      <c r="A23" s="30" t="s">
        <v>28</v>
      </c>
      <c r="B23" s="47">
        <v>0</v>
      </c>
      <c r="C23" s="32">
        <f>C24+C25</f>
        <v>0</v>
      </c>
      <c r="D23" s="33">
        <v>0.3</v>
      </c>
      <c r="E23" s="134">
        <f>SUM(E24:E25)</f>
        <v>0</v>
      </c>
      <c r="F23" s="134">
        <f>SUM(F24:F25)</f>
        <v>0</v>
      </c>
      <c r="G23" s="134">
        <f>SUM(G24:G25)</f>
        <v>0</v>
      </c>
      <c r="H23" s="134">
        <f>SUM(H24:H25)</f>
        <v>0</v>
      </c>
      <c r="I23" s="134">
        <v>0</v>
      </c>
      <c r="J23" s="134">
        <f>SUM(J24:J25)</f>
        <v>0</v>
      </c>
      <c r="K23" s="176">
        <v>1.41</v>
      </c>
      <c r="L23" s="176">
        <f t="shared" ref="L23:L28" si="7">G23+J23-K23</f>
        <v>-1.41</v>
      </c>
      <c r="M23" s="65">
        <v>2300249</v>
      </c>
      <c r="N23" s="65">
        <v>51301</v>
      </c>
    </row>
    <row r="24" s="153" customFormat="1" ht="48" customHeight="1" spans="1:14">
      <c r="A24" s="37" t="s">
        <v>29</v>
      </c>
      <c r="B24" s="45">
        <v>0</v>
      </c>
      <c r="C24" s="35">
        <v>0</v>
      </c>
      <c r="D24" s="38">
        <v>0.3</v>
      </c>
      <c r="E24" s="137">
        <f>ROUND(C24*120*12*D24/10000,2)</f>
        <v>0</v>
      </c>
      <c r="F24" s="137">
        <f>ROUND(B24*0.3*960/10000,2)</f>
        <v>0</v>
      </c>
      <c r="G24" s="28">
        <f t="shared" ref="G23:G28" si="8">E24-F24</f>
        <v>0</v>
      </c>
      <c r="H24" s="28">
        <f t="shared" ref="H24:H47" si="9">G24</f>
        <v>0</v>
      </c>
      <c r="I24" s="34">
        <f>VLOOKUP(A24,[1]农村计生奖励!$A$10:$G$168,7,0)</f>
        <v>0</v>
      </c>
      <c r="J24" s="21">
        <f t="shared" ref="J23:J28" si="10">H24-I24</f>
        <v>0</v>
      </c>
      <c r="K24" s="37"/>
      <c r="L24" s="188">
        <f t="shared" si="7"/>
        <v>0</v>
      </c>
      <c r="M24" s="65">
        <v>2300249</v>
      </c>
      <c r="N24" s="65">
        <v>51301</v>
      </c>
    </row>
    <row r="25" s="153" customFormat="1" ht="36" customHeight="1" spans="1:14">
      <c r="A25" s="37" t="s">
        <v>30</v>
      </c>
      <c r="B25" s="45">
        <v>0</v>
      </c>
      <c r="C25" s="35">
        <v>0</v>
      </c>
      <c r="D25" s="38">
        <v>0.3</v>
      </c>
      <c r="E25" s="137">
        <f>ROUND(C25*120*12*D25/10000,2)</f>
        <v>0</v>
      </c>
      <c r="F25" s="137">
        <f>ROUND(B25*0.3*960/10000,2)</f>
        <v>0</v>
      </c>
      <c r="G25" s="28">
        <f t="shared" si="8"/>
        <v>0</v>
      </c>
      <c r="H25" s="28">
        <f t="shared" si="9"/>
        <v>0</v>
      </c>
      <c r="I25" s="34">
        <f>VLOOKUP(A25,[1]农村计生奖励!$A$10:$G$168,7,0)</f>
        <v>0</v>
      </c>
      <c r="J25" s="21">
        <f t="shared" si="10"/>
        <v>0</v>
      </c>
      <c r="K25" s="37"/>
      <c r="L25" s="188">
        <f t="shared" si="7"/>
        <v>0</v>
      </c>
      <c r="M25" s="65">
        <v>2300249</v>
      </c>
      <c r="N25" s="65">
        <v>51301</v>
      </c>
    </row>
    <row r="26" s="7" customFormat="1" ht="22" customHeight="1" spans="1:14">
      <c r="A26" s="30" t="s">
        <v>31</v>
      </c>
      <c r="B26" s="175">
        <v>0</v>
      </c>
      <c r="C26" s="175">
        <v>0</v>
      </c>
      <c r="D26" s="33">
        <v>0.3</v>
      </c>
      <c r="E26" s="134">
        <f t="shared" ref="E26:E48" si="11">ROUND(C26*120*12*D26/10000,2)</f>
        <v>0</v>
      </c>
      <c r="F26" s="134">
        <f t="shared" ref="F26:F48" si="12">ROUND(B26*0.3*960/10000,2)</f>
        <v>0</v>
      </c>
      <c r="G26" s="34">
        <f t="shared" si="8"/>
        <v>0</v>
      </c>
      <c r="H26" s="34">
        <f t="shared" si="9"/>
        <v>0</v>
      </c>
      <c r="I26" s="34">
        <f>VLOOKUP(A26,[1]农村计生奖励!$A$10:$G$168,7,0)</f>
        <v>0</v>
      </c>
      <c r="J26" s="62">
        <f t="shared" si="10"/>
        <v>0</v>
      </c>
      <c r="K26" s="30"/>
      <c r="L26" s="189">
        <f t="shared" si="7"/>
        <v>0</v>
      </c>
      <c r="M26" s="65">
        <v>2300249</v>
      </c>
      <c r="N26" s="65">
        <v>51301</v>
      </c>
    </row>
    <row r="27" s="153" customFormat="1" ht="22" customHeight="1" spans="1:14">
      <c r="A27" s="30" t="s">
        <v>32</v>
      </c>
      <c r="B27" s="175">
        <v>1208</v>
      </c>
      <c r="C27" s="175">
        <v>2169</v>
      </c>
      <c r="D27" s="33">
        <v>0.3</v>
      </c>
      <c r="E27" s="176">
        <f t="shared" si="11"/>
        <v>93.7</v>
      </c>
      <c r="F27" s="176">
        <f t="shared" si="12"/>
        <v>34.79</v>
      </c>
      <c r="G27" s="135">
        <f t="shared" si="8"/>
        <v>58.91</v>
      </c>
      <c r="H27" s="135">
        <f t="shared" si="9"/>
        <v>58.91</v>
      </c>
      <c r="I27" s="135">
        <f>VLOOKUP(A27,[1]农村计生奖励!$A$10:$G$168,7,0)</f>
        <v>50.63</v>
      </c>
      <c r="J27" s="30">
        <f t="shared" si="10"/>
        <v>8.28</v>
      </c>
      <c r="K27" s="30"/>
      <c r="L27" s="141">
        <f t="shared" si="7"/>
        <v>67.19</v>
      </c>
      <c r="M27" s="65">
        <v>2300249</v>
      </c>
      <c r="N27" s="65">
        <v>51301</v>
      </c>
    </row>
    <row r="28" s="153" customFormat="1" ht="22" customHeight="1" spans="1:14">
      <c r="A28" s="30" t="s">
        <v>33</v>
      </c>
      <c r="B28" s="175">
        <v>188</v>
      </c>
      <c r="C28" s="175">
        <v>309</v>
      </c>
      <c r="D28" s="33">
        <v>0.3</v>
      </c>
      <c r="E28" s="176">
        <f t="shared" si="11"/>
        <v>13.35</v>
      </c>
      <c r="F28" s="176">
        <f t="shared" si="12"/>
        <v>5.41</v>
      </c>
      <c r="G28" s="135">
        <f t="shared" si="8"/>
        <v>7.94</v>
      </c>
      <c r="H28" s="135">
        <f t="shared" si="9"/>
        <v>7.94</v>
      </c>
      <c r="I28" s="135">
        <f>VLOOKUP(A28,[1]农村计生奖励!$A$10:$G$168,7,0)</f>
        <v>6.38</v>
      </c>
      <c r="J28" s="30">
        <f t="shared" si="10"/>
        <v>1.56</v>
      </c>
      <c r="K28" s="30"/>
      <c r="L28" s="141">
        <f t="shared" si="7"/>
        <v>9.5</v>
      </c>
      <c r="M28" s="65">
        <v>2300249</v>
      </c>
      <c r="N28" s="65">
        <v>51301</v>
      </c>
    </row>
    <row r="29" s="153" customFormat="1" ht="22" customHeight="1" spans="1:14">
      <c r="A29" s="37" t="s">
        <v>34</v>
      </c>
      <c r="B29" s="35">
        <f>SUM(B30:B35)</f>
        <v>9828</v>
      </c>
      <c r="C29" s="35">
        <f>SUM(C30:C35)</f>
        <v>11885</v>
      </c>
      <c r="D29" s="37"/>
      <c r="E29" s="37">
        <f>SUM(E30:E35)</f>
        <v>1500.72</v>
      </c>
      <c r="F29" s="37">
        <f>SUM(F30:F35)</f>
        <v>283.06</v>
      </c>
      <c r="G29" s="37">
        <f>SUM(G30:G35)</f>
        <v>1217.66</v>
      </c>
      <c r="H29" s="37">
        <f t="shared" si="9"/>
        <v>1217.66</v>
      </c>
      <c r="I29" s="37">
        <f>SUM(I30:I35)</f>
        <v>1185.59</v>
      </c>
      <c r="J29" s="37">
        <f>SUM(J30:J35)</f>
        <v>32.0700000000001</v>
      </c>
      <c r="K29" s="37"/>
      <c r="L29" s="169">
        <f>SUM(L30:L35)</f>
        <v>1249.73</v>
      </c>
      <c r="M29" s="65">
        <v>2300249</v>
      </c>
      <c r="N29" s="65">
        <v>51301</v>
      </c>
    </row>
    <row r="30" s="153" customFormat="1" ht="22" customHeight="1" spans="1:14">
      <c r="A30" s="30" t="s">
        <v>35</v>
      </c>
      <c r="B30" s="175">
        <v>1162</v>
      </c>
      <c r="C30" s="32">
        <v>1468</v>
      </c>
      <c r="D30" s="33">
        <v>0.85</v>
      </c>
      <c r="E30" s="176">
        <f t="shared" si="11"/>
        <v>179.68</v>
      </c>
      <c r="F30" s="176">
        <f t="shared" si="12"/>
        <v>33.47</v>
      </c>
      <c r="G30" s="176">
        <f t="shared" ref="G30:G35" si="13">E30-F30</f>
        <v>146.21</v>
      </c>
      <c r="H30" s="141">
        <f t="shared" si="9"/>
        <v>146.21</v>
      </c>
      <c r="I30" s="135">
        <f>VLOOKUP(A30,[1]农村计生奖励!$A$10:$G$168,7,0)</f>
        <v>137.18</v>
      </c>
      <c r="J30" s="30">
        <f t="shared" ref="J30:J35" si="14">H30-I30</f>
        <v>9.03</v>
      </c>
      <c r="K30" s="30"/>
      <c r="L30" s="141">
        <f t="shared" ref="L30:L35" si="15">G30+J30-K30</f>
        <v>155.24</v>
      </c>
      <c r="M30" s="65">
        <v>2300249</v>
      </c>
      <c r="N30" s="65">
        <v>51301</v>
      </c>
    </row>
    <row r="31" s="153" customFormat="1" ht="22" customHeight="1" spans="1:14">
      <c r="A31" s="30" t="s">
        <v>36</v>
      </c>
      <c r="B31" s="175">
        <v>374</v>
      </c>
      <c r="C31" s="32">
        <v>535</v>
      </c>
      <c r="D31" s="33">
        <v>0.85</v>
      </c>
      <c r="E31" s="176">
        <f t="shared" si="11"/>
        <v>65.48</v>
      </c>
      <c r="F31" s="176">
        <f t="shared" si="12"/>
        <v>10.77</v>
      </c>
      <c r="G31" s="176">
        <f t="shared" si="13"/>
        <v>54.71</v>
      </c>
      <c r="H31" s="141">
        <f t="shared" si="9"/>
        <v>54.71</v>
      </c>
      <c r="I31" s="135">
        <f>VLOOKUP(A31,[1]农村计生奖励!$A$10:$G$168,7,0)</f>
        <v>50.63</v>
      </c>
      <c r="J31" s="30">
        <f t="shared" si="14"/>
        <v>4.08000000000001</v>
      </c>
      <c r="K31" s="30"/>
      <c r="L31" s="141">
        <f t="shared" si="15"/>
        <v>58.79</v>
      </c>
      <c r="M31" s="65">
        <v>2300249</v>
      </c>
      <c r="N31" s="65">
        <v>51301</v>
      </c>
    </row>
    <row r="32" s="153" customFormat="1" ht="22" customHeight="1" spans="1:14">
      <c r="A32" s="30" t="s">
        <v>37</v>
      </c>
      <c r="B32" s="175">
        <v>158</v>
      </c>
      <c r="C32" s="32">
        <v>230</v>
      </c>
      <c r="D32" s="33">
        <v>0.85</v>
      </c>
      <c r="E32" s="176">
        <f t="shared" si="11"/>
        <v>28.15</v>
      </c>
      <c r="F32" s="176">
        <f t="shared" si="12"/>
        <v>4.55</v>
      </c>
      <c r="G32" s="176">
        <f t="shared" si="13"/>
        <v>23.6</v>
      </c>
      <c r="H32" s="141">
        <f t="shared" si="9"/>
        <v>23.6</v>
      </c>
      <c r="I32" s="135">
        <f>VLOOKUP(A32,[1]农村计生奖励!$A$10:$G$168,7,0)</f>
        <v>22.85</v>
      </c>
      <c r="J32" s="30">
        <f t="shared" si="14"/>
        <v>0.749999999999996</v>
      </c>
      <c r="K32" s="30"/>
      <c r="L32" s="141">
        <f t="shared" si="15"/>
        <v>24.35</v>
      </c>
      <c r="M32" s="65">
        <v>2300249</v>
      </c>
      <c r="N32" s="65">
        <v>51301</v>
      </c>
    </row>
    <row r="33" s="153" customFormat="1" ht="22" customHeight="1" spans="1:14">
      <c r="A33" s="30" t="s">
        <v>38</v>
      </c>
      <c r="B33" s="175">
        <v>1185</v>
      </c>
      <c r="C33" s="32">
        <v>1299</v>
      </c>
      <c r="D33" s="33">
        <v>1</v>
      </c>
      <c r="E33" s="176">
        <f t="shared" si="11"/>
        <v>187.06</v>
      </c>
      <c r="F33" s="176">
        <f t="shared" si="12"/>
        <v>34.13</v>
      </c>
      <c r="G33" s="176">
        <f t="shared" si="13"/>
        <v>152.93</v>
      </c>
      <c r="H33" s="141">
        <f t="shared" si="9"/>
        <v>152.93</v>
      </c>
      <c r="I33" s="135">
        <f>VLOOKUP(A33,[1]农村计生奖励!$A$10:$G$168,7,0)</f>
        <v>154.57</v>
      </c>
      <c r="J33" s="30">
        <f t="shared" si="14"/>
        <v>-1.63999999999999</v>
      </c>
      <c r="K33" s="30"/>
      <c r="L33" s="141">
        <f t="shared" si="15"/>
        <v>151.29</v>
      </c>
      <c r="M33" s="65">
        <v>2300249</v>
      </c>
      <c r="N33" s="65">
        <v>51301</v>
      </c>
    </row>
    <row r="34" s="153" customFormat="1" ht="22" customHeight="1" spans="1:14">
      <c r="A34" s="30" t="s">
        <v>39</v>
      </c>
      <c r="B34" s="175">
        <v>720</v>
      </c>
      <c r="C34" s="32">
        <v>831</v>
      </c>
      <c r="D34" s="33">
        <v>1</v>
      </c>
      <c r="E34" s="176">
        <f t="shared" si="11"/>
        <v>119.66</v>
      </c>
      <c r="F34" s="176">
        <f t="shared" si="12"/>
        <v>20.74</v>
      </c>
      <c r="G34" s="176">
        <f t="shared" si="13"/>
        <v>98.92</v>
      </c>
      <c r="H34" s="141">
        <f t="shared" si="9"/>
        <v>98.92</v>
      </c>
      <c r="I34" s="135">
        <f>VLOOKUP(A34,[1]农村计生奖励!$A$10:$G$168,7,0)</f>
        <v>105.2</v>
      </c>
      <c r="J34" s="30">
        <f t="shared" si="14"/>
        <v>-6.28</v>
      </c>
      <c r="K34" s="30"/>
      <c r="L34" s="141">
        <f t="shared" si="15"/>
        <v>92.64</v>
      </c>
      <c r="M34" s="65">
        <v>2300249</v>
      </c>
      <c r="N34" s="65">
        <v>51301</v>
      </c>
    </row>
    <row r="35" s="153" customFormat="1" ht="22" customHeight="1" spans="1:14">
      <c r="A35" s="30" t="s">
        <v>40</v>
      </c>
      <c r="B35" s="175">
        <v>6229</v>
      </c>
      <c r="C35" s="32">
        <v>7522</v>
      </c>
      <c r="D35" s="33">
        <v>0.85</v>
      </c>
      <c r="E35" s="176">
        <f t="shared" si="11"/>
        <v>920.69</v>
      </c>
      <c r="F35" s="176">
        <f t="shared" si="12"/>
        <v>179.4</v>
      </c>
      <c r="G35" s="176">
        <f t="shared" si="13"/>
        <v>741.29</v>
      </c>
      <c r="H35" s="141">
        <f t="shared" si="9"/>
        <v>741.29</v>
      </c>
      <c r="I35" s="135">
        <f>VLOOKUP(A35,[1]农村计生奖励!$A$10:$G$168,7,0)</f>
        <v>715.16</v>
      </c>
      <c r="J35" s="30">
        <f t="shared" si="14"/>
        <v>26.1300000000001</v>
      </c>
      <c r="K35" s="30"/>
      <c r="L35" s="141">
        <f t="shared" si="15"/>
        <v>767.42</v>
      </c>
      <c r="M35" s="65">
        <v>2300249</v>
      </c>
      <c r="N35" s="65">
        <v>51301</v>
      </c>
    </row>
    <row r="36" s="153" customFormat="1" ht="22" customHeight="1" spans="1:14">
      <c r="A36" s="103" t="s">
        <v>41</v>
      </c>
      <c r="B36" s="178">
        <f t="shared" ref="B36:L36" si="16">SUM(B37:B41)</f>
        <v>26677</v>
      </c>
      <c r="C36" s="178">
        <f t="shared" si="16"/>
        <v>50057</v>
      </c>
      <c r="D36" s="103"/>
      <c r="E36" s="178">
        <f t="shared" si="16"/>
        <v>2162.46</v>
      </c>
      <c r="F36" s="178">
        <f t="shared" si="16"/>
        <v>768.3</v>
      </c>
      <c r="G36" s="178">
        <f t="shared" si="16"/>
        <v>1394.16</v>
      </c>
      <c r="H36" s="178">
        <f t="shared" si="16"/>
        <v>1394.16</v>
      </c>
      <c r="I36" s="178">
        <f t="shared" si="16"/>
        <v>1223.68</v>
      </c>
      <c r="J36" s="178">
        <f t="shared" si="16"/>
        <v>170.48</v>
      </c>
      <c r="K36" s="42">
        <f t="shared" si="16"/>
        <v>0</v>
      </c>
      <c r="L36" s="178">
        <f t="shared" si="16"/>
        <v>1564.64</v>
      </c>
      <c r="M36" s="190">
        <v>2300249</v>
      </c>
      <c r="N36" s="190">
        <v>51301</v>
      </c>
    </row>
    <row r="37" s="153" customFormat="1" ht="22" customHeight="1" spans="1:14">
      <c r="A37" s="30" t="s">
        <v>42</v>
      </c>
      <c r="B37" s="175">
        <v>1393</v>
      </c>
      <c r="C37" s="32">
        <v>2249</v>
      </c>
      <c r="D37" s="33">
        <v>0.3</v>
      </c>
      <c r="E37" s="176">
        <f t="shared" si="11"/>
        <v>97.16</v>
      </c>
      <c r="F37" s="176">
        <f t="shared" si="12"/>
        <v>40.12</v>
      </c>
      <c r="G37" s="176">
        <f>E37-F37</f>
        <v>57.04</v>
      </c>
      <c r="H37" s="141">
        <f t="shared" si="9"/>
        <v>57.04</v>
      </c>
      <c r="I37" s="135">
        <f>VLOOKUP(A37,[1]农村计生奖励!$A$10:$G$168,7,0)</f>
        <v>48.8</v>
      </c>
      <c r="J37" s="30">
        <f>H37-I37</f>
        <v>8.24</v>
      </c>
      <c r="K37" s="30"/>
      <c r="L37" s="141">
        <f>G37+J37-K37</f>
        <v>65.28</v>
      </c>
      <c r="M37" s="65">
        <v>2300249</v>
      </c>
      <c r="N37" s="65">
        <v>51301</v>
      </c>
    </row>
    <row r="38" s="153" customFormat="1" ht="22" customHeight="1" spans="1:14">
      <c r="A38" s="30" t="s">
        <v>43</v>
      </c>
      <c r="B38" s="175">
        <v>8944</v>
      </c>
      <c r="C38" s="32">
        <v>16724</v>
      </c>
      <c r="D38" s="33">
        <v>0.3</v>
      </c>
      <c r="E38" s="176">
        <f t="shared" si="11"/>
        <v>722.48</v>
      </c>
      <c r="F38" s="176">
        <f t="shared" si="12"/>
        <v>257.59</v>
      </c>
      <c r="G38" s="176">
        <f>E38-F38</f>
        <v>464.89</v>
      </c>
      <c r="H38" s="141">
        <f t="shared" si="9"/>
        <v>464.89</v>
      </c>
      <c r="I38" s="135">
        <f>VLOOKUP(A38,[1]农村计生奖励!$A$10:$G$168,7,0)</f>
        <v>409.54</v>
      </c>
      <c r="J38" s="30">
        <f>H38-I38</f>
        <v>55.35</v>
      </c>
      <c r="K38" s="30"/>
      <c r="L38" s="141">
        <f>G38+J38-K38</f>
        <v>520.24</v>
      </c>
      <c r="M38" s="65">
        <v>2300249</v>
      </c>
      <c r="N38" s="65">
        <v>51301</v>
      </c>
    </row>
    <row r="39" s="153" customFormat="1" ht="22" customHeight="1" spans="1:14">
      <c r="A39" s="30" t="s">
        <v>44</v>
      </c>
      <c r="B39" s="175">
        <v>3010</v>
      </c>
      <c r="C39" s="32">
        <v>6394</v>
      </c>
      <c r="D39" s="33">
        <v>0.3</v>
      </c>
      <c r="E39" s="176">
        <f t="shared" si="11"/>
        <v>276.22</v>
      </c>
      <c r="F39" s="176">
        <f t="shared" si="12"/>
        <v>86.69</v>
      </c>
      <c r="G39" s="176">
        <f>E39-F39</f>
        <v>189.53</v>
      </c>
      <c r="H39" s="141">
        <f t="shared" si="9"/>
        <v>189.53</v>
      </c>
      <c r="I39" s="135">
        <f>VLOOKUP(A39,[1]农村计生奖励!$A$10:$G$168,7,0)</f>
        <v>161.38</v>
      </c>
      <c r="J39" s="30">
        <f>H39-I39</f>
        <v>28.15</v>
      </c>
      <c r="K39" s="30"/>
      <c r="L39" s="141">
        <f>G39+J39-K39</f>
        <v>217.68</v>
      </c>
      <c r="M39" s="65">
        <v>2300249</v>
      </c>
      <c r="N39" s="65">
        <v>51301</v>
      </c>
    </row>
    <row r="40" s="153" customFormat="1" ht="22" customHeight="1" spans="1:14">
      <c r="A40" s="30" t="s">
        <v>45</v>
      </c>
      <c r="B40" s="175">
        <v>1263</v>
      </c>
      <c r="C40" s="32">
        <v>2342</v>
      </c>
      <c r="D40" s="33">
        <v>0.3</v>
      </c>
      <c r="E40" s="176">
        <f t="shared" si="11"/>
        <v>101.17</v>
      </c>
      <c r="F40" s="176">
        <f t="shared" si="12"/>
        <v>36.37</v>
      </c>
      <c r="G40" s="176">
        <f>E40-F40</f>
        <v>64.8</v>
      </c>
      <c r="H40" s="141">
        <f t="shared" si="9"/>
        <v>64.8</v>
      </c>
      <c r="I40" s="135">
        <f>VLOOKUP(A40,[1]农村计生奖励!$A$10:$G$168,7,0)</f>
        <v>58.02</v>
      </c>
      <c r="J40" s="30">
        <f>H40-I40</f>
        <v>6.78000000000001</v>
      </c>
      <c r="K40" s="30"/>
      <c r="L40" s="141">
        <f>G40+J40-K40</f>
        <v>71.58</v>
      </c>
      <c r="M40" s="65">
        <v>2300249</v>
      </c>
      <c r="N40" s="65">
        <v>51301</v>
      </c>
    </row>
    <row r="41" s="153" customFormat="1" ht="22" customHeight="1" spans="1:14">
      <c r="A41" s="30" t="s">
        <v>46</v>
      </c>
      <c r="B41" s="175">
        <v>12067</v>
      </c>
      <c r="C41" s="32">
        <v>22348</v>
      </c>
      <c r="D41" s="33">
        <v>0.3</v>
      </c>
      <c r="E41" s="176">
        <f t="shared" si="11"/>
        <v>965.43</v>
      </c>
      <c r="F41" s="176">
        <f t="shared" si="12"/>
        <v>347.53</v>
      </c>
      <c r="G41" s="176">
        <f>E41-F41</f>
        <v>617.9</v>
      </c>
      <c r="H41" s="141">
        <f t="shared" si="9"/>
        <v>617.9</v>
      </c>
      <c r="I41" s="135">
        <f>VLOOKUP(A41,[1]农村计生奖励!$A$10:$G$168,7,0)</f>
        <v>545.94</v>
      </c>
      <c r="J41" s="30">
        <f>H41-I41</f>
        <v>71.9599999999999</v>
      </c>
      <c r="K41" s="30"/>
      <c r="L41" s="141">
        <f>G41+J41-K41</f>
        <v>689.86</v>
      </c>
      <c r="M41" s="65">
        <v>2300249</v>
      </c>
      <c r="N41" s="65">
        <v>51301</v>
      </c>
    </row>
    <row r="42" s="153" customFormat="1" ht="22" customHeight="1" spans="1:14">
      <c r="A42" s="37" t="s">
        <v>47</v>
      </c>
      <c r="B42" s="35">
        <f>SUM(B43:B45)</f>
        <v>1516</v>
      </c>
      <c r="C42" s="35">
        <f t="shared" ref="C42:L42" si="17">SUM(C43:C45)</f>
        <v>2785</v>
      </c>
      <c r="D42" s="35"/>
      <c r="E42" s="35">
        <f t="shared" si="17"/>
        <v>340.89</v>
      </c>
      <c r="F42" s="35">
        <f t="shared" si="17"/>
        <v>43.66</v>
      </c>
      <c r="G42" s="35">
        <f t="shared" si="17"/>
        <v>297.23</v>
      </c>
      <c r="H42" s="35">
        <f t="shared" si="17"/>
        <v>297.23</v>
      </c>
      <c r="I42" s="35">
        <f t="shared" si="17"/>
        <v>259.34</v>
      </c>
      <c r="J42" s="35">
        <f t="shared" si="17"/>
        <v>37.89</v>
      </c>
      <c r="K42" s="28">
        <f t="shared" si="17"/>
        <v>0</v>
      </c>
      <c r="L42" s="35">
        <f t="shared" si="17"/>
        <v>335.12</v>
      </c>
      <c r="M42" s="65">
        <v>2300249</v>
      </c>
      <c r="N42" s="65">
        <v>51301</v>
      </c>
    </row>
    <row r="43" s="153" customFormat="1" ht="22" customHeight="1" spans="1:14">
      <c r="A43" s="30" t="s">
        <v>48</v>
      </c>
      <c r="B43" s="175">
        <v>365</v>
      </c>
      <c r="C43" s="32">
        <v>688</v>
      </c>
      <c r="D43" s="33">
        <v>0.85</v>
      </c>
      <c r="E43" s="176">
        <f>ROUND(C43*120*12*D43/10000,2)</f>
        <v>84.21</v>
      </c>
      <c r="F43" s="176">
        <f>ROUND(B43*0.3*960/10000,2)</f>
        <v>10.51</v>
      </c>
      <c r="G43" s="176">
        <f>E43-F43</f>
        <v>73.7</v>
      </c>
      <c r="H43" s="141">
        <f>G43</f>
        <v>73.7</v>
      </c>
      <c r="I43" s="135">
        <f>VLOOKUP(A43,[1]农村计生奖励!$A$10:$G$168,7,0)</f>
        <v>63.71</v>
      </c>
      <c r="J43" s="30">
        <f>H43-I43</f>
        <v>9.98999999999999</v>
      </c>
      <c r="K43" s="62"/>
      <c r="L43" s="141">
        <f>G43+J43-K43</f>
        <v>83.69</v>
      </c>
      <c r="M43" s="65">
        <v>2300249</v>
      </c>
      <c r="N43" s="65">
        <v>51301</v>
      </c>
    </row>
    <row r="44" s="153" customFormat="1" ht="22" customHeight="1" spans="1:14">
      <c r="A44" s="30" t="s">
        <v>49</v>
      </c>
      <c r="B44" s="175">
        <v>319</v>
      </c>
      <c r="C44" s="32">
        <v>594</v>
      </c>
      <c r="D44" s="33">
        <v>0.85</v>
      </c>
      <c r="E44" s="176">
        <f>ROUND(C44*120*12*D44/10000,2)</f>
        <v>72.71</v>
      </c>
      <c r="F44" s="176">
        <f>ROUND(B44*0.3*960/10000,2)</f>
        <v>9.19</v>
      </c>
      <c r="G44" s="176">
        <f>E44-F44</f>
        <v>63.52</v>
      </c>
      <c r="H44" s="141">
        <f>G44</f>
        <v>63.52</v>
      </c>
      <c r="I44" s="135">
        <f>VLOOKUP(A44,[1]农村计生奖励!$A$10:$G$168,7,0)</f>
        <v>55.05</v>
      </c>
      <c r="J44" s="30">
        <f>H44-I44</f>
        <v>8.47</v>
      </c>
      <c r="K44" s="62"/>
      <c r="L44" s="141">
        <f>G44+J44-K44</f>
        <v>71.99</v>
      </c>
      <c r="M44" s="65">
        <v>2300249</v>
      </c>
      <c r="N44" s="65">
        <v>51301</v>
      </c>
    </row>
    <row r="45" s="153" customFormat="1" ht="22" customHeight="1" spans="1:14">
      <c r="A45" s="30" t="s">
        <v>50</v>
      </c>
      <c r="B45" s="175">
        <v>832</v>
      </c>
      <c r="C45" s="32">
        <v>1503</v>
      </c>
      <c r="D45" s="33">
        <v>0.85</v>
      </c>
      <c r="E45" s="176">
        <f>ROUND(C45*120*12*D45/10000,2)</f>
        <v>183.97</v>
      </c>
      <c r="F45" s="176">
        <f>ROUND(B45*0.3*960/10000,2)</f>
        <v>23.96</v>
      </c>
      <c r="G45" s="176">
        <f>E45-F45</f>
        <v>160.01</v>
      </c>
      <c r="H45" s="141">
        <f>G45</f>
        <v>160.01</v>
      </c>
      <c r="I45" s="135">
        <f>VLOOKUP(A45,[1]农村计生奖励!$A$10:$G$168,7,0)</f>
        <v>140.58</v>
      </c>
      <c r="J45" s="30">
        <f>H45-I45</f>
        <v>19.43</v>
      </c>
      <c r="K45" s="62"/>
      <c r="L45" s="141">
        <f>G45+J45-K45</f>
        <v>179.44</v>
      </c>
      <c r="M45" s="65">
        <v>2300249</v>
      </c>
      <c r="N45" s="65">
        <v>51301</v>
      </c>
    </row>
    <row r="46" s="7" customFormat="1" ht="22" customHeight="1" spans="1:14">
      <c r="A46" s="37" t="s">
        <v>51</v>
      </c>
      <c r="B46" s="35">
        <f>SUM(B47,B49)</f>
        <v>371</v>
      </c>
      <c r="C46" s="35">
        <f t="shared" ref="C46:L46" si="18">SUM(C47,C49)</f>
        <v>687</v>
      </c>
      <c r="D46" s="35"/>
      <c r="E46" s="35">
        <f t="shared" si="18"/>
        <v>84.09</v>
      </c>
      <c r="F46" s="35">
        <f t="shared" si="18"/>
        <v>10.68</v>
      </c>
      <c r="G46" s="35">
        <f t="shared" si="18"/>
        <v>73.41</v>
      </c>
      <c r="H46" s="35">
        <f t="shared" si="18"/>
        <v>73.41</v>
      </c>
      <c r="I46" s="35">
        <f t="shared" si="18"/>
        <v>61.78</v>
      </c>
      <c r="J46" s="35">
        <f t="shared" si="18"/>
        <v>11.63</v>
      </c>
      <c r="K46" s="28">
        <f t="shared" si="18"/>
        <v>0</v>
      </c>
      <c r="L46" s="35">
        <f t="shared" si="18"/>
        <v>85.04</v>
      </c>
      <c r="M46" s="65">
        <v>2300249</v>
      </c>
      <c r="N46" s="65">
        <v>51301</v>
      </c>
    </row>
    <row r="47" s="153" customFormat="1" ht="22" customHeight="1" spans="1:14">
      <c r="A47" s="47" t="s">
        <v>52</v>
      </c>
      <c r="B47" s="175">
        <v>141</v>
      </c>
      <c r="C47" s="32">
        <v>233</v>
      </c>
      <c r="D47" s="33">
        <v>0.85</v>
      </c>
      <c r="E47" s="176">
        <f>ROUND(C47*120*12*D47/10000,2)</f>
        <v>28.52</v>
      </c>
      <c r="F47" s="176">
        <f>ROUND(B47*0.3*960/10000,2)</f>
        <v>4.06</v>
      </c>
      <c r="G47" s="47">
        <f>E47-F47</f>
        <v>24.46</v>
      </c>
      <c r="H47" s="141">
        <f>G47</f>
        <v>24.46</v>
      </c>
      <c r="I47" s="135">
        <f>VLOOKUP(A47,[1]农村计生奖励!$A$10:$G$168,7,0)</f>
        <v>21.64</v>
      </c>
      <c r="J47" s="30">
        <f>H47-I47</f>
        <v>2.82</v>
      </c>
      <c r="K47" s="62"/>
      <c r="L47" s="141">
        <f>G47+J47-K47</f>
        <v>27.28</v>
      </c>
      <c r="M47" s="65">
        <v>2300249</v>
      </c>
      <c r="N47" s="65">
        <v>51301</v>
      </c>
    </row>
    <row r="48" s="153" customFormat="1" ht="29" customHeight="1" spans="1:14">
      <c r="A48" s="45" t="s">
        <v>53</v>
      </c>
      <c r="B48" s="175">
        <v>141</v>
      </c>
      <c r="C48" s="35">
        <v>233</v>
      </c>
      <c r="D48" s="38">
        <v>0.85</v>
      </c>
      <c r="E48" s="179">
        <f>ROUND(C48*120*12*D48/10000,2)</f>
        <v>28.52</v>
      </c>
      <c r="F48" s="179">
        <f>ROUND(B48*0.3*960/10000,2)</f>
        <v>4.06</v>
      </c>
      <c r="G48" s="45">
        <f>E48-F48</f>
        <v>24.46</v>
      </c>
      <c r="H48" s="169">
        <f>G48</f>
        <v>24.46</v>
      </c>
      <c r="I48" s="135">
        <f>VLOOKUP(A48,[1]农村计生奖励!$A$10:$G$168,7,0)</f>
        <v>21.64</v>
      </c>
      <c r="J48" s="37">
        <f>H48-I48</f>
        <v>2.82</v>
      </c>
      <c r="K48" s="21"/>
      <c r="L48" s="169">
        <f>G48+J48-K48</f>
        <v>27.28</v>
      </c>
      <c r="M48" s="65">
        <v>2300249</v>
      </c>
      <c r="N48" s="65">
        <v>51301</v>
      </c>
    </row>
    <row r="49" s="153" customFormat="1" ht="22" customHeight="1" spans="1:14">
      <c r="A49" s="47" t="s">
        <v>54</v>
      </c>
      <c r="B49" s="175">
        <v>230</v>
      </c>
      <c r="C49" s="32">
        <v>454</v>
      </c>
      <c r="D49" s="33">
        <v>0.85</v>
      </c>
      <c r="E49" s="176">
        <f>ROUND(C49*120*12*D49/10000,2)</f>
        <v>55.57</v>
      </c>
      <c r="F49" s="176">
        <f>ROUND(B49*0.3*960/10000,2)</f>
        <v>6.62</v>
      </c>
      <c r="G49" s="47">
        <f>E49-F49</f>
        <v>48.95</v>
      </c>
      <c r="H49" s="141">
        <f>G49</f>
        <v>48.95</v>
      </c>
      <c r="I49" s="135">
        <f>VLOOKUP(A49,[1]农村计生奖励!$A$10:$G$168,7,0)</f>
        <v>40.14</v>
      </c>
      <c r="J49" s="30">
        <f>H49-I49</f>
        <v>8.81</v>
      </c>
      <c r="K49" s="62"/>
      <c r="L49" s="141">
        <f>G49+J49-K49</f>
        <v>57.76</v>
      </c>
      <c r="M49" s="65">
        <v>2300249</v>
      </c>
      <c r="N49" s="65">
        <v>51301</v>
      </c>
    </row>
    <row r="50" s="7" customFormat="1" ht="22" customHeight="1" spans="1:14">
      <c r="A50" s="37" t="s">
        <v>55</v>
      </c>
      <c r="B50" s="35">
        <f>SUM(B51:B52)</f>
        <v>7237</v>
      </c>
      <c r="C50" s="35">
        <f t="shared" ref="C50:L50" si="19">SUM(C51:C52)</f>
        <v>10108</v>
      </c>
      <c r="D50" s="35"/>
      <c r="E50" s="35">
        <f t="shared" si="19"/>
        <v>1455.55</v>
      </c>
      <c r="F50" s="35">
        <f t="shared" si="19"/>
        <v>208.42</v>
      </c>
      <c r="G50" s="35">
        <f t="shared" si="19"/>
        <v>1247.13</v>
      </c>
      <c r="H50" s="35">
        <f t="shared" si="19"/>
        <v>1247.13</v>
      </c>
      <c r="I50" s="35">
        <f t="shared" si="19"/>
        <v>1141.6</v>
      </c>
      <c r="J50" s="35">
        <f t="shared" si="19"/>
        <v>105.53</v>
      </c>
      <c r="K50" s="28">
        <f t="shared" si="19"/>
        <v>0</v>
      </c>
      <c r="L50" s="35">
        <f t="shared" si="19"/>
        <v>1352.66</v>
      </c>
      <c r="M50" s="65">
        <v>2300249</v>
      </c>
      <c r="N50" s="65">
        <v>51301</v>
      </c>
    </row>
    <row r="51" s="153" customFormat="1" ht="22" customHeight="1" spans="1:14">
      <c r="A51" s="30" t="s">
        <v>56</v>
      </c>
      <c r="B51" s="175">
        <v>2013</v>
      </c>
      <c r="C51" s="32">
        <v>3061</v>
      </c>
      <c r="D51" s="33">
        <v>1</v>
      </c>
      <c r="E51" s="176">
        <f>ROUND(C51*120*12*D51/10000,2)</f>
        <v>440.78</v>
      </c>
      <c r="F51" s="176">
        <f>ROUND(B51*0.3*960/10000,2)</f>
        <v>57.97</v>
      </c>
      <c r="G51" s="176">
        <f>E51-F51</f>
        <v>382.81</v>
      </c>
      <c r="H51" s="141">
        <f>G51</f>
        <v>382.81</v>
      </c>
      <c r="I51" s="135">
        <f>VLOOKUP(A51,[1]农村计生奖励!$A$10:$G$168,7,0)</f>
        <v>344.19</v>
      </c>
      <c r="J51" s="30">
        <f>H51-I51</f>
        <v>38.6199999999999</v>
      </c>
      <c r="K51" s="62"/>
      <c r="L51" s="141">
        <f>G51+J51-K51</f>
        <v>421.43</v>
      </c>
      <c r="M51" s="65">
        <v>2300249</v>
      </c>
      <c r="N51" s="65">
        <v>51301</v>
      </c>
    </row>
    <row r="52" s="153" customFormat="1" ht="22" customHeight="1" spans="1:14">
      <c r="A52" s="30" t="s">
        <v>57</v>
      </c>
      <c r="B52" s="175">
        <v>5224</v>
      </c>
      <c r="C52" s="32">
        <v>7047</v>
      </c>
      <c r="D52" s="33">
        <v>1</v>
      </c>
      <c r="E52" s="176">
        <f>ROUND(C52*120*12*D52/10000,2)</f>
        <v>1014.77</v>
      </c>
      <c r="F52" s="176">
        <f>ROUND(B52*0.3*960/10000,2)</f>
        <v>150.45</v>
      </c>
      <c r="G52" s="176">
        <f>E52-F52</f>
        <v>864.32</v>
      </c>
      <c r="H52" s="141">
        <f>G52</f>
        <v>864.32</v>
      </c>
      <c r="I52" s="135">
        <f>VLOOKUP(A52,[1]农村计生奖励!$A$10:$G$168,7,0)</f>
        <v>797.41</v>
      </c>
      <c r="J52" s="30">
        <f>H52-I52</f>
        <v>66.91</v>
      </c>
      <c r="K52" s="62"/>
      <c r="L52" s="141">
        <f>G52+J52-K52</f>
        <v>931.23</v>
      </c>
      <c r="M52" s="65">
        <v>2300249</v>
      </c>
      <c r="N52" s="65">
        <v>51301</v>
      </c>
    </row>
    <row r="53" s="7" customFormat="1" ht="22" customHeight="1" spans="1:14">
      <c r="A53" s="37" t="s">
        <v>58</v>
      </c>
      <c r="B53" s="35">
        <f>SUM(B54,B57:B58)</f>
        <v>1419</v>
      </c>
      <c r="C53" s="35">
        <f t="shared" ref="C53:L53" si="20">SUM(C54,C57:C58)</f>
        <v>2819</v>
      </c>
      <c r="D53" s="35"/>
      <c r="E53" s="35">
        <f t="shared" si="20"/>
        <v>263.86</v>
      </c>
      <c r="F53" s="35">
        <f t="shared" si="20"/>
        <v>40.87</v>
      </c>
      <c r="G53" s="35">
        <f t="shared" si="20"/>
        <v>222.99</v>
      </c>
      <c r="H53" s="35">
        <f t="shared" si="20"/>
        <v>222.99</v>
      </c>
      <c r="I53" s="35">
        <f t="shared" si="20"/>
        <v>189.24</v>
      </c>
      <c r="J53" s="35">
        <f t="shared" si="20"/>
        <v>33.75</v>
      </c>
      <c r="K53" s="28">
        <f t="shared" si="20"/>
        <v>0</v>
      </c>
      <c r="L53" s="35">
        <f t="shared" si="20"/>
        <v>256.74</v>
      </c>
      <c r="M53" s="65">
        <v>2300249</v>
      </c>
      <c r="N53" s="65">
        <v>51301</v>
      </c>
    </row>
    <row r="54" s="153" customFormat="1" ht="22" customHeight="1" spans="1:14">
      <c r="A54" s="48" t="s">
        <v>59</v>
      </c>
      <c r="B54" s="175">
        <v>204</v>
      </c>
      <c r="C54" s="32">
        <v>438</v>
      </c>
      <c r="D54" s="33">
        <v>0.65</v>
      </c>
      <c r="E54" s="176">
        <f t="shared" ref="E54:J54" si="21">SUM(E55:E56)</f>
        <v>41</v>
      </c>
      <c r="F54" s="176">
        <f t="shared" si="21"/>
        <v>5.88</v>
      </c>
      <c r="G54" s="176">
        <f t="shared" si="21"/>
        <v>35.12</v>
      </c>
      <c r="H54" s="176">
        <f t="shared" si="21"/>
        <v>35.12</v>
      </c>
      <c r="I54" s="176">
        <f t="shared" si="21"/>
        <v>29.73</v>
      </c>
      <c r="J54" s="176">
        <f t="shared" si="21"/>
        <v>5.39</v>
      </c>
      <c r="K54" s="134"/>
      <c r="L54" s="176">
        <f>G54+J54-K54</f>
        <v>40.51</v>
      </c>
      <c r="M54" s="65">
        <v>2300249</v>
      </c>
      <c r="N54" s="65">
        <v>51301</v>
      </c>
    </row>
    <row r="55" s="61" customFormat="1" ht="22" customHeight="1" spans="1:14">
      <c r="A55" s="180" t="s">
        <v>60</v>
      </c>
      <c r="B55" s="175">
        <v>28</v>
      </c>
      <c r="C55" s="35">
        <v>57</v>
      </c>
      <c r="D55" s="38">
        <v>0.65</v>
      </c>
      <c r="E55" s="179">
        <f>ROUND(C55*120*12*D55/10000,2)</f>
        <v>5.34</v>
      </c>
      <c r="F55" s="179">
        <f>ROUND(B55*0.3*960/10000,2)</f>
        <v>0.81</v>
      </c>
      <c r="G55" s="140">
        <f>E55-F55</f>
        <v>4.53</v>
      </c>
      <c r="H55" s="169">
        <f>G55</f>
        <v>4.53</v>
      </c>
      <c r="I55" s="135">
        <f>VLOOKUP(A55,[1]农村计生奖励!$A$10:$G$168,7,0)</f>
        <v>3.9</v>
      </c>
      <c r="J55" s="37">
        <f>H55-I55</f>
        <v>0.629999999999999</v>
      </c>
      <c r="K55" s="21"/>
      <c r="L55" s="169">
        <f>G55+J55-K55</f>
        <v>5.16</v>
      </c>
      <c r="M55" s="65">
        <v>2300249</v>
      </c>
      <c r="N55" s="65">
        <v>51301</v>
      </c>
    </row>
    <row r="56" s="61" customFormat="1" ht="22" customHeight="1" spans="1:14">
      <c r="A56" s="181" t="s">
        <v>61</v>
      </c>
      <c r="B56" s="175">
        <v>176</v>
      </c>
      <c r="C56" s="35">
        <v>381</v>
      </c>
      <c r="D56" s="38">
        <v>0.65</v>
      </c>
      <c r="E56" s="179">
        <f>ROUND(C56*120*12*D56/10000,2)</f>
        <v>35.66</v>
      </c>
      <c r="F56" s="179">
        <f>ROUND(B56*0.3*960/10000,2)</f>
        <v>5.07</v>
      </c>
      <c r="G56" s="140">
        <f>E56-F56</f>
        <v>30.59</v>
      </c>
      <c r="H56" s="169">
        <f>G56</f>
        <v>30.59</v>
      </c>
      <c r="I56" s="135">
        <f>VLOOKUP(A56,[1]农村计生奖励!$A$10:$G$168,7,0)</f>
        <v>25.83</v>
      </c>
      <c r="J56" s="37">
        <f>H56-I56</f>
        <v>4.76</v>
      </c>
      <c r="K56" s="21"/>
      <c r="L56" s="169">
        <f>G56+J56-K56</f>
        <v>35.35</v>
      </c>
      <c r="M56" s="65">
        <v>2300249</v>
      </c>
      <c r="N56" s="65">
        <v>51301</v>
      </c>
    </row>
    <row r="57" s="153" customFormat="1" ht="22" customHeight="1" spans="1:14">
      <c r="A57" s="30" t="s">
        <v>62</v>
      </c>
      <c r="B57" s="175">
        <v>751</v>
      </c>
      <c r="C57" s="32">
        <v>1461</v>
      </c>
      <c r="D57" s="33">
        <v>0.65</v>
      </c>
      <c r="E57" s="176">
        <f>ROUND(C57*120*12*D57/10000,2)</f>
        <v>136.75</v>
      </c>
      <c r="F57" s="176">
        <f>ROUND(B57*0.3*960/10000,2)</f>
        <v>21.63</v>
      </c>
      <c r="G57" s="135">
        <f>E57-F57</f>
        <v>115.12</v>
      </c>
      <c r="H57" s="141">
        <f>G57</f>
        <v>115.12</v>
      </c>
      <c r="I57" s="135">
        <f>VLOOKUP(A57,[1]农村计生奖励!$A$10:$G$168,7,0)</f>
        <v>96.29</v>
      </c>
      <c r="J57" s="30">
        <f>H57-I57</f>
        <v>18.83</v>
      </c>
      <c r="K57" s="62"/>
      <c r="L57" s="141">
        <f>G57+J57-K57</f>
        <v>133.95</v>
      </c>
      <c r="M57" s="65">
        <v>2300249</v>
      </c>
      <c r="N57" s="65">
        <v>51301</v>
      </c>
    </row>
    <row r="58" s="153" customFormat="1" ht="22" customHeight="1" spans="1:14">
      <c r="A58" s="30" t="s">
        <v>63</v>
      </c>
      <c r="B58" s="175">
        <v>464</v>
      </c>
      <c r="C58" s="32">
        <v>920</v>
      </c>
      <c r="D58" s="33">
        <v>0.65</v>
      </c>
      <c r="E58" s="176">
        <f>ROUND(C58*120*12*D58/10000,2)</f>
        <v>86.11</v>
      </c>
      <c r="F58" s="176">
        <f>ROUND(B58*0.3*960/10000,2)</f>
        <v>13.36</v>
      </c>
      <c r="G58" s="135">
        <f>E58-F58</f>
        <v>72.75</v>
      </c>
      <c r="H58" s="141">
        <f>G58</f>
        <v>72.75</v>
      </c>
      <c r="I58" s="135">
        <f>VLOOKUP(A58,[1]农村计生奖励!$A$10:$G$168,7,0)</f>
        <v>63.22</v>
      </c>
      <c r="J58" s="30">
        <f>H58-I58</f>
        <v>9.53</v>
      </c>
      <c r="K58" s="62"/>
      <c r="L58" s="141">
        <f>G58+J58-K58</f>
        <v>82.28</v>
      </c>
      <c r="M58" s="65">
        <v>2300249</v>
      </c>
      <c r="N58" s="65">
        <v>51301</v>
      </c>
    </row>
    <row r="59" s="153" customFormat="1" ht="22" customHeight="1" spans="1:14">
      <c r="A59" s="37" t="s">
        <v>64</v>
      </c>
      <c r="B59" s="35">
        <f t="shared" ref="B59:G59" si="22">SUM(B60,B63)</f>
        <v>454</v>
      </c>
      <c r="C59" s="35">
        <f t="shared" si="22"/>
        <v>559</v>
      </c>
      <c r="D59" s="37"/>
      <c r="E59" s="35">
        <f t="shared" si="22"/>
        <v>80.5</v>
      </c>
      <c r="F59" s="35">
        <f t="shared" si="22"/>
        <v>13.08</v>
      </c>
      <c r="G59" s="35">
        <f t="shared" si="22"/>
        <v>67.42</v>
      </c>
      <c r="H59" s="37">
        <f>G59</f>
        <v>67.42</v>
      </c>
      <c r="I59" s="35">
        <f>SUM(I60,I63)</f>
        <v>68.64</v>
      </c>
      <c r="J59" s="35">
        <f>SUM(J60,J63)</f>
        <v>-1.22</v>
      </c>
      <c r="K59" s="28"/>
      <c r="L59" s="35">
        <f>SUM(L60,L63)</f>
        <v>66.2</v>
      </c>
      <c r="M59" s="65">
        <v>2300249</v>
      </c>
      <c r="N59" s="65">
        <v>51301</v>
      </c>
    </row>
    <row r="60" s="153" customFormat="1" ht="22" customHeight="1" spans="1:14">
      <c r="A60" s="48" t="s">
        <v>65</v>
      </c>
      <c r="B60" s="175">
        <v>176</v>
      </c>
      <c r="C60" s="32">
        <v>207</v>
      </c>
      <c r="D60" s="33">
        <v>1</v>
      </c>
      <c r="E60" s="176">
        <f t="shared" ref="E60:K60" si="23">SUM(E61:E62)</f>
        <v>29.81</v>
      </c>
      <c r="F60" s="176">
        <f t="shared" si="23"/>
        <v>5.07</v>
      </c>
      <c r="G60" s="176">
        <f t="shared" si="23"/>
        <v>24.74</v>
      </c>
      <c r="H60" s="176">
        <f t="shared" si="23"/>
        <v>24.74</v>
      </c>
      <c r="I60" s="176">
        <f t="shared" si="23"/>
        <v>26.27</v>
      </c>
      <c r="J60" s="176">
        <f t="shared" si="23"/>
        <v>-1.53</v>
      </c>
      <c r="K60" s="134"/>
      <c r="L60" s="176">
        <f t="shared" ref="L60:L65" si="24">G60+J60-K60</f>
        <v>23.21</v>
      </c>
      <c r="M60" s="65">
        <v>2300249</v>
      </c>
      <c r="N60" s="65">
        <v>51301</v>
      </c>
    </row>
    <row r="61" s="61" customFormat="1" ht="22" customHeight="1" spans="1:14">
      <c r="A61" s="108" t="s">
        <v>66</v>
      </c>
      <c r="B61" s="175">
        <v>160</v>
      </c>
      <c r="C61" s="35">
        <v>188</v>
      </c>
      <c r="D61" s="38">
        <v>1</v>
      </c>
      <c r="E61" s="179">
        <f>ROUND(C61*120*12*D61/10000,2)</f>
        <v>27.07</v>
      </c>
      <c r="F61" s="179">
        <f>ROUND(B61*0.3*960/10000,2)</f>
        <v>4.61</v>
      </c>
      <c r="G61" s="140">
        <f t="shared" ref="G60:G65" si="25">E61-F61</f>
        <v>22.46</v>
      </c>
      <c r="H61" s="169">
        <f>G61</f>
        <v>22.46</v>
      </c>
      <c r="I61" s="135">
        <f>VLOOKUP(A61,[1]农村计生奖励!$A$10:$G$168,7,0)</f>
        <v>23.85</v>
      </c>
      <c r="J61" s="37">
        <f t="shared" ref="J60:J65" si="26">H61-I61</f>
        <v>-1.39</v>
      </c>
      <c r="K61" s="37"/>
      <c r="L61" s="169">
        <f t="shared" si="24"/>
        <v>21.07</v>
      </c>
      <c r="M61" s="65">
        <v>2300249</v>
      </c>
      <c r="N61" s="65">
        <v>51301</v>
      </c>
    </row>
    <row r="62" s="61" customFormat="1" ht="22" customHeight="1" spans="1:14">
      <c r="A62" s="108" t="s">
        <v>67</v>
      </c>
      <c r="B62" s="175">
        <v>16</v>
      </c>
      <c r="C62" s="35">
        <v>19</v>
      </c>
      <c r="D62" s="38">
        <v>1</v>
      </c>
      <c r="E62" s="179">
        <f>ROUND(C62*120*12*D62/10000,2)</f>
        <v>2.74</v>
      </c>
      <c r="F62" s="179">
        <f>ROUND(B62*0.3*960/10000,2)</f>
        <v>0.46</v>
      </c>
      <c r="G62" s="140">
        <f t="shared" si="25"/>
        <v>2.28</v>
      </c>
      <c r="H62" s="169">
        <f>G62</f>
        <v>2.28</v>
      </c>
      <c r="I62" s="135">
        <f>VLOOKUP(A62,[1]农村计生奖励!$A$10:$G$168,7,0)</f>
        <v>2.42</v>
      </c>
      <c r="J62" s="37">
        <f t="shared" si="26"/>
        <v>-0.14</v>
      </c>
      <c r="K62" s="37"/>
      <c r="L62" s="169">
        <f t="shared" si="24"/>
        <v>2.14</v>
      </c>
      <c r="M62" s="65">
        <v>2300249</v>
      </c>
      <c r="N62" s="65">
        <v>51301</v>
      </c>
    </row>
    <row r="63" s="153" customFormat="1" ht="22" customHeight="1" spans="1:14">
      <c r="A63" s="30" t="s">
        <v>68</v>
      </c>
      <c r="B63" s="175">
        <v>278</v>
      </c>
      <c r="C63" s="32">
        <v>352</v>
      </c>
      <c r="D63" s="33">
        <v>1</v>
      </c>
      <c r="E63" s="176">
        <f t="shared" ref="E63:E73" si="27">ROUND(C63*120*12*D63/10000,2)</f>
        <v>50.69</v>
      </c>
      <c r="F63" s="176">
        <f t="shared" ref="F63:F73" si="28">ROUND(B63*0.3*960/10000,2)</f>
        <v>8.01</v>
      </c>
      <c r="G63" s="135">
        <f t="shared" si="25"/>
        <v>42.68</v>
      </c>
      <c r="H63" s="141">
        <f>G63</f>
        <v>42.68</v>
      </c>
      <c r="I63" s="135">
        <f>VLOOKUP(A63,[1]农村计生奖励!$A$10:$G$168,7,0)</f>
        <v>42.37</v>
      </c>
      <c r="J63" s="30">
        <f t="shared" si="26"/>
        <v>0.310000000000002</v>
      </c>
      <c r="K63" s="30"/>
      <c r="L63" s="141">
        <f t="shared" si="24"/>
        <v>42.99</v>
      </c>
      <c r="M63" s="65">
        <v>2300249</v>
      </c>
      <c r="N63" s="65">
        <v>51301</v>
      </c>
    </row>
    <row r="64" s="153" customFormat="1" ht="22" customHeight="1" spans="1:14">
      <c r="A64" s="37" t="s">
        <v>69</v>
      </c>
      <c r="B64" s="177">
        <v>5442</v>
      </c>
      <c r="C64" s="35">
        <v>12709</v>
      </c>
      <c r="D64" s="96">
        <v>0.3</v>
      </c>
      <c r="E64" s="37">
        <f t="shared" si="27"/>
        <v>549.03</v>
      </c>
      <c r="F64" s="37">
        <f t="shared" si="28"/>
        <v>156.73</v>
      </c>
      <c r="G64" s="37">
        <f t="shared" si="25"/>
        <v>392.3</v>
      </c>
      <c r="H64" s="37">
        <f>G64</f>
        <v>392.3</v>
      </c>
      <c r="I64" s="140">
        <f>VLOOKUP(A64,[1]农村计生奖励!$A$10:$G$168,7,0)</f>
        <v>319.9</v>
      </c>
      <c r="J64" s="37">
        <f t="shared" si="26"/>
        <v>72.4</v>
      </c>
      <c r="K64" s="37"/>
      <c r="L64" s="169">
        <f t="shared" si="24"/>
        <v>464.7</v>
      </c>
      <c r="M64" s="65">
        <v>2300249</v>
      </c>
      <c r="N64" s="65">
        <v>51301</v>
      </c>
    </row>
    <row r="65" s="153" customFormat="1" ht="22" customHeight="1" spans="1:14">
      <c r="A65" s="37" t="s">
        <v>70</v>
      </c>
      <c r="B65" s="177">
        <v>9410</v>
      </c>
      <c r="C65" s="35">
        <v>17424</v>
      </c>
      <c r="D65" s="96">
        <v>0.3</v>
      </c>
      <c r="E65" s="37">
        <f t="shared" si="27"/>
        <v>752.72</v>
      </c>
      <c r="F65" s="37">
        <f t="shared" si="28"/>
        <v>271.01</v>
      </c>
      <c r="G65" s="37">
        <f t="shared" si="25"/>
        <v>481.71</v>
      </c>
      <c r="H65" s="37">
        <f>G65</f>
        <v>481.71</v>
      </c>
      <c r="I65" s="140">
        <f>VLOOKUP(A65,[1]农村计生奖励!$A$10:$G$168,7,0)</f>
        <v>412.16</v>
      </c>
      <c r="J65" s="37">
        <f t="shared" si="26"/>
        <v>69.55</v>
      </c>
      <c r="K65" s="37"/>
      <c r="L65" s="169">
        <f t="shared" si="24"/>
        <v>551.26</v>
      </c>
      <c r="M65" s="65">
        <v>2300249</v>
      </c>
      <c r="N65" s="65">
        <v>51301</v>
      </c>
    </row>
    <row r="66" s="153" customFormat="1" ht="22" customHeight="1" spans="1:14">
      <c r="A66" s="37" t="s">
        <v>71</v>
      </c>
      <c r="B66" s="35">
        <f>SUM(B67:B69)</f>
        <v>10581</v>
      </c>
      <c r="C66" s="35">
        <f t="shared" ref="C66:L66" si="29">SUM(C67:C69)</f>
        <v>18247</v>
      </c>
      <c r="D66" s="35"/>
      <c r="E66" s="35">
        <f t="shared" si="29"/>
        <v>788.27</v>
      </c>
      <c r="F66" s="35">
        <f t="shared" si="29"/>
        <v>304.73</v>
      </c>
      <c r="G66" s="35">
        <f t="shared" si="29"/>
        <v>483.54</v>
      </c>
      <c r="H66" s="35">
        <f t="shared" si="29"/>
        <v>483.54</v>
      </c>
      <c r="I66" s="35">
        <f t="shared" si="29"/>
        <v>433.15</v>
      </c>
      <c r="J66" s="35">
        <f t="shared" si="29"/>
        <v>50.39</v>
      </c>
      <c r="K66" s="28">
        <f t="shared" si="29"/>
        <v>0</v>
      </c>
      <c r="L66" s="35">
        <f t="shared" si="29"/>
        <v>533.93</v>
      </c>
      <c r="M66" s="65">
        <v>2300249</v>
      </c>
      <c r="N66" s="65">
        <v>51301</v>
      </c>
    </row>
    <row r="67" s="153" customFormat="1" ht="22" customHeight="1" spans="1:14">
      <c r="A67" s="30" t="s">
        <v>72</v>
      </c>
      <c r="B67" s="175">
        <v>2280</v>
      </c>
      <c r="C67" s="32">
        <v>4196</v>
      </c>
      <c r="D67" s="33">
        <v>0.3</v>
      </c>
      <c r="E67" s="176">
        <f t="shared" si="27"/>
        <v>181.27</v>
      </c>
      <c r="F67" s="176">
        <f t="shared" si="28"/>
        <v>65.66</v>
      </c>
      <c r="G67" s="176">
        <f>E67-F67</f>
        <v>115.61</v>
      </c>
      <c r="H67" s="141">
        <f>G67</f>
        <v>115.61</v>
      </c>
      <c r="I67" s="135">
        <f>VLOOKUP(A67,[1]农村计生奖励!$A$10:$G$168,7,0)</f>
        <v>105.32</v>
      </c>
      <c r="J67" s="30">
        <f>H67-I67</f>
        <v>10.29</v>
      </c>
      <c r="K67" s="62"/>
      <c r="L67" s="141">
        <f>G67+J67-K67</f>
        <v>125.9</v>
      </c>
      <c r="M67" s="65">
        <v>2300249</v>
      </c>
      <c r="N67" s="65">
        <v>51301</v>
      </c>
    </row>
    <row r="68" s="153" customFormat="1" ht="22" customHeight="1" spans="1:14">
      <c r="A68" s="30" t="s">
        <v>73</v>
      </c>
      <c r="B68" s="175">
        <v>1031</v>
      </c>
      <c r="C68" s="32">
        <v>1770</v>
      </c>
      <c r="D68" s="33">
        <v>0.3</v>
      </c>
      <c r="E68" s="176">
        <f t="shared" si="27"/>
        <v>76.46</v>
      </c>
      <c r="F68" s="176">
        <f t="shared" si="28"/>
        <v>29.69</v>
      </c>
      <c r="G68" s="176">
        <f>E68-F68</f>
        <v>46.77</v>
      </c>
      <c r="H68" s="141">
        <f>G68</f>
        <v>46.77</v>
      </c>
      <c r="I68" s="135">
        <f>VLOOKUP(A68,[1]农村计生奖励!$A$10:$G$168,7,0)</f>
        <v>39.56</v>
      </c>
      <c r="J68" s="30">
        <f>H68-I68</f>
        <v>7.20999999999999</v>
      </c>
      <c r="K68" s="62"/>
      <c r="L68" s="141">
        <f>G68+J68-K68</f>
        <v>53.98</v>
      </c>
      <c r="M68" s="65">
        <v>2300249</v>
      </c>
      <c r="N68" s="65">
        <v>51301</v>
      </c>
    </row>
    <row r="69" s="153" customFormat="1" ht="22" customHeight="1" spans="1:14">
      <c r="A69" s="30" t="s">
        <v>74</v>
      </c>
      <c r="B69" s="175">
        <v>7270</v>
      </c>
      <c r="C69" s="32">
        <v>12281</v>
      </c>
      <c r="D69" s="33">
        <v>0.3</v>
      </c>
      <c r="E69" s="176">
        <f t="shared" si="27"/>
        <v>530.54</v>
      </c>
      <c r="F69" s="176">
        <f t="shared" si="28"/>
        <v>209.38</v>
      </c>
      <c r="G69" s="176">
        <f>E69-F69</f>
        <v>321.16</v>
      </c>
      <c r="H69" s="141">
        <f>G69</f>
        <v>321.16</v>
      </c>
      <c r="I69" s="135">
        <f>VLOOKUP(A69,[1]农村计生奖励!$A$10:$G$168,7,0)</f>
        <v>288.27</v>
      </c>
      <c r="J69" s="30">
        <f>H69-I69</f>
        <v>32.89</v>
      </c>
      <c r="K69" s="62"/>
      <c r="L69" s="141">
        <f>G69+J69-K69</f>
        <v>354.05</v>
      </c>
      <c r="M69" s="65">
        <v>2300249</v>
      </c>
      <c r="N69" s="65">
        <v>51301</v>
      </c>
    </row>
    <row r="70" s="153" customFormat="1" ht="22" customHeight="1" spans="1:14">
      <c r="A70" s="37" t="s">
        <v>75</v>
      </c>
      <c r="B70" s="35">
        <f>SUM(B71,B74:B75)</f>
        <v>1588</v>
      </c>
      <c r="C70" s="35">
        <f t="shared" ref="C70:L70" si="30">SUM(C71,C74:C75)</f>
        <v>2481</v>
      </c>
      <c r="D70" s="35"/>
      <c r="E70" s="35">
        <f t="shared" si="30"/>
        <v>303.67</v>
      </c>
      <c r="F70" s="35">
        <f t="shared" si="30"/>
        <v>45.74</v>
      </c>
      <c r="G70" s="35">
        <f t="shared" si="30"/>
        <v>257.93</v>
      </c>
      <c r="H70" s="35">
        <f t="shared" si="30"/>
        <v>257.93</v>
      </c>
      <c r="I70" s="35">
        <f t="shared" si="30"/>
        <v>227.1</v>
      </c>
      <c r="J70" s="35">
        <f t="shared" si="30"/>
        <v>30.84</v>
      </c>
      <c r="K70" s="28">
        <f t="shared" si="30"/>
        <v>0</v>
      </c>
      <c r="L70" s="35">
        <f t="shared" si="30"/>
        <v>288.77</v>
      </c>
      <c r="M70" s="65">
        <v>2300249</v>
      </c>
      <c r="N70" s="65">
        <v>51301</v>
      </c>
    </row>
    <row r="71" s="153" customFormat="1" ht="22" customHeight="1" spans="1:14">
      <c r="A71" s="30" t="s">
        <v>76</v>
      </c>
      <c r="B71" s="175">
        <v>273</v>
      </c>
      <c r="C71" s="32">
        <v>463</v>
      </c>
      <c r="D71" s="33">
        <v>0.85</v>
      </c>
      <c r="E71" s="176">
        <f>SUM(E72:E73)</f>
        <v>56.67</v>
      </c>
      <c r="F71" s="176">
        <f>SUM(F72:F73)</f>
        <v>7.87</v>
      </c>
      <c r="G71" s="176">
        <f>SUM(G72:G73)</f>
        <v>48.8</v>
      </c>
      <c r="H71" s="176">
        <f>SUM(H72:H73)</f>
        <v>48.8</v>
      </c>
      <c r="I71" s="135">
        <f>VLOOKUP(A71,[1]农村计生奖励!$A$10:$G$168,7,0)</f>
        <v>42.99</v>
      </c>
      <c r="J71" s="176">
        <f>SUM(J72:J73)</f>
        <v>5.82</v>
      </c>
      <c r="K71" s="134"/>
      <c r="L71" s="176">
        <f>G71+J71-K71</f>
        <v>54.62</v>
      </c>
      <c r="M71" s="65">
        <v>2300249</v>
      </c>
      <c r="N71" s="65">
        <v>51301</v>
      </c>
    </row>
    <row r="72" s="153" customFormat="1" ht="22" customHeight="1" spans="1:14">
      <c r="A72" s="191" t="s">
        <v>77</v>
      </c>
      <c r="B72" s="175">
        <v>86</v>
      </c>
      <c r="C72" s="35">
        <v>138</v>
      </c>
      <c r="D72" s="38">
        <v>0.85</v>
      </c>
      <c r="E72" s="179">
        <f>ROUND(C72*120*12*D72/10000,2)</f>
        <v>16.89</v>
      </c>
      <c r="F72" s="179">
        <f>ROUND(B72*0.3*960/10000,2)</f>
        <v>2.48</v>
      </c>
      <c r="G72" s="140">
        <f>E72-F72</f>
        <v>14.41</v>
      </c>
      <c r="H72" s="169">
        <f>G72</f>
        <v>14.41</v>
      </c>
      <c r="I72" s="135">
        <f>VLOOKUP(A72,[1]农村计生奖励!$A$10:$G$168,7,0)</f>
        <v>13.29</v>
      </c>
      <c r="J72" s="37">
        <f>H72-I72</f>
        <v>1.12</v>
      </c>
      <c r="K72" s="21"/>
      <c r="L72" s="169">
        <f>G72+J72-K72</f>
        <v>15.53</v>
      </c>
      <c r="M72" s="65">
        <v>2300249</v>
      </c>
      <c r="N72" s="65">
        <v>51301</v>
      </c>
    </row>
    <row r="73" s="153" customFormat="1" ht="22" customHeight="1" spans="1:14">
      <c r="A73" s="191" t="s">
        <v>78</v>
      </c>
      <c r="B73" s="175">
        <v>187</v>
      </c>
      <c r="C73" s="35">
        <v>325</v>
      </c>
      <c r="D73" s="38">
        <v>0.85</v>
      </c>
      <c r="E73" s="179">
        <f>ROUND(C73*120*12*D73/10000,2)</f>
        <v>39.78</v>
      </c>
      <c r="F73" s="179">
        <f>ROUND(B73*0.3*960/10000,2)</f>
        <v>5.39</v>
      </c>
      <c r="G73" s="140">
        <f>E73-F73</f>
        <v>34.39</v>
      </c>
      <c r="H73" s="169">
        <f>G73</f>
        <v>34.39</v>
      </c>
      <c r="I73" s="135">
        <f>VLOOKUP(A73,[1]农村计生奖励!$A$10:$G$168,7,0)</f>
        <v>29.69</v>
      </c>
      <c r="J73" s="37">
        <f>H73-I73</f>
        <v>4.7</v>
      </c>
      <c r="K73" s="21"/>
      <c r="L73" s="169">
        <f>G73+J73-K73</f>
        <v>39.09</v>
      </c>
      <c r="M73" s="65">
        <v>2300249</v>
      </c>
      <c r="N73" s="65">
        <v>51301</v>
      </c>
    </row>
    <row r="74" s="153" customFormat="1" ht="22" customHeight="1" spans="1:14">
      <c r="A74" s="30" t="s">
        <v>79</v>
      </c>
      <c r="B74" s="175">
        <v>439</v>
      </c>
      <c r="C74" s="32">
        <v>717</v>
      </c>
      <c r="D74" s="33">
        <v>0.85</v>
      </c>
      <c r="E74" s="176">
        <f>ROUND(C74*120*12*D74/10000,2)</f>
        <v>87.76</v>
      </c>
      <c r="F74" s="176">
        <f>ROUND(B74*0.3*960/10000,2)</f>
        <v>12.64</v>
      </c>
      <c r="G74" s="135">
        <f>E74-F74</f>
        <v>75.12</v>
      </c>
      <c r="H74" s="141">
        <f>G74</f>
        <v>75.12</v>
      </c>
      <c r="I74" s="135">
        <f>VLOOKUP(A74,[1]农村计生奖励!$A$10:$G$168,7,0)</f>
        <v>65.93</v>
      </c>
      <c r="J74" s="30">
        <f>H74-I74</f>
        <v>9.19</v>
      </c>
      <c r="K74" s="62"/>
      <c r="L74" s="141">
        <f>G74+J74-K74</f>
        <v>84.31</v>
      </c>
      <c r="M74" s="65">
        <v>2300249</v>
      </c>
      <c r="N74" s="65">
        <v>51301</v>
      </c>
    </row>
    <row r="75" s="153" customFormat="1" ht="22" customHeight="1" spans="1:14">
      <c r="A75" s="30" t="s">
        <v>80</v>
      </c>
      <c r="B75" s="175">
        <v>876</v>
      </c>
      <c r="C75" s="32">
        <v>1301</v>
      </c>
      <c r="D75" s="33">
        <v>0.85</v>
      </c>
      <c r="E75" s="176">
        <f>ROUND(C75*120*12*D75/10000,2)</f>
        <v>159.24</v>
      </c>
      <c r="F75" s="176">
        <f>ROUND(B75*0.3*960/10000,2)</f>
        <v>25.23</v>
      </c>
      <c r="G75" s="135">
        <f>E75-F75</f>
        <v>134.01</v>
      </c>
      <c r="H75" s="141">
        <f>G75</f>
        <v>134.01</v>
      </c>
      <c r="I75" s="135">
        <f>VLOOKUP(A75,[1]农村计生奖励!$A$10:$G$168,7,0)</f>
        <v>118.18</v>
      </c>
      <c r="J75" s="30">
        <f>H75-I75</f>
        <v>15.83</v>
      </c>
      <c r="K75" s="62"/>
      <c r="L75" s="141">
        <f>G75+J75-K75</f>
        <v>149.84</v>
      </c>
      <c r="M75" s="65">
        <v>2300249</v>
      </c>
      <c r="N75" s="65">
        <v>51301</v>
      </c>
    </row>
    <row r="76" s="153" customFormat="1" ht="22" customHeight="1" spans="1:14">
      <c r="A76" s="37" t="s">
        <v>81</v>
      </c>
      <c r="B76" s="35">
        <f>SUM(B77,B80:B83)</f>
        <v>807</v>
      </c>
      <c r="C76" s="35">
        <f t="shared" ref="C76:L76" si="31">SUM(C77,C80:C83)</f>
        <v>1167</v>
      </c>
      <c r="D76" s="35"/>
      <c r="E76" s="35">
        <f t="shared" si="31"/>
        <v>142.85</v>
      </c>
      <c r="F76" s="35">
        <f t="shared" si="31"/>
        <v>23.24</v>
      </c>
      <c r="G76" s="35">
        <f t="shared" si="31"/>
        <v>119.61</v>
      </c>
      <c r="H76" s="35">
        <f t="shared" si="31"/>
        <v>119.61</v>
      </c>
      <c r="I76" s="35">
        <f t="shared" si="31"/>
        <v>113.64</v>
      </c>
      <c r="J76" s="35">
        <f t="shared" si="31"/>
        <v>5.96999999999998</v>
      </c>
      <c r="K76" s="28">
        <f t="shared" si="31"/>
        <v>0</v>
      </c>
      <c r="L76" s="35">
        <f t="shared" si="31"/>
        <v>125.58</v>
      </c>
      <c r="M76" s="65">
        <v>2300249</v>
      </c>
      <c r="N76" s="65">
        <v>51301</v>
      </c>
    </row>
    <row r="77" s="153" customFormat="1" ht="22" customHeight="1" spans="1:14">
      <c r="A77" s="30" t="s">
        <v>82</v>
      </c>
      <c r="B77" s="175">
        <v>245</v>
      </c>
      <c r="C77" s="32">
        <v>346</v>
      </c>
      <c r="D77" s="33">
        <v>0.85</v>
      </c>
      <c r="E77" s="176">
        <f t="shared" ref="E77:K77" si="32">SUM(E78:E79)</f>
        <v>42.35</v>
      </c>
      <c r="F77" s="176">
        <f t="shared" si="32"/>
        <v>7.06</v>
      </c>
      <c r="G77" s="176">
        <f t="shared" si="32"/>
        <v>35.29</v>
      </c>
      <c r="H77" s="176">
        <f t="shared" si="32"/>
        <v>35.29</v>
      </c>
      <c r="I77" s="176">
        <f t="shared" si="32"/>
        <v>35.38</v>
      </c>
      <c r="J77" s="176">
        <f t="shared" si="32"/>
        <v>-0.0900000000000074</v>
      </c>
      <c r="K77" s="134"/>
      <c r="L77" s="176">
        <f t="shared" ref="L77:L85" si="33">G77+J77-K77</f>
        <v>35.2</v>
      </c>
      <c r="M77" s="65">
        <v>2300249</v>
      </c>
      <c r="N77" s="65">
        <v>51301</v>
      </c>
    </row>
    <row r="78" s="61" customFormat="1" ht="22" customHeight="1" spans="1:14">
      <c r="A78" s="191" t="s">
        <v>83</v>
      </c>
      <c r="B78" s="175">
        <v>245</v>
      </c>
      <c r="C78" s="35">
        <v>340</v>
      </c>
      <c r="D78" s="38">
        <v>0.85</v>
      </c>
      <c r="E78" s="179">
        <f t="shared" ref="E77:E85" si="34">ROUND(C78*120*12*D78/10000,2)</f>
        <v>41.62</v>
      </c>
      <c r="F78" s="179">
        <f t="shared" ref="F77:F85" si="35">ROUND(B78*0.3*960/10000,2)</f>
        <v>7.06</v>
      </c>
      <c r="G78" s="140">
        <f t="shared" ref="G78:G83" si="36">E78-F78</f>
        <v>34.56</v>
      </c>
      <c r="H78" s="169">
        <f t="shared" ref="H78:H83" si="37">G78</f>
        <v>34.56</v>
      </c>
      <c r="I78" s="135">
        <f>VLOOKUP(A78,[1]农村计生奖励!$A$10:$G$168,7,0)</f>
        <v>35.38</v>
      </c>
      <c r="J78" s="37">
        <f t="shared" ref="J78:J83" si="38">H78-I78</f>
        <v>-0.820000000000007</v>
      </c>
      <c r="K78" s="37"/>
      <c r="L78" s="169">
        <f t="shared" si="33"/>
        <v>33.74</v>
      </c>
      <c r="M78" s="65">
        <v>2300249</v>
      </c>
      <c r="N78" s="65">
        <v>51301</v>
      </c>
    </row>
    <row r="79" s="61" customFormat="1" ht="22" customHeight="1" spans="1:14">
      <c r="A79" s="191" t="s">
        <v>84</v>
      </c>
      <c r="B79" s="175">
        <v>0</v>
      </c>
      <c r="C79" s="35">
        <v>6</v>
      </c>
      <c r="D79" s="38">
        <v>0.85</v>
      </c>
      <c r="E79" s="179">
        <f t="shared" si="34"/>
        <v>0.73</v>
      </c>
      <c r="F79" s="137">
        <f t="shared" si="35"/>
        <v>0</v>
      </c>
      <c r="G79" s="140">
        <f t="shared" si="36"/>
        <v>0.73</v>
      </c>
      <c r="H79" s="169">
        <f t="shared" si="37"/>
        <v>0.73</v>
      </c>
      <c r="I79" s="34">
        <f>VLOOKUP(A79,[1]农村计生奖励!$A$10:$G$168,7,0)</f>
        <v>0</v>
      </c>
      <c r="J79" s="37">
        <f t="shared" si="38"/>
        <v>0.73</v>
      </c>
      <c r="K79" s="37"/>
      <c r="L79" s="169">
        <f t="shared" si="33"/>
        <v>1.46</v>
      </c>
      <c r="M79" s="65">
        <v>2300249</v>
      </c>
      <c r="N79" s="65">
        <v>51301</v>
      </c>
    </row>
    <row r="80" s="153" customFormat="1" ht="22" customHeight="1" spans="1:14">
      <c r="A80" s="30" t="s">
        <v>85</v>
      </c>
      <c r="B80" s="175">
        <v>41</v>
      </c>
      <c r="C80" s="32">
        <v>69</v>
      </c>
      <c r="D80" s="33">
        <v>0.85</v>
      </c>
      <c r="E80" s="176">
        <f t="shared" si="34"/>
        <v>8.45</v>
      </c>
      <c r="F80" s="176">
        <f t="shared" si="35"/>
        <v>1.18</v>
      </c>
      <c r="G80" s="135">
        <f t="shared" si="36"/>
        <v>7.27</v>
      </c>
      <c r="H80" s="141">
        <f t="shared" si="37"/>
        <v>7.27</v>
      </c>
      <c r="I80" s="135">
        <f>VLOOKUP(A80,[1]农村计生奖励!$A$10:$G$168,7,0)</f>
        <v>6.64</v>
      </c>
      <c r="J80" s="30">
        <f t="shared" si="38"/>
        <v>0.63</v>
      </c>
      <c r="K80" s="30"/>
      <c r="L80" s="141">
        <f t="shared" si="33"/>
        <v>7.9</v>
      </c>
      <c r="M80" s="65">
        <v>2300249</v>
      </c>
      <c r="N80" s="65">
        <v>51301</v>
      </c>
    </row>
    <row r="81" s="153" customFormat="1" ht="22" customHeight="1" spans="1:14">
      <c r="A81" s="30" t="s">
        <v>86</v>
      </c>
      <c r="B81" s="175">
        <v>80</v>
      </c>
      <c r="C81" s="32">
        <v>140</v>
      </c>
      <c r="D81" s="33">
        <v>0.85</v>
      </c>
      <c r="E81" s="176">
        <f t="shared" si="34"/>
        <v>17.14</v>
      </c>
      <c r="F81" s="176">
        <f t="shared" si="35"/>
        <v>2.3</v>
      </c>
      <c r="G81" s="135">
        <f t="shared" si="36"/>
        <v>14.84</v>
      </c>
      <c r="H81" s="141">
        <f t="shared" si="37"/>
        <v>14.84</v>
      </c>
      <c r="I81" s="135">
        <f>VLOOKUP(A81,[1]农村计生奖励!$A$10:$G$168,7,0)</f>
        <v>13</v>
      </c>
      <c r="J81" s="30">
        <f t="shared" si="38"/>
        <v>1.84</v>
      </c>
      <c r="K81" s="30"/>
      <c r="L81" s="141">
        <f t="shared" si="33"/>
        <v>16.68</v>
      </c>
      <c r="M81" s="65">
        <v>2300249</v>
      </c>
      <c r="N81" s="65">
        <v>51301</v>
      </c>
    </row>
    <row r="82" s="153" customFormat="1" ht="22" customHeight="1" spans="1:14">
      <c r="A82" s="30" t="s">
        <v>87</v>
      </c>
      <c r="B82" s="175">
        <v>249</v>
      </c>
      <c r="C82" s="32">
        <v>364</v>
      </c>
      <c r="D82" s="33">
        <v>0.85</v>
      </c>
      <c r="E82" s="176">
        <f t="shared" si="34"/>
        <v>44.55</v>
      </c>
      <c r="F82" s="176">
        <f t="shared" si="35"/>
        <v>7.17</v>
      </c>
      <c r="G82" s="135">
        <f t="shared" si="36"/>
        <v>37.38</v>
      </c>
      <c r="H82" s="141">
        <f t="shared" si="37"/>
        <v>37.38</v>
      </c>
      <c r="I82" s="135">
        <f>VLOOKUP(A82,[1]农村计生奖励!$A$10:$G$168,7,0)</f>
        <v>34.77</v>
      </c>
      <c r="J82" s="30">
        <f t="shared" si="38"/>
        <v>2.60999999999999</v>
      </c>
      <c r="K82" s="30"/>
      <c r="L82" s="141">
        <f t="shared" si="33"/>
        <v>39.99</v>
      </c>
      <c r="M82" s="65">
        <v>2300249</v>
      </c>
      <c r="N82" s="65">
        <v>51301</v>
      </c>
    </row>
    <row r="83" s="153" customFormat="1" ht="22" customHeight="1" spans="1:14">
      <c r="A83" s="30" t="s">
        <v>88</v>
      </c>
      <c r="B83" s="175">
        <v>192</v>
      </c>
      <c r="C83" s="32">
        <v>248</v>
      </c>
      <c r="D83" s="33">
        <v>0.85</v>
      </c>
      <c r="E83" s="176">
        <f t="shared" si="34"/>
        <v>30.36</v>
      </c>
      <c r="F83" s="176">
        <f t="shared" si="35"/>
        <v>5.53</v>
      </c>
      <c r="G83" s="135">
        <f t="shared" si="36"/>
        <v>24.83</v>
      </c>
      <c r="H83" s="141">
        <f t="shared" si="37"/>
        <v>24.83</v>
      </c>
      <c r="I83" s="135">
        <f>VLOOKUP(A83,[1]农村计生奖励!$A$10:$G$168,7,0)</f>
        <v>23.85</v>
      </c>
      <c r="J83" s="30">
        <f t="shared" si="38"/>
        <v>0.979999999999997</v>
      </c>
      <c r="K83" s="30"/>
      <c r="L83" s="141">
        <f t="shared" si="33"/>
        <v>25.81</v>
      </c>
      <c r="M83" s="65">
        <v>2300249</v>
      </c>
      <c r="N83" s="65">
        <v>51301</v>
      </c>
    </row>
    <row r="84" s="153" customFormat="1" ht="22" customHeight="1" spans="1:14">
      <c r="A84" s="37" t="s">
        <v>89</v>
      </c>
      <c r="B84" s="35">
        <f>SUM(B85,B88:B89)</f>
        <v>1643</v>
      </c>
      <c r="C84" s="35">
        <f t="shared" ref="C84:L84" si="39">SUM(C85,C88:C89)</f>
        <v>2280</v>
      </c>
      <c r="D84" s="35"/>
      <c r="E84" s="35">
        <f t="shared" si="39"/>
        <v>279.07</v>
      </c>
      <c r="F84" s="35">
        <f t="shared" si="39"/>
        <v>47.31</v>
      </c>
      <c r="G84" s="35">
        <f t="shared" si="39"/>
        <v>231.76</v>
      </c>
      <c r="H84" s="35">
        <f t="shared" si="39"/>
        <v>231.76</v>
      </c>
      <c r="I84" s="35">
        <f t="shared" si="39"/>
        <v>232.23</v>
      </c>
      <c r="J84" s="35">
        <f t="shared" si="39"/>
        <v>-0.470000000000011</v>
      </c>
      <c r="K84" s="28">
        <f t="shared" si="39"/>
        <v>0</v>
      </c>
      <c r="L84" s="35">
        <f t="shared" si="39"/>
        <v>231.29</v>
      </c>
      <c r="M84" s="65">
        <v>2300249</v>
      </c>
      <c r="N84" s="65">
        <v>51301</v>
      </c>
    </row>
    <row r="85" s="153" customFormat="1" ht="22" customHeight="1" spans="1:14">
      <c r="A85" s="192" t="s">
        <v>90</v>
      </c>
      <c r="B85" s="175">
        <v>173</v>
      </c>
      <c r="C85" s="32">
        <v>229</v>
      </c>
      <c r="D85" s="33">
        <v>0.85</v>
      </c>
      <c r="E85" s="176">
        <f t="shared" ref="E85:K85" si="40">SUM(E86:E87)</f>
        <v>28.03</v>
      </c>
      <c r="F85" s="176">
        <f t="shared" si="40"/>
        <v>4.98</v>
      </c>
      <c r="G85" s="176">
        <f t="shared" si="40"/>
        <v>23.05</v>
      </c>
      <c r="H85" s="176">
        <f t="shared" si="40"/>
        <v>23.05</v>
      </c>
      <c r="I85" s="176">
        <f t="shared" si="40"/>
        <v>23.5</v>
      </c>
      <c r="J85" s="176">
        <f t="shared" si="40"/>
        <v>-0.450000000000001</v>
      </c>
      <c r="K85" s="134"/>
      <c r="L85" s="176">
        <f>G85+J85-K85</f>
        <v>22.6</v>
      </c>
      <c r="M85" s="65">
        <v>2300249</v>
      </c>
      <c r="N85" s="65">
        <v>51301</v>
      </c>
    </row>
    <row r="86" s="61" customFormat="1" ht="22" customHeight="1" spans="1:14">
      <c r="A86" s="193" t="s">
        <v>91</v>
      </c>
      <c r="B86" s="175">
        <v>127</v>
      </c>
      <c r="C86" s="35">
        <v>172</v>
      </c>
      <c r="D86" s="38">
        <v>0.85</v>
      </c>
      <c r="E86" s="179">
        <f>ROUND(C86*120*12*D86/10000,2)</f>
        <v>21.05</v>
      </c>
      <c r="F86" s="179">
        <f>ROUND(B86*0.3*960/10000,2)</f>
        <v>3.66</v>
      </c>
      <c r="G86" s="140">
        <f>E86-F86</f>
        <v>17.39</v>
      </c>
      <c r="H86" s="169">
        <f>G86</f>
        <v>17.39</v>
      </c>
      <c r="I86" s="135">
        <f>VLOOKUP(A86,[1]农村计生奖励!$A$10:$G$168,7,0)</f>
        <v>17.35</v>
      </c>
      <c r="J86" s="37">
        <f>H86-I86</f>
        <v>0.0399999999999991</v>
      </c>
      <c r="K86" s="21"/>
      <c r="L86" s="169">
        <f>G86+J86-K86</f>
        <v>17.43</v>
      </c>
      <c r="M86" s="65">
        <v>2300249</v>
      </c>
      <c r="N86" s="65">
        <v>51301</v>
      </c>
    </row>
    <row r="87" s="61" customFormat="1" ht="22" customHeight="1" spans="1:14">
      <c r="A87" s="193" t="s">
        <v>92</v>
      </c>
      <c r="B87" s="175">
        <v>46</v>
      </c>
      <c r="C87" s="35">
        <v>57</v>
      </c>
      <c r="D87" s="38">
        <v>0.85</v>
      </c>
      <c r="E87" s="179">
        <f>ROUND(C87*120*12*D87/10000,2)</f>
        <v>6.98</v>
      </c>
      <c r="F87" s="179">
        <f>ROUND(B87*0.3*960/10000,2)</f>
        <v>1.32</v>
      </c>
      <c r="G87" s="140">
        <f>E87-F87</f>
        <v>5.66</v>
      </c>
      <c r="H87" s="169">
        <f>G87</f>
        <v>5.66</v>
      </c>
      <c r="I87" s="135">
        <f>VLOOKUP(A87,[1]农村计生奖励!$A$10:$G$168,7,0)</f>
        <v>6.15</v>
      </c>
      <c r="J87" s="37">
        <f>H87-I87</f>
        <v>-0.49</v>
      </c>
      <c r="K87" s="21"/>
      <c r="L87" s="169">
        <f>G87+J87-K87</f>
        <v>5.17</v>
      </c>
      <c r="M87" s="65">
        <v>2300249</v>
      </c>
      <c r="N87" s="65">
        <v>51301</v>
      </c>
    </row>
    <row r="88" s="153" customFormat="1" ht="22" customHeight="1" spans="1:14">
      <c r="A88" s="192" t="s">
        <v>93</v>
      </c>
      <c r="B88" s="175">
        <v>599</v>
      </c>
      <c r="C88" s="32">
        <v>805</v>
      </c>
      <c r="D88" s="33">
        <v>0.85</v>
      </c>
      <c r="E88" s="176">
        <f>ROUND(C88*120*12*D88/10000,2)</f>
        <v>98.53</v>
      </c>
      <c r="F88" s="176">
        <f>ROUND(B88*0.3*960/10000,2)</f>
        <v>17.25</v>
      </c>
      <c r="G88" s="135">
        <f>E88-F88</f>
        <v>81.28</v>
      </c>
      <c r="H88" s="141">
        <f>G88</f>
        <v>81.28</v>
      </c>
      <c r="I88" s="135">
        <f>VLOOKUP(A88,[1]农村计生奖励!$A$10:$G$168,7,0)</f>
        <v>80.73</v>
      </c>
      <c r="J88" s="30">
        <f>H88-I88</f>
        <v>0.549999999999997</v>
      </c>
      <c r="K88" s="62"/>
      <c r="L88" s="141">
        <f>G88+J88-K88</f>
        <v>81.83</v>
      </c>
      <c r="M88" s="65">
        <v>2300249</v>
      </c>
      <c r="N88" s="65">
        <v>51301</v>
      </c>
    </row>
    <row r="89" s="153" customFormat="1" ht="22" customHeight="1" spans="1:14">
      <c r="A89" s="192" t="s">
        <v>94</v>
      </c>
      <c r="B89" s="175">
        <v>871</v>
      </c>
      <c r="C89" s="32">
        <v>1246</v>
      </c>
      <c r="D89" s="33">
        <v>0.85</v>
      </c>
      <c r="E89" s="176">
        <f>ROUND(C89*120*12*D89/10000,2)</f>
        <v>152.51</v>
      </c>
      <c r="F89" s="176">
        <f>ROUND(B89*0.3*960/10000,2)</f>
        <v>25.08</v>
      </c>
      <c r="G89" s="135">
        <f>E89-F89</f>
        <v>127.43</v>
      </c>
      <c r="H89" s="141">
        <f>G89</f>
        <v>127.43</v>
      </c>
      <c r="I89" s="135">
        <f>VLOOKUP(A89,[1]农村计生奖励!$A$10:$G$168,7,0)</f>
        <v>128</v>
      </c>
      <c r="J89" s="30">
        <f>H89-I89</f>
        <v>-0.570000000000007</v>
      </c>
      <c r="K89" s="62"/>
      <c r="L89" s="141">
        <f>G89+J89-K89</f>
        <v>126.86</v>
      </c>
      <c r="M89" s="65">
        <v>2300249</v>
      </c>
      <c r="N89" s="65">
        <v>51301</v>
      </c>
    </row>
    <row r="90" s="153" customFormat="1" ht="22" customHeight="1" spans="1:14">
      <c r="A90" s="37" t="s">
        <v>95</v>
      </c>
      <c r="B90" s="35">
        <f>SUM(B91:B93)</f>
        <v>3439</v>
      </c>
      <c r="C90" s="35">
        <f t="shared" ref="C90:L90" si="41">SUM(C91:C93)</f>
        <v>5696</v>
      </c>
      <c r="D90" s="35"/>
      <c r="E90" s="35">
        <f t="shared" si="41"/>
        <v>533.14</v>
      </c>
      <c r="F90" s="35">
        <f t="shared" si="41"/>
        <v>99.05</v>
      </c>
      <c r="G90" s="35">
        <f t="shared" si="41"/>
        <v>434.09</v>
      </c>
      <c r="H90" s="35">
        <f t="shared" si="41"/>
        <v>434.09</v>
      </c>
      <c r="I90" s="35">
        <f t="shared" si="41"/>
        <v>386.1</v>
      </c>
      <c r="J90" s="35">
        <f t="shared" si="41"/>
        <v>47.99</v>
      </c>
      <c r="K90" s="28">
        <f t="shared" si="41"/>
        <v>0</v>
      </c>
      <c r="L90" s="35">
        <f t="shared" si="41"/>
        <v>482.08</v>
      </c>
      <c r="M90" s="65">
        <v>2300249</v>
      </c>
      <c r="N90" s="65">
        <v>51301</v>
      </c>
    </row>
    <row r="91" s="153" customFormat="1" ht="22" customHeight="1" spans="1:14">
      <c r="A91" s="30" t="s">
        <v>96</v>
      </c>
      <c r="B91" s="175">
        <v>535</v>
      </c>
      <c r="C91" s="32">
        <v>998</v>
      </c>
      <c r="D91" s="33">
        <v>0.65</v>
      </c>
      <c r="E91" s="176">
        <f>ROUND(C91*120*12*D91/10000,2)</f>
        <v>93.41</v>
      </c>
      <c r="F91" s="176">
        <f>ROUND(B91*0.3*960/10000,2)</f>
        <v>15.41</v>
      </c>
      <c r="G91" s="176">
        <f>E91-F91</f>
        <v>78</v>
      </c>
      <c r="H91" s="141">
        <f>G91</f>
        <v>78</v>
      </c>
      <c r="I91" s="135">
        <f>VLOOKUP(A91,[1]农村计生奖励!$A$10:$G$168,7,0)</f>
        <v>62.52</v>
      </c>
      <c r="J91" s="30">
        <f>H91-I91</f>
        <v>15.48</v>
      </c>
      <c r="K91" s="62"/>
      <c r="L91" s="141">
        <f>G91+J91-K91</f>
        <v>93.48</v>
      </c>
      <c r="M91" s="65">
        <v>2300249</v>
      </c>
      <c r="N91" s="65">
        <v>51301</v>
      </c>
    </row>
    <row r="92" s="153" customFormat="1" ht="22" customHeight="1" spans="1:14">
      <c r="A92" s="30" t="s">
        <v>97</v>
      </c>
      <c r="B92" s="175">
        <v>737</v>
      </c>
      <c r="C92" s="32">
        <v>1365</v>
      </c>
      <c r="D92" s="33">
        <v>0.65</v>
      </c>
      <c r="E92" s="176">
        <f>ROUND(C92*120*12*D92/10000,2)</f>
        <v>127.76</v>
      </c>
      <c r="F92" s="176">
        <f>ROUND(B92*0.3*960/10000,2)</f>
        <v>21.23</v>
      </c>
      <c r="G92" s="176">
        <f>E92-F92</f>
        <v>106.53</v>
      </c>
      <c r="H92" s="141">
        <f>G92</f>
        <v>106.53</v>
      </c>
      <c r="I92" s="135">
        <f>VLOOKUP(A92,[1]农村计生奖励!$A$10:$G$168,7,0)</f>
        <v>91.87</v>
      </c>
      <c r="J92" s="30">
        <f>H92-I92</f>
        <v>14.66</v>
      </c>
      <c r="K92" s="62"/>
      <c r="L92" s="141">
        <f>G92+J92-K92</f>
        <v>121.19</v>
      </c>
      <c r="M92" s="65">
        <v>2300249</v>
      </c>
      <c r="N92" s="65">
        <v>51301</v>
      </c>
    </row>
    <row r="93" s="153" customFormat="1" ht="22" customHeight="1" spans="1:14">
      <c r="A93" s="30" t="s">
        <v>98</v>
      </c>
      <c r="B93" s="175">
        <v>2167</v>
      </c>
      <c r="C93" s="32">
        <v>3333</v>
      </c>
      <c r="D93" s="33">
        <v>0.65</v>
      </c>
      <c r="E93" s="176">
        <f>ROUND(C93*120*12*D93/10000,2)</f>
        <v>311.97</v>
      </c>
      <c r="F93" s="176">
        <f>ROUND(B93*0.3*960/10000,2)</f>
        <v>62.41</v>
      </c>
      <c r="G93" s="176">
        <f>E93-F93</f>
        <v>249.56</v>
      </c>
      <c r="H93" s="141">
        <f>G93</f>
        <v>249.56</v>
      </c>
      <c r="I93" s="135">
        <f>VLOOKUP(A93,[1]农村计生奖励!$A$10:$G$168,7,0)</f>
        <v>231.71</v>
      </c>
      <c r="J93" s="30">
        <f>H93-I93</f>
        <v>17.85</v>
      </c>
      <c r="K93" s="62"/>
      <c r="L93" s="141">
        <f>G93+J93-K93</f>
        <v>267.41</v>
      </c>
      <c r="M93" s="65">
        <v>2300249</v>
      </c>
      <c r="N93" s="65">
        <v>51301</v>
      </c>
    </row>
    <row r="94" s="153" customFormat="1" ht="22" customHeight="1" spans="1:14">
      <c r="A94" s="37" t="s">
        <v>99</v>
      </c>
      <c r="B94" s="35">
        <f>SUM(B95:B96)</f>
        <v>2562</v>
      </c>
      <c r="C94" s="35">
        <f t="shared" ref="C94:L94" si="42">SUM(C95:C96)</f>
        <v>5023</v>
      </c>
      <c r="D94" s="35"/>
      <c r="E94" s="35">
        <f t="shared" si="42"/>
        <v>614.82</v>
      </c>
      <c r="F94" s="35">
        <f t="shared" si="42"/>
        <v>73.79</v>
      </c>
      <c r="G94" s="35">
        <f t="shared" si="42"/>
        <v>541.03</v>
      </c>
      <c r="H94" s="35">
        <f t="shared" si="42"/>
        <v>541.03</v>
      </c>
      <c r="I94" s="35">
        <f t="shared" si="42"/>
        <v>477.94</v>
      </c>
      <c r="J94" s="35">
        <f t="shared" si="42"/>
        <v>63.09</v>
      </c>
      <c r="K94" s="28">
        <f t="shared" si="42"/>
        <v>0</v>
      </c>
      <c r="L94" s="35">
        <f t="shared" si="42"/>
        <v>604.12</v>
      </c>
      <c r="M94" s="65">
        <v>2300249</v>
      </c>
      <c r="N94" s="65">
        <v>51301</v>
      </c>
    </row>
    <row r="95" s="153" customFormat="1" ht="22" customHeight="1" spans="1:14">
      <c r="A95" s="30" t="s">
        <v>100</v>
      </c>
      <c r="B95" s="175">
        <v>1354</v>
      </c>
      <c r="C95" s="32">
        <v>2783</v>
      </c>
      <c r="D95" s="33">
        <v>0.85</v>
      </c>
      <c r="E95" s="176">
        <f>ROUND(C95*120*12*D95/10000,2)</f>
        <v>340.64</v>
      </c>
      <c r="F95" s="176">
        <f>ROUND(B95*0.3*960/10000,2)</f>
        <v>39</v>
      </c>
      <c r="G95" s="176">
        <f>E95-F95</f>
        <v>301.64</v>
      </c>
      <c r="H95" s="141">
        <f t="shared" ref="H95:H101" si="43">G95</f>
        <v>301.64</v>
      </c>
      <c r="I95" s="135">
        <f>VLOOKUP(A95,[1]农村计生奖励!$A$10:$G$168,7,0)</f>
        <v>266.21</v>
      </c>
      <c r="J95" s="30">
        <f>H95-I95</f>
        <v>35.43</v>
      </c>
      <c r="K95" s="62"/>
      <c r="L95" s="141">
        <f>G95+J95-K95</f>
        <v>337.07</v>
      </c>
      <c r="M95" s="65">
        <v>2300249</v>
      </c>
      <c r="N95" s="65">
        <v>51301</v>
      </c>
    </row>
    <row r="96" s="153" customFormat="1" ht="22" customHeight="1" spans="1:14">
      <c r="A96" s="30" t="s">
        <v>101</v>
      </c>
      <c r="B96" s="175">
        <v>1208</v>
      </c>
      <c r="C96" s="32">
        <v>2240</v>
      </c>
      <c r="D96" s="33">
        <v>0.85</v>
      </c>
      <c r="E96" s="176">
        <f>ROUND(C96*120*12*D96/10000,2)</f>
        <v>274.18</v>
      </c>
      <c r="F96" s="176">
        <f>ROUND(B96*0.3*960/10000,2)</f>
        <v>34.79</v>
      </c>
      <c r="G96" s="176">
        <f>E96-F96</f>
        <v>239.39</v>
      </c>
      <c r="H96" s="141">
        <f t="shared" si="43"/>
        <v>239.39</v>
      </c>
      <c r="I96" s="135">
        <f>VLOOKUP(A96,[1]农村计生奖励!$A$10:$G$168,7,0)</f>
        <v>211.73</v>
      </c>
      <c r="J96" s="30">
        <f>H96-I96</f>
        <v>27.66</v>
      </c>
      <c r="K96" s="62"/>
      <c r="L96" s="141">
        <f>G96+J96-K96</f>
        <v>267.05</v>
      </c>
      <c r="M96" s="65">
        <v>2300249</v>
      </c>
      <c r="N96" s="65">
        <v>51301</v>
      </c>
    </row>
    <row r="97" s="61" customFormat="1" ht="22" customHeight="1" spans="1:14">
      <c r="A97" s="37" t="s">
        <v>102</v>
      </c>
      <c r="B97" s="35">
        <f t="shared" ref="B97:G97" si="44">SUM(B98,B100:B101)</f>
        <v>11471</v>
      </c>
      <c r="C97" s="35">
        <f t="shared" si="44"/>
        <v>13417</v>
      </c>
      <c r="D97" s="37"/>
      <c r="E97" s="35">
        <f t="shared" si="44"/>
        <v>1642.25</v>
      </c>
      <c r="F97" s="35">
        <f t="shared" si="44"/>
        <v>330.37</v>
      </c>
      <c r="G97" s="35">
        <f t="shared" si="44"/>
        <v>1311.88</v>
      </c>
      <c r="H97" s="37">
        <f t="shared" si="43"/>
        <v>1311.88</v>
      </c>
      <c r="I97" s="35">
        <f>SUM(I98,I100:I101)</f>
        <v>1268.14</v>
      </c>
      <c r="J97" s="35">
        <f>SUM(J98,J100:J101)</f>
        <v>43.7399999999999</v>
      </c>
      <c r="K97" s="28"/>
      <c r="L97" s="35">
        <f>SUM(L98,L100:L101)</f>
        <v>1355.62</v>
      </c>
      <c r="M97" s="65">
        <v>2300249</v>
      </c>
      <c r="N97" s="65">
        <v>51301</v>
      </c>
    </row>
    <row r="98" s="61" customFormat="1" ht="22" customHeight="1" spans="1:14">
      <c r="A98" s="48" t="s">
        <v>103</v>
      </c>
      <c r="B98" s="175">
        <v>704</v>
      </c>
      <c r="C98" s="32">
        <v>921</v>
      </c>
      <c r="D98" s="33">
        <v>0.85</v>
      </c>
      <c r="E98" s="176">
        <f>ROUND(C98*120*12*D98/10000,2)</f>
        <v>112.73</v>
      </c>
      <c r="F98" s="176">
        <f>ROUND(B98*0.3*960/10000,2)</f>
        <v>20.28</v>
      </c>
      <c r="G98" s="141">
        <f>E98-F98</f>
        <v>92.45</v>
      </c>
      <c r="H98" s="141">
        <f t="shared" si="43"/>
        <v>92.45</v>
      </c>
      <c r="I98" s="135">
        <f>VLOOKUP(A98,[1]农村计生奖励!$A$10:$G$168,7,0)</f>
        <v>89.59</v>
      </c>
      <c r="J98" s="30">
        <f>H98-I98</f>
        <v>2.86</v>
      </c>
      <c r="K98" s="62"/>
      <c r="L98" s="141">
        <f>G98+J98-K98</f>
        <v>95.31</v>
      </c>
      <c r="M98" s="65">
        <v>2300249</v>
      </c>
      <c r="N98" s="65">
        <v>51301</v>
      </c>
    </row>
    <row r="99" s="61" customFormat="1" ht="22" customHeight="1" spans="1:14">
      <c r="A99" s="49" t="s">
        <v>104</v>
      </c>
      <c r="B99" s="175">
        <v>704</v>
      </c>
      <c r="C99" s="35">
        <v>921</v>
      </c>
      <c r="D99" s="38">
        <v>0.85</v>
      </c>
      <c r="E99" s="179">
        <f>ROUND(C99*120*12*D99/10000,2)</f>
        <v>112.73</v>
      </c>
      <c r="F99" s="179">
        <f>ROUND(B99*0.3*960/10000,2)</f>
        <v>20.28</v>
      </c>
      <c r="G99" s="169">
        <f>E99-F99</f>
        <v>92.45</v>
      </c>
      <c r="H99" s="169">
        <f t="shared" si="43"/>
        <v>92.45</v>
      </c>
      <c r="I99" s="135">
        <f>VLOOKUP(A99,[1]农村计生奖励!$A$10:$G$168,7,0)</f>
        <v>89.59</v>
      </c>
      <c r="J99" s="37">
        <f>H99-I99</f>
        <v>2.86</v>
      </c>
      <c r="K99" s="21"/>
      <c r="L99" s="169">
        <f>G99+J99-K99</f>
        <v>95.31</v>
      </c>
      <c r="M99" s="65">
        <v>2300249</v>
      </c>
      <c r="N99" s="65">
        <v>51301</v>
      </c>
    </row>
    <row r="100" s="153" customFormat="1" ht="22" customHeight="1" spans="1:14">
      <c r="A100" s="30" t="s">
        <v>105</v>
      </c>
      <c r="B100" s="175">
        <v>3745</v>
      </c>
      <c r="C100" s="32">
        <v>4373</v>
      </c>
      <c r="D100" s="33">
        <v>0.85</v>
      </c>
      <c r="E100" s="176">
        <f>ROUND(C100*120*12*D100/10000,2)</f>
        <v>535.26</v>
      </c>
      <c r="F100" s="176">
        <f>ROUND(B100*0.3*960/10000,2)</f>
        <v>107.86</v>
      </c>
      <c r="G100" s="141">
        <f>E100-F100</f>
        <v>427.4</v>
      </c>
      <c r="H100" s="141">
        <f t="shared" si="43"/>
        <v>427.4</v>
      </c>
      <c r="I100" s="135">
        <f>VLOOKUP(A100,[1]农村计生奖励!$A$10:$G$168,7,0)</f>
        <v>412.6</v>
      </c>
      <c r="J100" s="30">
        <f>H100-I100</f>
        <v>14.8</v>
      </c>
      <c r="K100" s="62"/>
      <c r="L100" s="141">
        <f>G100+J100-K100</f>
        <v>442.2</v>
      </c>
      <c r="M100" s="65">
        <v>2300249</v>
      </c>
      <c r="N100" s="65">
        <v>51301</v>
      </c>
    </row>
    <row r="101" s="153" customFormat="1" ht="22" customHeight="1" spans="1:14">
      <c r="A101" s="30" t="s">
        <v>106</v>
      </c>
      <c r="B101" s="175">
        <v>7022</v>
      </c>
      <c r="C101" s="32">
        <v>8123</v>
      </c>
      <c r="D101" s="33">
        <v>0.85</v>
      </c>
      <c r="E101" s="176">
        <f>ROUND(C101*120*12*D101/10000,2)</f>
        <v>994.26</v>
      </c>
      <c r="F101" s="176">
        <f>ROUND(B101*0.3*960/10000,2)</f>
        <v>202.23</v>
      </c>
      <c r="G101" s="141">
        <f>E101-F101</f>
        <v>792.03</v>
      </c>
      <c r="H101" s="141">
        <f t="shared" si="43"/>
        <v>792.03</v>
      </c>
      <c r="I101" s="135">
        <f>VLOOKUP(A101,[1]农村计生奖励!$A$10:$G$168,7,0)</f>
        <v>765.95</v>
      </c>
      <c r="J101" s="30">
        <f>H101-I101</f>
        <v>26.0799999999999</v>
      </c>
      <c r="K101" s="62"/>
      <c r="L101" s="141">
        <f>G101+J101-K101</f>
        <v>818.11</v>
      </c>
      <c r="M101" s="65">
        <v>2300249</v>
      </c>
      <c r="N101" s="65">
        <v>51301</v>
      </c>
    </row>
    <row r="102" s="153" customFormat="1" ht="22" customHeight="1" spans="1:14">
      <c r="A102" s="103" t="s">
        <v>107</v>
      </c>
      <c r="B102" s="178">
        <f>SUM(B103:B104)</f>
        <v>7532</v>
      </c>
      <c r="C102" s="178">
        <f>SUM(C103:C104)</f>
        <v>8638</v>
      </c>
      <c r="D102" s="103"/>
      <c r="E102" s="103">
        <f t="shared" ref="E102:K102" si="45">SUM(E103:E104)</f>
        <v>1057.29</v>
      </c>
      <c r="F102" s="103">
        <f t="shared" si="45"/>
        <v>216.93</v>
      </c>
      <c r="G102" s="103">
        <f t="shared" si="45"/>
        <v>840.36</v>
      </c>
      <c r="H102" s="103">
        <f t="shared" si="45"/>
        <v>840.36</v>
      </c>
      <c r="I102" s="103">
        <f t="shared" si="45"/>
        <v>890.18</v>
      </c>
      <c r="J102" s="103">
        <f t="shared" si="45"/>
        <v>-49.82</v>
      </c>
      <c r="K102" s="64"/>
      <c r="L102" s="103">
        <f>SUM(L103:L104)</f>
        <v>790.54</v>
      </c>
      <c r="M102" s="190">
        <v>2300249</v>
      </c>
      <c r="N102" s="190">
        <v>51301</v>
      </c>
    </row>
    <row r="103" s="153" customFormat="1" ht="22" customHeight="1" spans="1:14">
      <c r="A103" s="30" t="s">
        <v>108</v>
      </c>
      <c r="B103" s="175">
        <v>3153</v>
      </c>
      <c r="C103" s="32">
        <v>3632</v>
      </c>
      <c r="D103" s="33">
        <v>0.85</v>
      </c>
      <c r="E103" s="176">
        <f>ROUND(C103*120*12*D103/10000,2)</f>
        <v>444.56</v>
      </c>
      <c r="F103" s="176">
        <f>ROUND(B103*0.3*960/10000,2)</f>
        <v>90.81</v>
      </c>
      <c r="G103" s="135">
        <f>E103-F103</f>
        <v>353.75</v>
      </c>
      <c r="H103" s="141">
        <f>G103</f>
        <v>353.75</v>
      </c>
      <c r="I103" s="135">
        <f>VLOOKUP(A103,[1]农村计生奖励!$A$10:$G$168,7,0)</f>
        <v>419.16</v>
      </c>
      <c r="J103" s="30">
        <f>H103-I103</f>
        <v>-65.41</v>
      </c>
      <c r="K103" s="62"/>
      <c r="L103" s="141">
        <f>G103+J103-K103</f>
        <v>288.34</v>
      </c>
      <c r="M103" s="65">
        <v>2300249</v>
      </c>
      <c r="N103" s="65">
        <v>51301</v>
      </c>
    </row>
    <row r="104" s="153" customFormat="1" ht="22" customHeight="1" spans="1:14">
      <c r="A104" s="30" t="s">
        <v>109</v>
      </c>
      <c r="B104" s="175">
        <v>4379</v>
      </c>
      <c r="C104" s="32">
        <v>5006</v>
      </c>
      <c r="D104" s="33">
        <v>0.85</v>
      </c>
      <c r="E104" s="176">
        <f>ROUND(C104*120*12*D104/10000,2)</f>
        <v>612.73</v>
      </c>
      <c r="F104" s="176">
        <f>ROUND(B104*0.3*960/10000,2)</f>
        <v>126.12</v>
      </c>
      <c r="G104" s="135">
        <f>E104-F104</f>
        <v>486.61</v>
      </c>
      <c r="H104" s="141">
        <f>G104</f>
        <v>486.61</v>
      </c>
      <c r="I104" s="135">
        <f>VLOOKUP(A104,[1]农村计生奖励!$A$10:$G$168,7,0)</f>
        <v>471.02</v>
      </c>
      <c r="J104" s="30">
        <f>H104-I104</f>
        <v>15.59</v>
      </c>
      <c r="K104" s="62"/>
      <c r="L104" s="141">
        <f>G104+J104-K104</f>
        <v>502.2</v>
      </c>
      <c r="M104" s="65">
        <v>2300249</v>
      </c>
      <c r="N104" s="65">
        <v>51301</v>
      </c>
    </row>
    <row r="105" s="153" customFormat="1" ht="22" customHeight="1" spans="1:14">
      <c r="A105" s="37" t="s">
        <v>110</v>
      </c>
      <c r="B105" s="35">
        <f>SUM(B106:B107)</f>
        <v>1222</v>
      </c>
      <c r="C105" s="35">
        <f t="shared" ref="C105:L105" si="46">SUM(C106:C107)</f>
        <v>2267</v>
      </c>
      <c r="D105" s="35"/>
      <c r="E105" s="35">
        <f t="shared" si="46"/>
        <v>277.48</v>
      </c>
      <c r="F105" s="35">
        <f t="shared" si="46"/>
        <v>35.19</v>
      </c>
      <c r="G105" s="35">
        <f t="shared" si="46"/>
        <v>242.29</v>
      </c>
      <c r="H105" s="35">
        <f t="shared" si="46"/>
        <v>242.29</v>
      </c>
      <c r="I105" s="35">
        <f t="shared" si="46"/>
        <v>204.34</v>
      </c>
      <c r="J105" s="35">
        <f t="shared" si="46"/>
        <v>37.95</v>
      </c>
      <c r="K105" s="28">
        <f t="shared" si="46"/>
        <v>0</v>
      </c>
      <c r="L105" s="35">
        <f t="shared" si="46"/>
        <v>280.24</v>
      </c>
      <c r="M105" s="65">
        <v>2300249</v>
      </c>
      <c r="N105" s="65">
        <v>51301</v>
      </c>
    </row>
    <row r="106" s="153" customFormat="1" ht="22" customHeight="1" spans="1:14">
      <c r="A106" s="30" t="s">
        <v>111</v>
      </c>
      <c r="B106" s="175">
        <v>663</v>
      </c>
      <c r="C106" s="32">
        <v>1189</v>
      </c>
      <c r="D106" s="33">
        <v>0.85</v>
      </c>
      <c r="E106" s="176">
        <f>ROUND(C106*120*12*D106/10000,2)</f>
        <v>145.53</v>
      </c>
      <c r="F106" s="176">
        <f>ROUND(B106*0.3*960/10000,2)</f>
        <v>19.09</v>
      </c>
      <c r="G106" s="176">
        <f>E106-F106</f>
        <v>126.44</v>
      </c>
      <c r="H106" s="141">
        <f>G106</f>
        <v>126.44</v>
      </c>
      <c r="I106" s="135">
        <f>VLOOKUP(A106,[1]农村计生奖励!$A$10:$G$168,7,0)</f>
        <v>109.62</v>
      </c>
      <c r="J106" s="30">
        <f>H106-I106</f>
        <v>16.82</v>
      </c>
      <c r="K106" s="62"/>
      <c r="L106" s="141">
        <f>G106+J106-K106</f>
        <v>143.26</v>
      </c>
      <c r="M106" s="65">
        <v>2300249</v>
      </c>
      <c r="N106" s="65">
        <v>51301</v>
      </c>
    </row>
    <row r="107" s="153" customFormat="1" ht="22" customHeight="1" spans="1:14">
      <c r="A107" s="30" t="s">
        <v>112</v>
      </c>
      <c r="B107" s="175">
        <v>559</v>
      </c>
      <c r="C107" s="32">
        <v>1078</v>
      </c>
      <c r="D107" s="33">
        <v>0.85</v>
      </c>
      <c r="E107" s="176">
        <f>ROUND(C107*120*12*D107/10000,2)</f>
        <v>131.95</v>
      </c>
      <c r="F107" s="176">
        <f>ROUND(B107*0.3*960/10000,2)</f>
        <v>16.1</v>
      </c>
      <c r="G107" s="176">
        <f>E107-F107</f>
        <v>115.85</v>
      </c>
      <c r="H107" s="141">
        <f>G107</f>
        <v>115.85</v>
      </c>
      <c r="I107" s="135">
        <f>VLOOKUP(A107,[1]农村计生奖励!$A$10:$G$168,7,0)</f>
        <v>94.72</v>
      </c>
      <c r="J107" s="30">
        <f>H107-I107</f>
        <v>21.13</v>
      </c>
      <c r="K107" s="62"/>
      <c r="L107" s="141">
        <f>G107+J107-K107</f>
        <v>136.98</v>
      </c>
      <c r="M107" s="65">
        <v>2300249</v>
      </c>
      <c r="N107" s="65">
        <v>51301</v>
      </c>
    </row>
    <row r="108" s="61" customFormat="1" ht="33" customHeight="1" spans="1:14">
      <c r="A108" s="49" t="s">
        <v>113</v>
      </c>
      <c r="B108" s="45">
        <v>0</v>
      </c>
      <c r="C108" s="35">
        <v>0</v>
      </c>
      <c r="D108" s="38">
        <v>0.3</v>
      </c>
      <c r="E108" s="137">
        <f>ROUND(C108*120*12*D108/10000,2)</f>
        <v>0</v>
      </c>
      <c r="F108" s="137">
        <f>ROUND(B108*0.3*960/10000,2)</f>
        <v>0</v>
      </c>
      <c r="G108" s="137">
        <f>E108-F108</f>
        <v>0</v>
      </c>
      <c r="H108" s="21">
        <f>G108</f>
        <v>0</v>
      </c>
      <c r="I108" s="28">
        <f>VLOOKUP(A108,[1]农村计生奖励!$A$10:$G$168,7,0)</f>
        <v>0</v>
      </c>
      <c r="J108" s="21">
        <f>H108-I108</f>
        <v>0</v>
      </c>
      <c r="K108" s="21"/>
      <c r="L108" s="169">
        <f>G108+J108-K108</f>
        <v>0</v>
      </c>
      <c r="M108" s="65">
        <v>2300249</v>
      </c>
      <c r="N108" s="65">
        <v>51301</v>
      </c>
    </row>
    <row r="109" s="153" customFormat="1" ht="30" customHeight="1" spans="1:14">
      <c r="A109" s="49" t="s">
        <v>114</v>
      </c>
      <c r="B109" s="45">
        <f>SUM(B110:B166)</f>
        <v>85488</v>
      </c>
      <c r="C109" s="45">
        <f t="shared" ref="C109:L109" si="47">SUM(C110:C166)</f>
        <v>134630</v>
      </c>
      <c r="D109" s="45"/>
      <c r="E109" s="45">
        <f t="shared" si="47"/>
        <v>16045.83</v>
      </c>
      <c r="F109" s="45">
        <f t="shared" si="47"/>
        <v>2462.07</v>
      </c>
      <c r="G109" s="45">
        <f t="shared" si="47"/>
        <v>13583.76</v>
      </c>
      <c r="H109" s="45">
        <f t="shared" si="47"/>
        <v>13583.76</v>
      </c>
      <c r="I109" s="45">
        <f t="shared" si="47"/>
        <v>12361.8</v>
      </c>
      <c r="J109" s="45">
        <f t="shared" si="47"/>
        <v>1221.96</v>
      </c>
      <c r="K109" s="21">
        <f t="shared" si="47"/>
        <v>0</v>
      </c>
      <c r="L109" s="45">
        <f t="shared" si="47"/>
        <v>14805.72</v>
      </c>
      <c r="M109" s="65">
        <v>2300249</v>
      </c>
      <c r="N109" s="65">
        <v>51301</v>
      </c>
    </row>
    <row r="110" s="153" customFormat="1" ht="22" customHeight="1" spans="1:14">
      <c r="A110" s="30" t="s">
        <v>115</v>
      </c>
      <c r="B110" s="175">
        <v>434</v>
      </c>
      <c r="C110" s="32">
        <v>609</v>
      </c>
      <c r="D110" s="33">
        <v>0.85</v>
      </c>
      <c r="E110" s="176">
        <f t="shared" ref="E110:E167" si="48">ROUND(C110*120*12*D110/10000,2)</f>
        <v>74.54</v>
      </c>
      <c r="F110" s="176">
        <f t="shared" ref="F110:F167" si="49">ROUND(B110*0.3*960/10000,2)</f>
        <v>12.5</v>
      </c>
      <c r="G110" s="176">
        <f t="shared" ref="G110:G167" si="50">E110-F110</f>
        <v>62.04</v>
      </c>
      <c r="H110" s="141">
        <f t="shared" ref="H110:H167" si="51">G110</f>
        <v>62.04</v>
      </c>
      <c r="I110" s="135">
        <f>VLOOKUP(A110,[1]农村计生奖励!$A$10:$G$168,7,0)</f>
        <v>57.21</v>
      </c>
      <c r="J110" s="30">
        <f t="shared" ref="J110:J167" si="52">H110-I110</f>
        <v>4.83000000000001</v>
      </c>
      <c r="K110" s="62"/>
      <c r="L110" s="141">
        <f t="shared" ref="L110:L167" si="53">G110+J110-K110</f>
        <v>66.87</v>
      </c>
      <c r="M110" s="65">
        <v>2300249</v>
      </c>
      <c r="N110" s="65">
        <v>51301</v>
      </c>
    </row>
    <row r="111" s="153" customFormat="1" ht="22" customHeight="1" spans="1:14">
      <c r="A111" s="30" t="s">
        <v>116</v>
      </c>
      <c r="B111" s="175">
        <v>1416</v>
      </c>
      <c r="C111" s="32">
        <v>3459</v>
      </c>
      <c r="D111" s="33">
        <v>1</v>
      </c>
      <c r="E111" s="176">
        <f t="shared" si="48"/>
        <v>498.1</v>
      </c>
      <c r="F111" s="176">
        <f t="shared" si="49"/>
        <v>40.78</v>
      </c>
      <c r="G111" s="176">
        <f t="shared" si="50"/>
        <v>457.32</v>
      </c>
      <c r="H111" s="141">
        <f t="shared" si="51"/>
        <v>457.32</v>
      </c>
      <c r="I111" s="135">
        <f>VLOOKUP(A111,[1]农村计生奖励!$A$10:$G$168,7,0)</f>
        <v>360.87</v>
      </c>
      <c r="J111" s="30">
        <f t="shared" si="52"/>
        <v>96.45</v>
      </c>
      <c r="K111" s="62"/>
      <c r="L111" s="141">
        <f t="shared" si="53"/>
        <v>553.77</v>
      </c>
      <c r="M111" s="65">
        <v>2300249</v>
      </c>
      <c r="N111" s="65">
        <v>51301</v>
      </c>
    </row>
    <row r="112" s="153" customFormat="1" ht="22" customHeight="1" spans="1:14">
      <c r="A112" s="30" t="s">
        <v>117</v>
      </c>
      <c r="B112" s="175">
        <v>720</v>
      </c>
      <c r="C112" s="32">
        <v>1742</v>
      </c>
      <c r="D112" s="33">
        <v>0.85</v>
      </c>
      <c r="E112" s="176">
        <f t="shared" si="48"/>
        <v>213.22</v>
      </c>
      <c r="F112" s="176">
        <f t="shared" si="49"/>
        <v>20.74</v>
      </c>
      <c r="G112" s="176">
        <f t="shared" si="50"/>
        <v>192.48</v>
      </c>
      <c r="H112" s="141">
        <f t="shared" si="51"/>
        <v>192.48</v>
      </c>
      <c r="I112" s="135">
        <f>VLOOKUP(A112,[1]农村计生奖励!$A$10:$G$168,7,0)</f>
        <v>159.48</v>
      </c>
      <c r="J112" s="30">
        <f t="shared" si="52"/>
        <v>33</v>
      </c>
      <c r="K112" s="62"/>
      <c r="L112" s="141">
        <f t="shared" si="53"/>
        <v>225.48</v>
      </c>
      <c r="M112" s="65">
        <v>2300249</v>
      </c>
      <c r="N112" s="65">
        <v>51301</v>
      </c>
    </row>
    <row r="113" s="153" customFormat="1" ht="27" spans="1:14">
      <c r="A113" s="194" t="s">
        <v>118</v>
      </c>
      <c r="B113" s="175">
        <v>625</v>
      </c>
      <c r="C113" s="32">
        <v>1098</v>
      </c>
      <c r="D113" s="33">
        <v>1</v>
      </c>
      <c r="E113" s="176">
        <f t="shared" si="48"/>
        <v>158.11</v>
      </c>
      <c r="F113" s="176">
        <f t="shared" si="49"/>
        <v>18</v>
      </c>
      <c r="G113" s="176">
        <f t="shared" si="50"/>
        <v>140.11</v>
      </c>
      <c r="H113" s="141">
        <f t="shared" si="51"/>
        <v>140.11</v>
      </c>
      <c r="I113" s="135">
        <f>VLOOKUP(A113,[1]农村计生奖励!$A$10:$G$168,7,0)</f>
        <v>125.95</v>
      </c>
      <c r="J113" s="30">
        <f t="shared" si="52"/>
        <v>14.16</v>
      </c>
      <c r="K113" s="62"/>
      <c r="L113" s="141">
        <f t="shared" si="53"/>
        <v>154.27</v>
      </c>
      <c r="M113" s="65">
        <v>2300249</v>
      </c>
      <c r="N113" s="65">
        <v>51301</v>
      </c>
    </row>
    <row r="114" s="153" customFormat="1" ht="22" customHeight="1" spans="1:14">
      <c r="A114" s="30" t="s">
        <v>119</v>
      </c>
      <c r="B114" s="175">
        <v>1234</v>
      </c>
      <c r="C114" s="32">
        <v>2171</v>
      </c>
      <c r="D114" s="33">
        <v>0.85</v>
      </c>
      <c r="E114" s="176">
        <f t="shared" si="48"/>
        <v>265.73</v>
      </c>
      <c r="F114" s="176">
        <f t="shared" si="49"/>
        <v>35.54</v>
      </c>
      <c r="G114" s="176">
        <f t="shared" si="50"/>
        <v>230.19</v>
      </c>
      <c r="H114" s="141">
        <f t="shared" si="51"/>
        <v>230.19</v>
      </c>
      <c r="I114" s="135">
        <f>VLOOKUP(A114,[1]农村计生奖励!$A$10:$G$168,7,0)</f>
        <v>203.02</v>
      </c>
      <c r="J114" s="30">
        <f t="shared" si="52"/>
        <v>27.17</v>
      </c>
      <c r="K114" s="62"/>
      <c r="L114" s="141">
        <f t="shared" si="53"/>
        <v>257.36</v>
      </c>
      <c r="M114" s="65">
        <v>2300249</v>
      </c>
      <c r="N114" s="65">
        <v>51301</v>
      </c>
    </row>
    <row r="115" s="153" customFormat="1" ht="22" customHeight="1" spans="1:14">
      <c r="A115" s="30" t="s">
        <v>120</v>
      </c>
      <c r="B115" s="175">
        <v>831</v>
      </c>
      <c r="C115" s="32">
        <v>2324</v>
      </c>
      <c r="D115" s="33">
        <v>0.85</v>
      </c>
      <c r="E115" s="176">
        <f t="shared" si="48"/>
        <v>284.46</v>
      </c>
      <c r="F115" s="176">
        <f t="shared" si="49"/>
        <v>23.93</v>
      </c>
      <c r="G115" s="176">
        <f t="shared" si="50"/>
        <v>260.53</v>
      </c>
      <c r="H115" s="141">
        <f t="shared" si="51"/>
        <v>260.53</v>
      </c>
      <c r="I115" s="135">
        <f>VLOOKUP(A115,[1]农村计生奖励!$A$10:$G$168,7,0)</f>
        <v>205.1</v>
      </c>
      <c r="J115" s="30">
        <f t="shared" si="52"/>
        <v>55.43</v>
      </c>
      <c r="K115" s="62"/>
      <c r="L115" s="141">
        <f t="shared" si="53"/>
        <v>315.96</v>
      </c>
      <c r="M115" s="65">
        <v>2300249</v>
      </c>
      <c r="N115" s="65">
        <v>51301</v>
      </c>
    </row>
    <row r="116" s="153" customFormat="1" ht="22" customHeight="1" spans="1:14">
      <c r="A116" s="30" t="s">
        <v>121</v>
      </c>
      <c r="B116" s="175">
        <v>595</v>
      </c>
      <c r="C116" s="32">
        <v>807</v>
      </c>
      <c r="D116" s="33">
        <v>0.85</v>
      </c>
      <c r="E116" s="176">
        <f t="shared" si="48"/>
        <v>98.78</v>
      </c>
      <c r="F116" s="176">
        <f t="shared" si="49"/>
        <v>17.14</v>
      </c>
      <c r="G116" s="176">
        <f t="shared" si="50"/>
        <v>81.64</v>
      </c>
      <c r="H116" s="141">
        <f t="shared" si="51"/>
        <v>81.64</v>
      </c>
      <c r="I116" s="135">
        <f>VLOOKUP(A116,[1]农村计生奖励!$A$10:$G$168,7,0)</f>
        <v>78.76</v>
      </c>
      <c r="J116" s="30">
        <f t="shared" si="52"/>
        <v>2.88</v>
      </c>
      <c r="K116" s="62"/>
      <c r="L116" s="141">
        <f t="shared" si="53"/>
        <v>84.52</v>
      </c>
      <c r="M116" s="65">
        <v>2300249</v>
      </c>
      <c r="N116" s="65">
        <v>51301</v>
      </c>
    </row>
    <row r="117" s="153" customFormat="1" ht="22" customHeight="1" spans="1:14">
      <c r="A117" s="30" t="s">
        <v>122</v>
      </c>
      <c r="B117" s="175">
        <v>1116</v>
      </c>
      <c r="C117" s="32">
        <v>2068</v>
      </c>
      <c r="D117" s="33">
        <v>0.85</v>
      </c>
      <c r="E117" s="176">
        <f t="shared" si="48"/>
        <v>253.12</v>
      </c>
      <c r="F117" s="176">
        <f t="shared" si="49"/>
        <v>32.14</v>
      </c>
      <c r="G117" s="176">
        <f t="shared" si="50"/>
        <v>220.98</v>
      </c>
      <c r="H117" s="141">
        <f t="shared" si="51"/>
        <v>220.98</v>
      </c>
      <c r="I117" s="135">
        <f>VLOOKUP(A117,[1]农村计生奖励!$A$10:$G$168,7,0)</f>
        <v>193.96</v>
      </c>
      <c r="J117" s="30">
        <f t="shared" si="52"/>
        <v>27.02</v>
      </c>
      <c r="K117" s="62"/>
      <c r="L117" s="141">
        <f t="shared" si="53"/>
        <v>248</v>
      </c>
      <c r="M117" s="65">
        <v>2300249</v>
      </c>
      <c r="N117" s="65">
        <v>51301</v>
      </c>
    </row>
    <row r="118" s="153" customFormat="1" ht="22" customHeight="1" spans="1:14">
      <c r="A118" s="47" t="s">
        <v>123</v>
      </c>
      <c r="B118" s="175">
        <v>837</v>
      </c>
      <c r="C118" s="32">
        <v>1048</v>
      </c>
      <c r="D118" s="33">
        <v>1</v>
      </c>
      <c r="E118" s="176">
        <f t="shared" si="48"/>
        <v>150.91</v>
      </c>
      <c r="F118" s="176">
        <f t="shared" si="49"/>
        <v>24.11</v>
      </c>
      <c r="G118" s="176">
        <f t="shared" si="50"/>
        <v>126.8</v>
      </c>
      <c r="H118" s="141">
        <f t="shared" si="51"/>
        <v>126.8</v>
      </c>
      <c r="I118" s="135">
        <f>VLOOKUP(A118,[1]农村计生奖励!$A$10:$G$168,7,0)</f>
        <v>125.51</v>
      </c>
      <c r="J118" s="30">
        <f t="shared" si="52"/>
        <v>1.28999999999999</v>
      </c>
      <c r="K118" s="62"/>
      <c r="L118" s="141">
        <f t="shared" si="53"/>
        <v>128.09</v>
      </c>
      <c r="M118" s="65">
        <v>2300249</v>
      </c>
      <c r="N118" s="65">
        <v>51301</v>
      </c>
    </row>
    <row r="119" s="153" customFormat="1" ht="22" customHeight="1" spans="1:14">
      <c r="A119" s="47" t="s">
        <v>124</v>
      </c>
      <c r="B119" s="175">
        <v>2011</v>
      </c>
      <c r="C119" s="32">
        <v>2564</v>
      </c>
      <c r="D119" s="33">
        <v>1</v>
      </c>
      <c r="E119" s="176">
        <f t="shared" si="48"/>
        <v>369.22</v>
      </c>
      <c r="F119" s="176">
        <f t="shared" si="49"/>
        <v>57.92</v>
      </c>
      <c r="G119" s="176">
        <f t="shared" si="50"/>
        <v>311.3</v>
      </c>
      <c r="H119" s="141">
        <f t="shared" si="51"/>
        <v>311.3</v>
      </c>
      <c r="I119" s="135">
        <f>VLOOKUP(A119,[1]农村计生奖励!$A$10:$G$168,7,0)</f>
        <v>303.14</v>
      </c>
      <c r="J119" s="30">
        <f t="shared" si="52"/>
        <v>8.16000000000002</v>
      </c>
      <c r="K119" s="62"/>
      <c r="L119" s="141">
        <f t="shared" si="53"/>
        <v>319.46</v>
      </c>
      <c r="M119" s="65">
        <v>2300249</v>
      </c>
      <c r="N119" s="65">
        <v>51301</v>
      </c>
    </row>
    <row r="120" s="153" customFormat="1" ht="22" customHeight="1" spans="1:14">
      <c r="A120" s="47" t="s">
        <v>125</v>
      </c>
      <c r="B120" s="175">
        <v>899</v>
      </c>
      <c r="C120" s="32">
        <v>1229</v>
      </c>
      <c r="D120" s="33">
        <v>1</v>
      </c>
      <c r="E120" s="176">
        <f t="shared" si="48"/>
        <v>176.98</v>
      </c>
      <c r="F120" s="176">
        <f t="shared" si="49"/>
        <v>25.89</v>
      </c>
      <c r="G120" s="176">
        <f t="shared" si="50"/>
        <v>151.09</v>
      </c>
      <c r="H120" s="141">
        <f t="shared" si="51"/>
        <v>151.09</v>
      </c>
      <c r="I120" s="135">
        <f>VLOOKUP(A120,[1]农村计生奖励!$A$10:$G$168,7,0)</f>
        <v>146.08</v>
      </c>
      <c r="J120" s="30">
        <f t="shared" si="52"/>
        <v>5.00999999999996</v>
      </c>
      <c r="K120" s="62"/>
      <c r="L120" s="141">
        <f t="shared" si="53"/>
        <v>156.1</v>
      </c>
      <c r="M120" s="65">
        <v>2300249</v>
      </c>
      <c r="N120" s="65">
        <v>51301</v>
      </c>
    </row>
    <row r="121" s="153" customFormat="1" ht="22" customHeight="1" spans="1:14">
      <c r="A121" s="47" t="s">
        <v>126</v>
      </c>
      <c r="B121" s="175">
        <v>767</v>
      </c>
      <c r="C121" s="32">
        <v>1127</v>
      </c>
      <c r="D121" s="33">
        <v>1</v>
      </c>
      <c r="E121" s="176">
        <f t="shared" si="48"/>
        <v>162.29</v>
      </c>
      <c r="F121" s="176">
        <f t="shared" si="49"/>
        <v>22.09</v>
      </c>
      <c r="G121" s="47">
        <f t="shared" si="50"/>
        <v>140.2</v>
      </c>
      <c r="H121" s="141">
        <f t="shared" si="51"/>
        <v>140.2</v>
      </c>
      <c r="I121" s="135">
        <f>VLOOKUP(A121,[1]农村计生奖励!$A$10:$G$168,7,0)</f>
        <v>126.57</v>
      </c>
      <c r="J121" s="30">
        <f t="shared" si="52"/>
        <v>13.63</v>
      </c>
      <c r="K121" s="62"/>
      <c r="L121" s="141">
        <f t="shared" si="53"/>
        <v>153.83</v>
      </c>
      <c r="M121" s="65">
        <v>2300249</v>
      </c>
      <c r="N121" s="65">
        <v>51301</v>
      </c>
    </row>
    <row r="122" s="153" customFormat="1" ht="22" customHeight="1" spans="1:14">
      <c r="A122" s="47" t="s">
        <v>127</v>
      </c>
      <c r="B122" s="175">
        <v>973</v>
      </c>
      <c r="C122" s="32">
        <v>1445</v>
      </c>
      <c r="D122" s="33">
        <v>0.85</v>
      </c>
      <c r="E122" s="176">
        <f t="shared" si="48"/>
        <v>176.87</v>
      </c>
      <c r="F122" s="176">
        <f t="shared" si="49"/>
        <v>28.02</v>
      </c>
      <c r="G122" s="47">
        <f t="shared" si="50"/>
        <v>148.85</v>
      </c>
      <c r="H122" s="141">
        <f t="shared" si="51"/>
        <v>148.85</v>
      </c>
      <c r="I122" s="135">
        <f>VLOOKUP(A122,[1]农村计生奖励!$A$10:$G$168,7,0)</f>
        <v>137.5</v>
      </c>
      <c r="J122" s="30">
        <f t="shared" si="52"/>
        <v>11.35</v>
      </c>
      <c r="K122" s="62"/>
      <c r="L122" s="141">
        <f t="shared" si="53"/>
        <v>160.2</v>
      </c>
      <c r="M122" s="65">
        <v>2300249</v>
      </c>
      <c r="N122" s="65">
        <v>51301</v>
      </c>
    </row>
    <row r="123" s="153" customFormat="1" ht="22" customHeight="1" spans="1:14">
      <c r="A123" s="30" t="s">
        <v>128</v>
      </c>
      <c r="B123" s="175">
        <v>1826</v>
      </c>
      <c r="C123" s="32">
        <v>2486</v>
      </c>
      <c r="D123" s="33">
        <v>1</v>
      </c>
      <c r="E123" s="176">
        <f t="shared" si="48"/>
        <v>357.98</v>
      </c>
      <c r="F123" s="176">
        <f t="shared" si="49"/>
        <v>52.59</v>
      </c>
      <c r="G123" s="176">
        <f t="shared" si="50"/>
        <v>305.39</v>
      </c>
      <c r="H123" s="141">
        <f t="shared" si="51"/>
        <v>305.39</v>
      </c>
      <c r="I123" s="135">
        <f>VLOOKUP(A123,[1]农村计生奖励!$A$10:$G$168,7,0)</f>
        <v>281.81</v>
      </c>
      <c r="J123" s="30">
        <f t="shared" si="52"/>
        <v>23.58</v>
      </c>
      <c r="K123" s="62"/>
      <c r="L123" s="141">
        <f t="shared" si="53"/>
        <v>328.97</v>
      </c>
      <c r="M123" s="65">
        <v>2300249</v>
      </c>
      <c r="N123" s="65">
        <v>51301</v>
      </c>
    </row>
    <row r="124" s="153" customFormat="1" ht="22" customHeight="1" spans="1:14">
      <c r="A124" s="30" t="s">
        <v>129</v>
      </c>
      <c r="B124" s="175">
        <v>747</v>
      </c>
      <c r="C124" s="32">
        <v>1031</v>
      </c>
      <c r="D124" s="33">
        <v>1</v>
      </c>
      <c r="E124" s="176">
        <f t="shared" si="48"/>
        <v>148.46</v>
      </c>
      <c r="F124" s="176">
        <f t="shared" si="49"/>
        <v>21.51</v>
      </c>
      <c r="G124" s="176">
        <f t="shared" si="50"/>
        <v>126.95</v>
      </c>
      <c r="H124" s="141">
        <f t="shared" si="51"/>
        <v>126.95</v>
      </c>
      <c r="I124" s="135">
        <f>VLOOKUP(A124,[1]农村计生奖励!$A$10:$G$168,7,0)</f>
        <v>128.93</v>
      </c>
      <c r="J124" s="30">
        <f t="shared" si="52"/>
        <v>-1.98</v>
      </c>
      <c r="K124" s="62"/>
      <c r="L124" s="141">
        <f t="shared" si="53"/>
        <v>124.97</v>
      </c>
      <c r="M124" s="65">
        <v>2300249</v>
      </c>
      <c r="N124" s="65">
        <v>51301</v>
      </c>
    </row>
    <row r="125" s="153" customFormat="1" ht="22" customHeight="1" spans="1:14">
      <c r="A125" s="30" t="s">
        <v>130</v>
      </c>
      <c r="B125" s="175">
        <v>1278</v>
      </c>
      <c r="C125" s="32">
        <v>1584</v>
      </c>
      <c r="D125" s="33">
        <v>1</v>
      </c>
      <c r="E125" s="176">
        <f t="shared" si="48"/>
        <v>228.1</v>
      </c>
      <c r="F125" s="176">
        <f t="shared" si="49"/>
        <v>36.81</v>
      </c>
      <c r="G125" s="176">
        <f t="shared" si="50"/>
        <v>191.29</v>
      </c>
      <c r="H125" s="141">
        <f t="shared" si="51"/>
        <v>191.29</v>
      </c>
      <c r="I125" s="135">
        <f>VLOOKUP(A125,[1]农村计生奖励!$A$10:$G$168,7,0)</f>
        <v>185.85</v>
      </c>
      <c r="J125" s="30">
        <f t="shared" si="52"/>
        <v>5.44</v>
      </c>
      <c r="K125" s="62"/>
      <c r="L125" s="141">
        <f t="shared" si="53"/>
        <v>196.73</v>
      </c>
      <c r="M125" s="65">
        <v>2300249</v>
      </c>
      <c r="N125" s="65">
        <v>51301</v>
      </c>
    </row>
    <row r="126" s="153" customFormat="1" ht="22" customHeight="1" spans="1:14">
      <c r="A126" s="30" t="s">
        <v>131</v>
      </c>
      <c r="B126" s="175">
        <v>1903</v>
      </c>
      <c r="C126" s="32">
        <v>2798</v>
      </c>
      <c r="D126" s="33">
        <v>1</v>
      </c>
      <c r="E126" s="176">
        <f t="shared" si="48"/>
        <v>402.91</v>
      </c>
      <c r="F126" s="176">
        <f t="shared" si="49"/>
        <v>54.81</v>
      </c>
      <c r="G126" s="176">
        <f t="shared" si="50"/>
        <v>348.1</v>
      </c>
      <c r="H126" s="141">
        <f t="shared" si="51"/>
        <v>348.1</v>
      </c>
      <c r="I126" s="135">
        <f>VLOOKUP(A126,[1]农村计生奖励!$A$10:$G$168,7,0)</f>
        <v>322.65</v>
      </c>
      <c r="J126" s="30">
        <f t="shared" si="52"/>
        <v>25.45</v>
      </c>
      <c r="K126" s="62"/>
      <c r="L126" s="141">
        <f t="shared" si="53"/>
        <v>373.55</v>
      </c>
      <c r="M126" s="65">
        <v>2300249</v>
      </c>
      <c r="N126" s="65">
        <v>51301</v>
      </c>
    </row>
    <row r="127" s="153" customFormat="1" ht="22" customHeight="1" spans="1:14">
      <c r="A127" s="30" t="s">
        <v>132</v>
      </c>
      <c r="B127" s="175">
        <v>1455</v>
      </c>
      <c r="C127" s="32">
        <v>2092</v>
      </c>
      <c r="D127" s="33">
        <v>1</v>
      </c>
      <c r="E127" s="176">
        <f t="shared" si="48"/>
        <v>301.25</v>
      </c>
      <c r="F127" s="176">
        <f t="shared" si="49"/>
        <v>41.9</v>
      </c>
      <c r="G127" s="176">
        <f t="shared" si="50"/>
        <v>259.35</v>
      </c>
      <c r="H127" s="141">
        <f t="shared" si="51"/>
        <v>259.35</v>
      </c>
      <c r="I127" s="135">
        <f>VLOOKUP(A127,[1]农村计生奖励!$A$10:$G$168,7,0)</f>
        <v>245.58</v>
      </c>
      <c r="J127" s="30">
        <f t="shared" si="52"/>
        <v>13.77</v>
      </c>
      <c r="K127" s="62"/>
      <c r="L127" s="141">
        <f t="shared" si="53"/>
        <v>273.12</v>
      </c>
      <c r="M127" s="65">
        <v>2300249</v>
      </c>
      <c r="N127" s="65">
        <v>51301</v>
      </c>
    </row>
    <row r="128" s="153" customFormat="1" ht="22" customHeight="1" spans="1:14">
      <c r="A128" s="30" t="s">
        <v>133</v>
      </c>
      <c r="B128" s="175">
        <v>2089</v>
      </c>
      <c r="C128" s="32">
        <v>3570</v>
      </c>
      <c r="D128" s="33">
        <v>1</v>
      </c>
      <c r="E128" s="176">
        <f t="shared" si="48"/>
        <v>514.08</v>
      </c>
      <c r="F128" s="176">
        <f t="shared" si="49"/>
        <v>60.16</v>
      </c>
      <c r="G128" s="176">
        <f t="shared" si="50"/>
        <v>453.92</v>
      </c>
      <c r="H128" s="141">
        <f t="shared" si="51"/>
        <v>453.92</v>
      </c>
      <c r="I128" s="135">
        <f>VLOOKUP(A128,[1]农村计生奖励!$A$10:$G$168,7,0)</f>
        <v>400.06</v>
      </c>
      <c r="J128" s="30">
        <f t="shared" si="52"/>
        <v>53.8600000000001</v>
      </c>
      <c r="K128" s="62"/>
      <c r="L128" s="141">
        <f t="shared" si="53"/>
        <v>507.78</v>
      </c>
      <c r="M128" s="65">
        <v>2300249</v>
      </c>
      <c r="N128" s="65">
        <v>51301</v>
      </c>
    </row>
    <row r="129" s="153" customFormat="1" ht="22" customHeight="1" spans="1:14">
      <c r="A129" s="30" t="s">
        <v>134</v>
      </c>
      <c r="B129" s="175">
        <v>1437</v>
      </c>
      <c r="C129" s="32">
        <v>2543</v>
      </c>
      <c r="D129" s="33">
        <v>0.65</v>
      </c>
      <c r="E129" s="176">
        <f t="shared" si="48"/>
        <v>238.02</v>
      </c>
      <c r="F129" s="176">
        <f t="shared" si="49"/>
        <v>41.39</v>
      </c>
      <c r="G129" s="176">
        <f t="shared" si="50"/>
        <v>196.63</v>
      </c>
      <c r="H129" s="141">
        <f t="shared" si="51"/>
        <v>196.63</v>
      </c>
      <c r="I129" s="135">
        <f>VLOOKUP(A129,[1]农村计生奖励!$A$10:$G$168,7,0)</f>
        <v>169.98</v>
      </c>
      <c r="J129" s="30">
        <f t="shared" si="52"/>
        <v>26.65</v>
      </c>
      <c r="K129" s="62"/>
      <c r="L129" s="141">
        <f t="shared" si="53"/>
        <v>223.28</v>
      </c>
      <c r="M129" s="65">
        <v>2300249</v>
      </c>
      <c r="N129" s="65">
        <v>51301</v>
      </c>
    </row>
    <row r="130" s="153" customFormat="1" ht="22" customHeight="1" spans="1:14">
      <c r="A130" s="30" t="s">
        <v>135</v>
      </c>
      <c r="B130" s="175">
        <v>874</v>
      </c>
      <c r="C130" s="32">
        <v>1346</v>
      </c>
      <c r="D130" s="33">
        <v>1</v>
      </c>
      <c r="E130" s="176">
        <f t="shared" si="48"/>
        <v>193.82</v>
      </c>
      <c r="F130" s="176">
        <f t="shared" si="49"/>
        <v>25.17</v>
      </c>
      <c r="G130" s="135">
        <f t="shared" si="50"/>
        <v>168.65</v>
      </c>
      <c r="H130" s="141">
        <f t="shared" si="51"/>
        <v>168.65</v>
      </c>
      <c r="I130" s="135">
        <f>VLOOKUP(A130,[1]农村计生奖励!$A$10:$G$168,7,0)</f>
        <v>158.6</v>
      </c>
      <c r="J130" s="30">
        <f t="shared" si="52"/>
        <v>10.05</v>
      </c>
      <c r="K130" s="62"/>
      <c r="L130" s="141">
        <f t="shared" si="53"/>
        <v>178.7</v>
      </c>
      <c r="M130" s="65">
        <v>2300249</v>
      </c>
      <c r="N130" s="65">
        <v>51301</v>
      </c>
    </row>
    <row r="131" s="153" customFormat="1" ht="22" customHeight="1" spans="1:14">
      <c r="A131" s="30" t="s">
        <v>136</v>
      </c>
      <c r="B131" s="175">
        <v>412</v>
      </c>
      <c r="C131" s="32">
        <v>699</v>
      </c>
      <c r="D131" s="33">
        <v>0.85</v>
      </c>
      <c r="E131" s="176">
        <f t="shared" si="48"/>
        <v>85.56</v>
      </c>
      <c r="F131" s="176">
        <f t="shared" si="49"/>
        <v>11.87</v>
      </c>
      <c r="G131" s="135">
        <f t="shared" si="50"/>
        <v>73.69</v>
      </c>
      <c r="H131" s="141">
        <f t="shared" si="51"/>
        <v>73.69</v>
      </c>
      <c r="I131" s="135">
        <f>VLOOKUP(A131,[1]农村计生奖励!$A$10:$G$168,7,0)</f>
        <v>59.64</v>
      </c>
      <c r="J131" s="30">
        <f t="shared" si="52"/>
        <v>14.05</v>
      </c>
      <c r="K131" s="62"/>
      <c r="L131" s="141">
        <f t="shared" si="53"/>
        <v>87.74</v>
      </c>
      <c r="M131" s="65">
        <v>2300249</v>
      </c>
      <c r="N131" s="65">
        <v>51301</v>
      </c>
    </row>
    <row r="132" s="153" customFormat="1" ht="22" customHeight="1" spans="1:14">
      <c r="A132" s="30" t="s">
        <v>137</v>
      </c>
      <c r="B132" s="175">
        <v>742</v>
      </c>
      <c r="C132" s="32">
        <v>854</v>
      </c>
      <c r="D132" s="33">
        <v>1</v>
      </c>
      <c r="E132" s="176">
        <f t="shared" si="48"/>
        <v>122.98</v>
      </c>
      <c r="F132" s="176">
        <f t="shared" si="49"/>
        <v>21.37</v>
      </c>
      <c r="G132" s="176">
        <f t="shared" si="50"/>
        <v>101.61</v>
      </c>
      <c r="H132" s="141">
        <f t="shared" si="51"/>
        <v>101.61</v>
      </c>
      <c r="I132" s="135">
        <f>VLOOKUP(A132,[1]农村计生奖励!$A$10:$G$168,7,0)</f>
        <v>103.56</v>
      </c>
      <c r="J132" s="30">
        <f t="shared" si="52"/>
        <v>-1.95</v>
      </c>
      <c r="K132" s="62"/>
      <c r="L132" s="141">
        <f t="shared" si="53"/>
        <v>99.66</v>
      </c>
      <c r="M132" s="65">
        <v>2300249</v>
      </c>
      <c r="N132" s="65">
        <v>51301</v>
      </c>
    </row>
    <row r="133" s="153" customFormat="1" ht="22" customHeight="1" spans="1:14">
      <c r="A133" s="30" t="s">
        <v>138</v>
      </c>
      <c r="B133" s="175">
        <v>879</v>
      </c>
      <c r="C133" s="32">
        <v>1243</v>
      </c>
      <c r="D133" s="33">
        <v>1</v>
      </c>
      <c r="E133" s="176">
        <f t="shared" si="48"/>
        <v>178.99</v>
      </c>
      <c r="F133" s="176">
        <f t="shared" si="49"/>
        <v>25.32</v>
      </c>
      <c r="G133" s="176">
        <f t="shared" si="50"/>
        <v>153.67</v>
      </c>
      <c r="H133" s="141">
        <f t="shared" si="51"/>
        <v>153.67</v>
      </c>
      <c r="I133" s="135">
        <f>VLOOKUP(A133,[1]农村计生奖励!$A$10:$G$168,7,0)</f>
        <v>156.32</v>
      </c>
      <c r="J133" s="30">
        <f t="shared" si="52"/>
        <v>-2.64999999999998</v>
      </c>
      <c r="K133" s="62"/>
      <c r="L133" s="141">
        <f t="shared" si="53"/>
        <v>151.02</v>
      </c>
      <c r="M133" s="65">
        <v>2300249</v>
      </c>
      <c r="N133" s="65">
        <v>51301</v>
      </c>
    </row>
    <row r="134" s="153" customFormat="1" ht="22" customHeight="1" spans="1:14">
      <c r="A134" s="30" t="s">
        <v>139</v>
      </c>
      <c r="B134" s="175">
        <v>627</v>
      </c>
      <c r="C134" s="32">
        <v>781</v>
      </c>
      <c r="D134" s="33">
        <v>1</v>
      </c>
      <c r="E134" s="176">
        <f t="shared" si="48"/>
        <v>112.46</v>
      </c>
      <c r="F134" s="176">
        <f t="shared" si="49"/>
        <v>18.06</v>
      </c>
      <c r="G134" s="176">
        <f t="shared" si="50"/>
        <v>94.4</v>
      </c>
      <c r="H134" s="141">
        <f t="shared" si="51"/>
        <v>94.4</v>
      </c>
      <c r="I134" s="135">
        <f>VLOOKUP(A134,[1]农村计生奖励!$A$10:$G$168,7,0)</f>
        <v>97.8</v>
      </c>
      <c r="J134" s="30">
        <f t="shared" si="52"/>
        <v>-3.40000000000001</v>
      </c>
      <c r="K134" s="62"/>
      <c r="L134" s="141">
        <f t="shared" si="53"/>
        <v>91</v>
      </c>
      <c r="M134" s="65">
        <v>2300249</v>
      </c>
      <c r="N134" s="65">
        <v>51301</v>
      </c>
    </row>
    <row r="135" s="153" customFormat="1" ht="22" customHeight="1" spans="1:14">
      <c r="A135" s="30" t="s">
        <v>140</v>
      </c>
      <c r="B135" s="175">
        <v>11963</v>
      </c>
      <c r="C135" s="32">
        <v>21505</v>
      </c>
      <c r="D135" s="33">
        <v>0.65</v>
      </c>
      <c r="E135" s="176">
        <f t="shared" si="48"/>
        <v>2012.87</v>
      </c>
      <c r="F135" s="176">
        <f t="shared" si="49"/>
        <v>344.53</v>
      </c>
      <c r="G135" s="176">
        <f t="shared" si="50"/>
        <v>1668.34</v>
      </c>
      <c r="H135" s="141">
        <f t="shared" si="51"/>
        <v>1668.34</v>
      </c>
      <c r="I135" s="135">
        <f>VLOOKUP(A135,[1]农村计生奖励!$A$10:$G$168,7,0)</f>
        <v>1423.36</v>
      </c>
      <c r="J135" s="30">
        <f t="shared" si="52"/>
        <v>244.98</v>
      </c>
      <c r="K135" s="62"/>
      <c r="L135" s="141">
        <f t="shared" si="53"/>
        <v>1913.32</v>
      </c>
      <c r="M135" s="65">
        <v>2300249</v>
      </c>
      <c r="N135" s="65">
        <v>51301</v>
      </c>
    </row>
    <row r="136" s="153" customFormat="1" ht="22" customHeight="1" spans="1:14">
      <c r="A136" s="30" t="s">
        <v>141</v>
      </c>
      <c r="B136" s="175">
        <v>5564</v>
      </c>
      <c r="C136" s="32">
        <v>8639</v>
      </c>
      <c r="D136" s="33">
        <v>0.65</v>
      </c>
      <c r="E136" s="176">
        <f t="shared" si="48"/>
        <v>808.61</v>
      </c>
      <c r="F136" s="176">
        <f t="shared" si="49"/>
        <v>160.24</v>
      </c>
      <c r="G136" s="176">
        <f t="shared" si="50"/>
        <v>648.37</v>
      </c>
      <c r="H136" s="141">
        <f t="shared" si="51"/>
        <v>648.37</v>
      </c>
      <c r="I136" s="135">
        <f>VLOOKUP(A136,[1]农村计生奖励!$A$10:$G$168,7,0)</f>
        <v>586.99</v>
      </c>
      <c r="J136" s="30">
        <f t="shared" si="52"/>
        <v>61.38</v>
      </c>
      <c r="K136" s="62"/>
      <c r="L136" s="141">
        <f t="shared" si="53"/>
        <v>709.75</v>
      </c>
      <c r="M136" s="65">
        <v>2300249</v>
      </c>
      <c r="N136" s="65">
        <v>51301</v>
      </c>
    </row>
    <row r="137" s="153" customFormat="1" ht="22" customHeight="1" spans="1:14">
      <c r="A137" s="30" t="s">
        <v>142</v>
      </c>
      <c r="B137" s="175">
        <v>4352</v>
      </c>
      <c r="C137" s="32">
        <v>7318</v>
      </c>
      <c r="D137" s="33">
        <v>0.65</v>
      </c>
      <c r="E137" s="176">
        <f t="shared" si="48"/>
        <v>684.96</v>
      </c>
      <c r="F137" s="176">
        <f t="shared" si="49"/>
        <v>125.34</v>
      </c>
      <c r="G137" s="176">
        <f t="shared" si="50"/>
        <v>559.62</v>
      </c>
      <c r="H137" s="141">
        <f t="shared" si="51"/>
        <v>559.62</v>
      </c>
      <c r="I137" s="135">
        <f>VLOOKUP(A137,[1]农村计生奖励!$A$10:$G$168,7,0)</f>
        <v>495.57</v>
      </c>
      <c r="J137" s="30">
        <f t="shared" si="52"/>
        <v>64.05</v>
      </c>
      <c r="K137" s="62"/>
      <c r="L137" s="141">
        <f t="shared" si="53"/>
        <v>623.67</v>
      </c>
      <c r="M137" s="65">
        <v>2300249</v>
      </c>
      <c r="N137" s="65">
        <v>51301</v>
      </c>
    </row>
    <row r="138" s="153" customFormat="1" ht="22" customHeight="1" spans="1:14">
      <c r="A138" s="30" t="s">
        <v>143</v>
      </c>
      <c r="B138" s="175">
        <v>1772</v>
      </c>
      <c r="C138" s="32">
        <v>2678</v>
      </c>
      <c r="D138" s="33">
        <v>0.65</v>
      </c>
      <c r="E138" s="176">
        <f t="shared" si="48"/>
        <v>250.66</v>
      </c>
      <c r="F138" s="176">
        <f t="shared" si="49"/>
        <v>51.03</v>
      </c>
      <c r="G138" s="176">
        <f t="shared" si="50"/>
        <v>199.63</v>
      </c>
      <c r="H138" s="141">
        <f t="shared" si="51"/>
        <v>199.63</v>
      </c>
      <c r="I138" s="135">
        <f>VLOOKUP(A138,[1]农村计生奖励!$A$10:$G$168,7,0)</f>
        <v>183.6</v>
      </c>
      <c r="J138" s="30">
        <f t="shared" si="52"/>
        <v>16.03</v>
      </c>
      <c r="K138" s="62"/>
      <c r="L138" s="141">
        <f t="shared" si="53"/>
        <v>215.66</v>
      </c>
      <c r="M138" s="65">
        <v>2300249</v>
      </c>
      <c r="N138" s="65">
        <v>51301</v>
      </c>
    </row>
    <row r="139" s="153" customFormat="1" ht="22" customHeight="1" spans="1:14">
      <c r="A139" s="30" t="s">
        <v>144</v>
      </c>
      <c r="B139" s="175">
        <v>1014</v>
      </c>
      <c r="C139" s="32">
        <v>1843</v>
      </c>
      <c r="D139" s="33">
        <v>0.85</v>
      </c>
      <c r="E139" s="176">
        <f t="shared" si="48"/>
        <v>225.58</v>
      </c>
      <c r="F139" s="176">
        <f t="shared" si="49"/>
        <v>29.2</v>
      </c>
      <c r="G139" s="176">
        <f t="shared" si="50"/>
        <v>196.38</v>
      </c>
      <c r="H139" s="141">
        <f t="shared" si="51"/>
        <v>196.38</v>
      </c>
      <c r="I139" s="135">
        <f>VLOOKUP(A139,[1]农村计生奖励!$A$10:$G$168,7,0)</f>
        <v>169.49</v>
      </c>
      <c r="J139" s="30">
        <f t="shared" si="52"/>
        <v>26.89</v>
      </c>
      <c r="K139" s="62"/>
      <c r="L139" s="141">
        <f t="shared" si="53"/>
        <v>223.27</v>
      </c>
      <c r="M139" s="65">
        <v>2300249</v>
      </c>
      <c r="N139" s="65">
        <v>51301</v>
      </c>
    </row>
    <row r="140" s="153" customFormat="1" ht="22" customHeight="1" spans="1:14">
      <c r="A140" s="30" t="s">
        <v>145</v>
      </c>
      <c r="B140" s="175">
        <v>574</v>
      </c>
      <c r="C140" s="32">
        <v>847</v>
      </c>
      <c r="D140" s="33">
        <v>0.85</v>
      </c>
      <c r="E140" s="176">
        <f t="shared" si="48"/>
        <v>103.67</v>
      </c>
      <c r="F140" s="176">
        <f t="shared" si="49"/>
        <v>16.53</v>
      </c>
      <c r="G140" s="135">
        <f t="shared" si="50"/>
        <v>87.14</v>
      </c>
      <c r="H140" s="141">
        <f t="shared" si="51"/>
        <v>87.14</v>
      </c>
      <c r="I140" s="135">
        <f>VLOOKUP(A140,[1]农村计生奖励!$A$10:$G$168,7,0)</f>
        <v>76.89</v>
      </c>
      <c r="J140" s="30">
        <f t="shared" si="52"/>
        <v>10.25</v>
      </c>
      <c r="K140" s="62"/>
      <c r="L140" s="141">
        <f t="shared" si="53"/>
        <v>97.39</v>
      </c>
      <c r="M140" s="65">
        <v>2300249</v>
      </c>
      <c r="N140" s="65">
        <v>51301</v>
      </c>
    </row>
    <row r="141" s="153" customFormat="1" ht="22" customHeight="1" spans="1:14">
      <c r="A141" s="30" t="s">
        <v>146</v>
      </c>
      <c r="B141" s="175">
        <v>593</v>
      </c>
      <c r="C141" s="32">
        <v>924</v>
      </c>
      <c r="D141" s="33">
        <v>0.85</v>
      </c>
      <c r="E141" s="176">
        <f t="shared" si="48"/>
        <v>113.1</v>
      </c>
      <c r="F141" s="176">
        <f t="shared" si="49"/>
        <v>17.08</v>
      </c>
      <c r="G141" s="176">
        <f t="shared" si="50"/>
        <v>96.02</v>
      </c>
      <c r="H141" s="141">
        <f t="shared" si="51"/>
        <v>96.02</v>
      </c>
      <c r="I141" s="135">
        <f>VLOOKUP(A141,[1]农村计生奖励!$A$10:$G$168,7,0)</f>
        <v>93.54</v>
      </c>
      <c r="J141" s="30">
        <f t="shared" si="52"/>
        <v>2.47999999999999</v>
      </c>
      <c r="K141" s="62"/>
      <c r="L141" s="141">
        <f t="shared" si="53"/>
        <v>98.5</v>
      </c>
      <c r="M141" s="65">
        <v>2300249</v>
      </c>
      <c r="N141" s="65">
        <v>51301</v>
      </c>
    </row>
    <row r="142" s="153" customFormat="1" ht="22" customHeight="1" spans="1:14">
      <c r="A142" s="30" t="s">
        <v>147</v>
      </c>
      <c r="B142" s="175">
        <v>1337</v>
      </c>
      <c r="C142" s="32">
        <v>1579</v>
      </c>
      <c r="D142" s="33">
        <v>0.85</v>
      </c>
      <c r="E142" s="176">
        <f t="shared" si="48"/>
        <v>193.27</v>
      </c>
      <c r="F142" s="176">
        <f t="shared" si="49"/>
        <v>38.51</v>
      </c>
      <c r="G142" s="176">
        <f t="shared" si="50"/>
        <v>154.76</v>
      </c>
      <c r="H142" s="141">
        <f t="shared" si="51"/>
        <v>154.76</v>
      </c>
      <c r="I142" s="135">
        <f>VLOOKUP(A142,[1]农村计生奖励!$A$10:$G$168,7,0)</f>
        <v>154.48</v>
      </c>
      <c r="J142" s="30">
        <f t="shared" si="52"/>
        <v>0.28000000000003</v>
      </c>
      <c r="K142" s="62"/>
      <c r="L142" s="141">
        <f t="shared" si="53"/>
        <v>155.04</v>
      </c>
      <c r="M142" s="65">
        <v>2300249</v>
      </c>
      <c r="N142" s="65">
        <v>51301</v>
      </c>
    </row>
    <row r="143" s="153" customFormat="1" ht="22" customHeight="1" spans="1:14">
      <c r="A143" s="30" t="s">
        <v>148</v>
      </c>
      <c r="B143" s="175">
        <v>1094</v>
      </c>
      <c r="C143" s="32">
        <v>1414</v>
      </c>
      <c r="D143" s="33">
        <v>0.85</v>
      </c>
      <c r="E143" s="176">
        <f t="shared" si="48"/>
        <v>173.07</v>
      </c>
      <c r="F143" s="176">
        <f t="shared" si="49"/>
        <v>31.51</v>
      </c>
      <c r="G143" s="176">
        <f t="shared" si="50"/>
        <v>141.56</v>
      </c>
      <c r="H143" s="141">
        <f t="shared" si="51"/>
        <v>141.56</v>
      </c>
      <c r="I143" s="135">
        <f>VLOOKUP(A143,[1]农村计生奖励!$A$10:$G$168,7,0)</f>
        <v>144.72</v>
      </c>
      <c r="J143" s="30">
        <f t="shared" si="52"/>
        <v>-3.16</v>
      </c>
      <c r="K143" s="62"/>
      <c r="L143" s="141">
        <f t="shared" si="53"/>
        <v>138.4</v>
      </c>
      <c r="M143" s="65">
        <v>2300249</v>
      </c>
      <c r="N143" s="65">
        <v>51301</v>
      </c>
    </row>
    <row r="144" s="153" customFormat="1" ht="22" customHeight="1" spans="1:14">
      <c r="A144" s="30" t="s">
        <v>149</v>
      </c>
      <c r="B144" s="175">
        <v>590</v>
      </c>
      <c r="C144" s="32">
        <v>760</v>
      </c>
      <c r="D144" s="33">
        <v>0.85</v>
      </c>
      <c r="E144" s="176">
        <f t="shared" si="48"/>
        <v>93.02</v>
      </c>
      <c r="F144" s="176">
        <f t="shared" si="49"/>
        <v>16.99</v>
      </c>
      <c r="G144" s="135">
        <f t="shared" si="50"/>
        <v>76.03</v>
      </c>
      <c r="H144" s="141">
        <f t="shared" si="51"/>
        <v>76.03</v>
      </c>
      <c r="I144" s="135">
        <f>VLOOKUP(A144,[1]农村计生奖励!$A$10:$G$168,7,0)</f>
        <v>76.31</v>
      </c>
      <c r="J144" s="30">
        <f t="shared" si="52"/>
        <v>-0.280000000000001</v>
      </c>
      <c r="K144" s="62"/>
      <c r="L144" s="141">
        <f t="shared" si="53"/>
        <v>75.75</v>
      </c>
      <c r="M144" s="65">
        <v>2300249</v>
      </c>
      <c r="N144" s="65">
        <v>51301</v>
      </c>
    </row>
    <row r="145" s="153" customFormat="1" ht="22" customHeight="1" spans="1:14">
      <c r="A145" s="30" t="s">
        <v>150</v>
      </c>
      <c r="B145" s="175">
        <v>554</v>
      </c>
      <c r="C145" s="32">
        <v>686</v>
      </c>
      <c r="D145" s="33">
        <v>0.85</v>
      </c>
      <c r="E145" s="176">
        <f t="shared" si="48"/>
        <v>83.97</v>
      </c>
      <c r="F145" s="176">
        <f t="shared" si="49"/>
        <v>15.96</v>
      </c>
      <c r="G145" s="135">
        <f t="shared" si="50"/>
        <v>68.01</v>
      </c>
      <c r="H145" s="141">
        <f t="shared" si="51"/>
        <v>68.01</v>
      </c>
      <c r="I145" s="135">
        <f>VLOOKUP(A145,[1]农村计生奖励!$A$10:$G$168,7,0)</f>
        <v>68.13</v>
      </c>
      <c r="J145" s="30">
        <f t="shared" si="52"/>
        <v>-0.120000000000005</v>
      </c>
      <c r="K145" s="62"/>
      <c r="L145" s="141">
        <f t="shared" si="53"/>
        <v>67.89</v>
      </c>
      <c r="M145" s="65">
        <v>2300249</v>
      </c>
      <c r="N145" s="65">
        <v>51301</v>
      </c>
    </row>
    <row r="146" s="153" customFormat="1" ht="22" customHeight="1" spans="1:14">
      <c r="A146" s="192" t="s">
        <v>151</v>
      </c>
      <c r="B146" s="175">
        <v>2287</v>
      </c>
      <c r="C146" s="32">
        <v>2952</v>
      </c>
      <c r="D146" s="33">
        <v>0.85</v>
      </c>
      <c r="E146" s="176">
        <f t="shared" si="48"/>
        <v>361.32</v>
      </c>
      <c r="F146" s="176">
        <f t="shared" si="49"/>
        <v>65.87</v>
      </c>
      <c r="G146" s="176">
        <f t="shared" si="50"/>
        <v>295.45</v>
      </c>
      <c r="H146" s="141">
        <f t="shared" si="51"/>
        <v>295.45</v>
      </c>
      <c r="I146" s="135">
        <f>VLOOKUP(A146,[1]农村计生奖励!$A$10:$G$168,7,0)</f>
        <v>284.05</v>
      </c>
      <c r="J146" s="30">
        <f t="shared" si="52"/>
        <v>11.4</v>
      </c>
      <c r="K146" s="62"/>
      <c r="L146" s="141">
        <f t="shared" si="53"/>
        <v>306.85</v>
      </c>
      <c r="M146" s="65">
        <v>2300249</v>
      </c>
      <c r="N146" s="65">
        <v>51301</v>
      </c>
    </row>
    <row r="147" s="153" customFormat="1" ht="22" customHeight="1" spans="1:14">
      <c r="A147" s="192" t="s">
        <v>152</v>
      </c>
      <c r="B147" s="175">
        <v>1257</v>
      </c>
      <c r="C147" s="32">
        <v>1532</v>
      </c>
      <c r="D147" s="33">
        <v>0.85</v>
      </c>
      <c r="E147" s="176">
        <f t="shared" si="48"/>
        <v>187.52</v>
      </c>
      <c r="F147" s="176">
        <f t="shared" si="49"/>
        <v>36.2</v>
      </c>
      <c r="G147" s="176">
        <f t="shared" si="50"/>
        <v>151.32</v>
      </c>
      <c r="H147" s="141">
        <f t="shared" si="51"/>
        <v>151.32</v>
      </c>
      <c r="I147" s="135">
        <f>VLOOKUP(A147,[1]农村计生奖励!$A$10:$G$168,7,0)</f>
        <v>152.23</v>
      </c>
      <c r="J147" s="30">
        <f t="shared" si="52"/>
        <v>-0.909999999999997</v>
      </c>
      <c r="K147" s="62"/>
      <c r="L147" s="141">
        <f t="shared" si="53"/>
        <v>150.41</v>
      </c>
      <c r="M147" s="65">
        <v>2300249</v>
      </c>
      <c r="N147" s="65">
        <v>51301</v>
      </c>
    </row>
    <row r="148" s="153" customFormat="1" ht="22" customHeight="1" spans="1:14">
      <c r="A148" s="192" t="s">
        <v>153</v>
      </c>
      <c r="B148" s="175">
        <v>1528</v>
      </c>
      <c r="C148" s="32">
        <v>2073</v>
      </c>
      <c r="D148" s="33">
        <v>0.85</v>
      </c>
      <c r="E148" s="176">
        <f t="shared" si="48"/>
        <v>253.74</v>
      </c>
      <c r="F148" s="176">
        <f t="shared" si="49"/>
        <v>44.01</v>
      </c>
      <c r="G148" s="135">
        <f t="shared" si="50"/>
        <v>209.73</v>
      </c>
      <c r="H148" s="141">
        <f t="shared" si="51"/>
        <v>209.73</v>
      </c>
      <c r="I148" s="135">
        <f>VLOOKUP(A148,[1]农村计生奖励!$A$10:$G$168,7,0)</f>
        <v>206.4</v>
      </c>
      <c r="J148" s="30">
        <f t="shared" si="52"/>
        <v>3.33000000000001</v>
      </c>
      <c r="K148" s="62"/>
      <c r="L148" s="141">
        <f t="shared" si="53"/>
        <v>213.06</v>
      </c>
      <c r="M148" s="65">
        <v>2300249</v>
      </c>
      <c r="N148" s="65">
        <v>51301</v>
      </c>
    </row>
    <row r="149" s="153" customFormat="1" ht="22" customHeight="1" spans="1:14">
      <c r="A149" s="30" t="s">
        <v>154</v>
      </c>
      <c r="B149" s="175">
        <v>1080</v>
      </c>
      <c r="C149" s="32">
        <v>1552</v>
      </c>
      <c r="D149" s="33">
        <v>0.85</v>
      </c>
      <c r="E149" s="176">
        <f t="shared" si="48"/>
        <v>189.96</v>
      </c>
      <c r="F149" s="176">
        <f t="shared" si="49"/>
        <v>31.1</v>
      </c>
      <c r="G149" s="176">
        <f t="shared" si="50"/>
        <v>158.86</v>
      </c>
      <c r="H149" s="141">
        <f t="shared" si="51"/>
        <v>158.86</v>
      </c>
      <c r="I149" s="135">
        <f>VLOOKUP(A149,[1]农村计生奖励!$A$10:$G$168,7,0)</f>
        <v>150.25</v>
      </c>
      <c r="J149" s="30">
        <f t="shared" si="52"/>
        <v>8.61000000000001</v>
      </c>
      <c r="K149" s="62"/>
      <c r="L149" s="141">
        <f t="shared" si="53"/>
        <v>167.47</v>
      </c>
      <c r="M149" s="65">
        <v>2300249</v>
      </c>
      <c r="N149" s="65">
        <v>51301</v>
      </c>
    </row>
    <row r="150" s="153" customFormat="1" ht="22" customHeight="1" spans="1:14">
      <c r="A150" s="30" t="s">
        <v>155</v>
      </c>
      <c r="B150" s="175">
        <v>1091</v>
      </c>
      <c r="C150" s="32">
        <v>1566</v>
      </c>
      <c r="D150" s="33">
        <v>0.85</v>
      </c>
      <c r="E150" s="176">
        <f t="shared" si="48"/>
        <v>191.68</v>
      </c>
      <c r="F150" s="176">
        <f t="shared" si="49"/>
        <v>31.42</v>
      </c>
      <c r="G150" s="176">
        <f t="shared" si="50"/>
        <v>160.26</v>
      </c>
      <c r="H150" s="141">
        <f t="shared" si="51"/>
        <v>160.26</v>
      </c>
      <c r="I150" s="135">
        <f>VLOOKUP(A150,[1]农村计生奖励!$A$10:$G$168,7,0)</f>
        <v>163.13</v>
      </c>
      <c r="J150" s="30">
        <f t="shared" si="52"/>
        <v>-2.87</v>
      </c>
      <c r="K150" s="62"/>
      <c r="L150" s="141">
        <f t="shared" si="53"/>
        <v>157.39</v>
      </c>
      <c r="M150" s="65">
        <v>2300249</v>
      </c>
      <c r="N150" s="65">
        <v>51301</v>
      </c>
    </row>
    <row r="151" s="153" customFormat="1" ht="22" customHeight="1" spans="1:14">
      <c r="A151" s="30" t="s">
        <v>156</v>
      </c>
      <c r="B151" s="175">
        <v>1122</v>
      </c>
      <c r="C151" s="32">
        <v>1857</v>
      </c>
      <c r="D151" s="33">
        <v>0.85</v>
      </c>
      <c r="E151" s="176">
        <f t="shared" si="48"/>
        <v>227.3</v>
      </c>
      <c r="F151" s="176">
        <f t="shared" si="49"/>
        <v>32.31</v>
      </c>
      <c r="G151" s="176">
        <f t="shared" si="50"/>
        <v>194.99</v>
      </c>
      <c r="H151" s="141">
        <f t="shared" si="51"/>
        <v>194.99</v>
      </c>
      <c r="I151" s="135">
        <f>VLOOKUP(A151,[1]农村计生奖励!$A$10:$G$168,7,0)</f>
        <v>167.36</v>
      </c>
      <c r="J151" s="30">
        <f t="shared" si="52"/>
        <v>27.63</v>
      </c>
      <c r="K151" s="62"/>
      <c r="L151" s="141">
        <f t="shared" si="53"/>
        <v>222.62</v>
      </c>
      <c r="M151" s="65">
        <v>2300249</v>
      </c>
      <c r="N151" s="65">
        <v>51301</v>
      </c>
    </row>
    <row r="152" s="153" customFormat="1" ht="22" customHeight="1" spans="1:14">
      <c r="A152" s="30" t="s">
        <v>157</v>
      </c>
      <c r="B152" s="175">
        <v>1185</v>
      </c>
      <c r="C152" s="32">
        <v>1889</v>
      </c>
      <c r="D152" s="33">
        <v>0.85</v>
      </c>
      <c r="E152" s="176">
        <f t="shared" si="48"/>
        <v>231.21</v>
      </c>
      <c r="F152" s="176">
        <f t="shared" si="49"/>
        <v>34.13</v>
      </c>
      <c r="G152" s="176">
        <f t="shared" si="50"/>
        <v>197.08</v>
      </c>
      <c r="H152" s="141">
        <f t="shared" si="51"/>
        <v>197.08</v>
      </c>
      <c r="I152" s="135">
        <f>VLOOKUP(A152,[1]农村计生奖励!$A$10:$G$168,7,0)</f>
        <v>172.93</v>
      </c>
      <c r="J152" s="30">
        <f t="shared" si="52"/>
        <v>24.15</v>
      </c>
      <c r="K152" s="62"/>
      <c r="L152" s="141">
        <f t="shared" si="53"/>
        <v>221.23</v>
      </c>
      <c r="M152" s="65">
        <v>2300249</v>
      </c>
      <c r="N152" s="65">
        <v>51301</v>
      </c>
    </row>
    <row r="153" s="153" customFormat="1" ht="22" customHeight="1" spans="1:14">
      <c r="A153" s="30" t="s">
        <v>158</v>
      </c>
      <c r="B153" s="175">
        <v>1376</v>
      </c>
      <c r="C153" s="32">
        <v>2831</v>
      </c>
      <c r="D153" s="33">
        <v>0.65</v>
      </c>
      <c r="E153" s="176">
        <f t="shared" si="48"/>
        <v>264.98</v>
      </c>
      <c r="F153" s="176">
        <f t="shared" si="49"/>
        <v>39.63</v>
      </c>
      <c r="G153" s="176">
        <f t="shared" si="50"/>
        <v>225.35</v>
      </c>
      <c r="H153" s="141">
        <f t="shared" si="51"/>
        <v>225.35</v>
      </c>
      <c r="I153" s="135">
        <f>VLOOKUP(A153,[1]农村计生奖励!$A$10:$G$168,7,0)</f>
        <v>196.21</v>
      </c>
      <c r="J153" s="30">
        <f t="shared" si="52"/>
        <v>29.14</v>
      </c>
      <c r="K153" s="62"/>
      <c r="L153" s="141">
        <f t="shared" si="53"/>
        <v>254.49</v>
      </c>
      <c r="M153" s="65">
        <v>2300249</v>
      </c>
      <c r="N153" s="65">
        <v>51301</v>
      </c>
    </row>
    <row r="154" s="153" customFormat="1" ht="22" customHeight="1" spans="1:14">
      <c r="A154" s="30" t="s">
        <v>159</v>
      </c>
      <c r="B154" s="175">
        <v>1297</v>
      </c>
      <c r="C154" s="32">
        <v>2234</v>
      </c>
      <c r="D154" s="33">
        <v>0.85</v>
      </c>
      <c r="E154" s="176">
        <f t="shared" si="48"/>
        <v>273.44</v>
      </c>
      <c r="F154" s="176">
        <f t="shared" si="49"/>
        <v>37.35</v>
      </c>
      <c r="G154" s="176">
        <f t="shared" si="50"/>
        <v>236.09</v>
      </c>
      <c r="H154" s="141">
        <f t="shared" si="51"/>
        <v>236.09</v>
      </c>
      <c r="I154" s="135">
        <f>VLOOKUP(A154,[1]农村计生奖励!$A$10:$G$168,7,0)</f>
        <v>208.02</v>
      </c>
      <c r="J154" s="30">
        <f t="shared" si="52"/>
        <v>28.07</v>
      </c>
      <c r="K154" s="62"/>
      <c r="L154" s="141">
        <f t="shared" si="53"/>
        <v>264.16</v>
      </c>
      <c r="M154" s="65">
        <v>2300249</v>
      </c>
      <c r="N154" s="65">
        <v>51301</v>
      </c>
    </row>
    <row r="155" s="153" customFormat="1" ht="27" spans="1:14">
      <c r="A155" s="194" t="s">
        <v>160</v>
      </c>
      <c r="B155" s="175">
        <v>162</v>
      </c>
      <c r="C155" s="32">
        <v>310</v>
      </c>
      <c r="D155" s="33">
        <v>1</v>
      </c>
      <c r="E155" s="176">
        <f t="shared" si="48"/>
        <v>44.64</v>
      </c>
      <c r="F155" s="176">
        <f t="shared" si="49"/>
        <v>4.67</v>
      </c>
      <c r="G155" s="176">
        <f t="shared" si="50"/>
        <v>39.97</v>
      </c>
      <c r="H155" s="141">
        <f t="shared" si="51"/>
        <v>39.97</v>
      </c>
      <c r="I155" s="135">
        <f>VLOOKUP(A155,[1]农村计生奖励!$A$10:$G$168,7,0)</f>
        <v>35.42</v>
      </c>
      <c r="J155" s="30">
        <f t="shared" si="52"/>
        <v>4.55</v>
      </c>
      <c r="K155" s="62"/>
      <c r="L155" s="141">
        <f t="shared" si="53"/>
        <v>44.52</v>
      </c>
      <c r="M155" s="65">
        <v>2300249</v>
      </c>
      <c r="N155" s="65">
        <v>51301</v>
      </c>
    </row>
    <row r="156" s="153" customFormat="1" ht="27" spans="1:14">
      <c r="A156" s="194" t="s">
        <v>161</v>
      </c>
      <c r="B156" s="175">
        <v>310</v>
      </c>
      <c r="C156" s="32">
        <v>548</v>
      </c>
      <c r="D156" s="33">
        <v>1</v>
      </c>
      <c r="E156" s="176">
        <f t="shared" si="48"/>
        <v>78.91</v>
      </c>
      <c r="F156" s="176">
        <f t="shared" si="49"/>
        <v>8.93</v>
      </c>
      <c r="G156" s="176">
        <f t="shared" si="50"/>
        <v>69.98</v>
      </c>
      <c r="H156" s="141">
        <f t="shared" si="51"/>
        <v>69.98</v>
      </c>
      <c r="I156" s="135">
        <f>VLOOKUP(A156,[1]农村计生奖励!$A$10:$G$168,7,0)</f>
        <v>62.52</v>
      </c>
      <c r="J156" s="30">
        <f t="shared" si="52"/>
        <v>7.45999999999999</v>
      </c>
      <c r="K156" s="62"/>
      <c r="L156" s="141">
        <f t="shared" si="53"/>
        <v>77.44</v>
      </c>
      <c r="M156" s="65">
        <v>2300249</v>
      </c>
      <c r="N156" s="65">
        <v>51301</v>
      </c>
    </row>
    <row r="157" s="153" customFormat="1" spans="1:14">
      <c r="A157" s="30" t="s">
        <v>162</v>
      </c>
      <c r="B157" s="175">
        <v>561</v>
      </c>
      <c r="C157" s="32">
        <v>981</v>
      </c>
      <c r="D157" s="33">
        <v>0.85</v>
      </c>
      <c r="E157" s="176">
        <f t="shared" si="48"/>
        <v>120.07</v>
      </c>
      <c r="F157" s="176">
        <f t="shared" si="49"/>
        <v>16.16</v>
      </c>
      <c r="G157" s="176">
        <f t="shared" si="50"/>
        <v>103.91</v>
      </c>
      <c r="H157" s="141">
        <f t="shared" si="51"/>
        <v>103.91</v>
      </c>
      <c r="I157" s="135">
        <f>VLOOKUP(A157,[1]农村计生奖励!$A$10:$G$168,7,0)</f>
        <v>94.18</v>
      </c>
      <c r="J157" s="30">
        <f t="shared" si="52"/>
        <v>9.72999999999999</v>
      </c>
      <c r="K157" s="62"/>
      <c r="L157" s="141">
        <f t="shared" si="53"/>
        <v>113.64</v>
      </c>
      <c r="M157" s="65">
        <v>2300249</v>
      </c>
      <c r="N157" s="65">
        <v>51301</v>
      </c>
    </row>
    <row r="158" s="153" customFormat="1" spans="1:14">
      <c r="A158" s="30" t="s">
        <v>163</v>
      </c>
      <c r="B158" s="175">
        <v>980</v>
      </c>
      <c r="C158" s="32">
        <v>1551</v>
      </c>
      <c r="D158" s="33">
        <v>0.85</v>
      </c>
      <c r="E158" s="176">
        <f t="shared" si="48"/>
        <v>189.84</v>
      </c>
      <c r="F158" s="176">
        <f t="shared" si="49"/>
        <v>28.22</v>
      </c>
      <c r="G158" s="176">
        <f t="shared" si="50"/>
        <v>161.62</v>
      </c>
      <c r="H158" s="141">
        <f t="shared" si="51"/>
        <v>161.62</v>
      </c>
      <c r="I158" s="135">
        <f>VLOOKUP(A158,[1]农村计生奖励!$A$10:$G$168,7,0)</f>
        <v>138.91</v>
      </c>
      <c r="J158" s="30">
        <f t="shared" si="52"/>
        <v>22.71</v>
      </c>
      <c r="K158" s="62"/>
      <c r="L158" s="141">
        <f t="shared" si="53"/>
        <v>184.33</v>
      </c>
      <c r="M158" s="65">
        <v>2300249</v>
      </c>
      <c r="N158" s="65">
        <v>51301</v>
      </c>
    </row>
    <row r="159" s="153" customFormat="1" spans="1:14">
      <c r="A159" s="30" t="s">
        <v>164</v>
      </c>
      <c r="B159" s="175">
        <v>1631</v>
      </c>
      <c r="C159" s="32">
        <v>3223</v>
      </c>
      <c r="D159" s="33">
        <v>0.85</v>
      </c>
      <c r="E159" s="176">
        <f t="shared" si="48"/>
        <v>394.5</v>
      </c>
      <c r="F159" s="176">
        <f t="shared" si="49"/>
        <v>46.97</v>
      </c>
      <c r="G159" s="176">
        <f t="shared" si="50"/>
        <v>347.53</v>
      </c>
      <c r="H159" s="141">
        <f t="shared" si="51"/>
        <v>347.53</v>
      </c>
      <c r="I159" s="135">
        <f>VLOOKUP(A159,[1]农村计生奖励!$A$10:$G$168,7,0)</f>
        <v>287.75</v>
      </c>
      <c r="J159" s="30">
        <f t="shared" si="52"/>
        <v>59.78</v>
      </c>
      <c r="K159" s="62"/>
      <c r="L159" s="141">
        <f t="shared" si="53"/>
        <v>407.31</v>
      </c>
      <c r="M159" s="65">
        <v>2300249</v>
      </c>
      <c r="N159" s="65">
        <v>51301</v>
      </c>
    </row>
    <row r="160" s="153" customFormat="1" ht="22" customHeight="1" spans="1:14">
      <c r="A160" s="30" t="s">
        <v>165</v>
      </c>
      <c r="B160" s="175">
        <v>6201</v>
      </c>
      <c r="C160" s="32">
        <v>7628</v>
      </c>
      <c r="D160" s="33">
        <v>1</v>
      </c>
      <c r="E160" s="176">
        <f t="shared" si="48"/>
        <v>1098.43</v>
      </c>
      <c r="F160" s="176">
        <f t="shared" si="49"/>
        <v>178.59</v>
      </c>
      <c r="G160" s="176">
        <f t="shared" si="50"/>
        <v>919.84</v>
      </c>
      <c r="H160" s="141">
        <f t="shared" si="51"/>
        <v>919.84</v>
      </c>
      <c r="I160" s="135">
        <f>VLOOKUP(A160,[1]农村计生奖励!$A$10:$G$168,7,0)</f>
        <v>901.36</v>
      </c>
      <c r="J160" s="30">
        <f t="shared" si="52"/>
        <v>18.48</v>
      </c>
      <c r="K160" s="62"/>
      <c r="L160" s="141">
        <f t="shared" si="53"/>
        <v>938.32</v>
      </c>
      <c r="M160" s="65">
        <v>2300249</v>
      </c>
      <c r="N160" s="65">
        <v>51301</v>
      </c>
    </row>
    <row r="161" s="153" customFormat="1" ht="22" customHeight="1" spans="1:14">
      <c r="A161" s="30" t="s">
        <v>166</v>
      </c>
      <c r="B161" s="175">
        <v>983</v>
      </c>
      <c r="C161" s="32">
        <v>1133</v>
      </c>
      <c r="D161" s="33">
        <v>1</v>
      </c>
      <c r="E161" s="176">
        <f t="shared" si="48"/>
        <v>163.15</v>
      </c>
      <c r="F161" s="176">
        <f t="shared" si="49"/>
        <v>28.31</v>
      </c>
      <c r="G161" s="176">
        <f t="shared" si="50"/>
        <v>134.84</v>
      </c>
      <c r="H161" s="141">
        <f t="shared" si="51"/>
        <v>134.84</v>
      </c>
      <c r="I161" s="135">
        <f>VLOOKUP(A161,[1]农村计生奖励!$A$10:$G$168,7,0)</f>
        <v>134.95</v>
      </c>
      <c r="J161" s="30">
        <f t="shared" si="52"/>
        <v>-0.109999999999985</v>
      </c>
      <c r="K161" s="62"/>
      <c r="L161" s="141">
        <f t="shared" si="53"/>
        <v>134.73</v>
      </c>
      <c r="M161" s="65">
        <v>2300249</v>
      </c>
      <c r="N161" s="65">
        <v>51301</v>
      </c>
    </row>
    <row r="162" s="153" customFormat="1" ht="22" customHeight="1" spans="1:14">
      <c r="A162" s="30" t="s">
        <v>167</v>
      </c>
      <c r="B162" s="175">
        <v>1138</v>
      </c>
      <c r="C162" s="32">
        <v>1346</v>
      </c>
      <c r="D162" s="33">
        <v>1</v>
      </c>
      <c r="E162" s="176">
        <f t="shared" si="48"/>
        <v>193.82</v>
      </c>
      <c r="F162" s="176">
        <f t="shared" si="49"/>
        <v>32.77</v>
      </c>
      <c r="G162" s="176">
        <f t="shared" si="50"/>
        <v>161.05</v>
      </c>
      <c r="H162" s="141">
        <f t="shared" si="51"/>
        <v>161.05</v>
      </c>
      <c r="I162" s="135">
        <f>VLOOKUP(A162,[1]农村计生奖励!$A$10:$G$168,7,0)</f>
        <v>153.62</v>
      </c>
      <c r="J162" s="30">
        <f t="shared" si="52"/>
        <v>7.42999999999998</v>
      </c>
      <c r="K162" s="62"/>
      <c r="L162" s="141">
        <f t="shared" si="53"/>
        <v>168.48</v>
      </c>
      <c r="M162" s="65">
        <v>2300249</v>
      </c>
      <c r="N162" s="65">
        <v>51301</v>
      </c>
    </row>
    <row r="163" s="153" customFormat="1" ht="22" customHeight="1" spans="1:14">
      <c r="A163" s="30" t="s">
        <v>168</v>
      </c>
      <c r="B163" s="175">
        <v>968</v>
      </c>
      <c r="C163" s="32">
        <v>1371</v>
      </c>
      <c r="D163" s="33">
        <v>1</v>
      </c>
      <c r="E163" s="176">
        <f t="shared" si="48"/>
        <v>197.42</v>
      </c>
      <c r="F163" s="176">
        <f t="shared" si="49"/>
        <v>27.88</v>
      </c>
      <c r="G163" s="176">
        <f t="shared" si="50"/>
        <v>169.54</v>
      </c>
      <c r="H163" s="141">
        <f t="shared" si="51"/>
        <v>169.54</v>
      </c>
      <c r="I163" s="135">
        <f>VLOOKUP(A163,[1]农村计生奖励!$A$10:$G$168,7,0)</f>
        <v>183.23</v>
      </c>
      <c r="J163" s="30">
        <f t="shared" si="52"/>
        <v>-13.69</v>
      </c>
      <c r="K163" s="62"/>
      <c r="L163" s="141">
        <f t="shared" si="53"/>
        <v>155.85</v>
      </c>
      <c r="M163" s="65">
        <v>2300249</v>
      </c>
      <c r="N163" s="65">
        <v>51301</v>
      </c>
    </row>
    <row r="164" s="153" customFormat="1" ht="22" customHeight="1" spans="1:14">
      <c r="A164" s="30" t="s">
        <v>169</v>
      </c>
      <c r="B164" s="175">
        <v>1767</v>
      </c>
      <c r="C164" s="32">
        <v>2640</v>
      </c>
      <c r="D164" s="33">
        <v>0.85</v>
      </c>
      <c r="E164" s="176">
        <f t="shared" si="48"/>
        <v>323.14</v>
      </c>
      <c r="F164" s="176">
        <f t="shared" si="49"/>
        <v>50.89</v>
      </c>
      <c r="G164" s="176">
        <f t="shared" si="50"/>
        <v>272.25</v>
      </c>
      <c r="H164" s="141">
        <f t="shared" si="51"/>
        <v>272.25</v>
      </c>
      <c r="I164" s="135">
        <f>VLOOKUP(A164,[1]农村计生奖励!$A$10:$G$168,7,0)</f>
        <v>250.05</v>
      </c>
      <c r="J164" s="30">
        <f t="shared" si="52"/>
        <v>22.2</v>
      </c>
      <c r="K164" s="62"/>
      <c r="L164" s="141">
        <f t="shared" si="53"/>
        <v>294.45</v>
      </c>
      <c r="M164" s="65">
        <v>2300249</v>
      </c>
      <c r="N164" s="65">
        <v>51301</v>
      </c>
    </row>
    <row r="165" s="153" customFormat="1" ht="22" customHeight="1" spans="1:14">
      <c r="A165" s="30" t="s">
        <v>170</v>
      </c>
      <c r="B165" s="175">
        <v>1255</v>
      </c>
      <c r="C165" s="32">
        <v>2250</v>
      </c>
      <c r="D165" s="33">
        <v>0.85</v>
      </c>
      <c r="E165" s="176">
        <f t="shared" si="48"/>
        <v>275.4</v>
      </c>
      <c r="F165" s="176">
        <f t="shared" si="49"/>
        <v>36.14</v>
      </c>
      <c r="G165" s="176">
        <f t="shared" si="50"/>
        <v>239.26</v>
      </c>
      <c r="H165" s="141">
        <f t="shared" si="51"/>
        <v>239.26</v>
      </c>
      <c r="I165" s="135">
        <f>VLOOKUP(A165,[1]农村计生奖励!$A$10:$G$168,7,0)</f>
        <v>204.41</v>
      </c>
      <c r="J165" s="30">
        <f t="shared" si="52"/>
        <v>34.85</v>
      </c>
      <c r="K165" s="62"/>
      <c r="L165" s="141">
        <f t="shared" si="53"/>
        <v>274.11</v>
      </c>
      <c r="M165" s="65">
        <v>2300249</v>
      </c>
      <c r="N165" s="65">
        <v>51301</v>
      </c>
    </row>
    <row r="166" s="153" customFormat="1" ht="22" customHeight="1" spans="1:14">
      <c r="A166" s="47" t="s">
        <v>171</v>
      </c>
      <c r="B166" s="175">
        <v>1175</v>
      </c>
      <c r="C166" s="32">
        <v>2252</v>
      </c>
      <c r="D166" s="33">
        <v>0.85</v>
      </c>
      <c r="E166" s="176">
        <f t="shared" si="48"/>
        <v>275.64</v>
      </c>
      <c r="F166" s="176">
        <f t="shared" si="49"/>
        <v>33.84</v>
      </c>
      <c r="G166" s="176">
        <f t="shared" si="50"/>
        <v>241.8</v>
      </c>
      <c r="H166" s="141">
        <f t="shared" si="51"/>
        <v>241.8</v>
      </c>
      <c r="I166" s="135">
        <f>VLOOKUP(A166,[1]农村计生奖励!$A$10:$G$168,7,0)</f>
        <v>207.81</v>
      </c>
      <c r="J166" s="30">
        <f t="shared" si="52"/>
        <v>33.99</v>
      </c>
      <c r="K166" s="62"/>
      <c r="L166" s="141">
        <f t="shared" si="53"/>
        <v>275.79</v>
      </c>
      <c r="M166" s="65">
        <v>2300249</v>
      </c>
      <c r="N166" s="65">
        <v>51301</v>
      </c>
    </row>
    <row r="167" s="119" customFormat="1" ht="101" customHeight="1" spans="1:14">
      <c r="A167" s="15" t="s">
        <v>200</v>
      </c>
      <c r="B167" s="15"/>
      <c r="C167" s="15"/>
      <c r="D167" s="15"/>
      <c r="E167" s="15"/>
      <c r="F167" s="15"/>
      <c r="G167" s="15"/>
      <c r="H167" s="15"/>
      <c r="I167" s="15"/>
      <c r="J167" s="15"/>
      <c r="K167" s="15"/>
      <c r="L167" s="15"/>
      <c r="M167" s="15"/>
      <c r="N167" s="15"/>
    </row>
    <row r="168" spans="9:9">
      <c r="I168" s="156"/>
    </row>
    <row r="169" spans="9:9">
      <c r="I169" s="156"/>
    </row>
    <row r="170" spans="9:9">
      <c r="I170" s="156"/>
    </row>
    <row r="171" spans="9:9">
      <c r="I171" s="156"/>
    </row>
    <row r="172" spans="9:9">
      <c r="I172" s="156"/>
    </row>
    <row r="173" spans="9:9">
      <c r="I173" s="156"/>
    </row>
    <row r="174" spans="9:9">
      <c r="I174" s="156"/>
    </row>
    <row r="175" spans="9:9">
      <c r="I175" s="156"/>
    </row>
    <row r="176" spans="9:9">
      <c r="I176" s="156"/>
    </row>
    <row r="177" spans="9:9">
      <c r="I177" s="156"/>
    </row>
    <row r="178" spans="9:9">
      <c r="I178" s="156"/>
    </row>
    <row r="179" spans="9:9">
      <c r="I179" s="156"/>
    </row>
    <row r="180" spans="9:9">
      <c r="I180" s="156"/>
    </row>
    <row r="181" spans="9:9">
      <c r="I181" s="156"/>
    </row>
    <row r="182" spans="9:9">
      <c r="I182" s="156"/>
    </row>
    <row r="183" spans="9:9">
      <c r="I183" s="156"/>
    </row>
    <row r="184" spans="9:9">
      <c r="I184" s="156"/>
    </row>
    <row r="185" spans="9:9">
      <c r="I185" s="156"/>
    </row>
    <row r="186" spans="9:9">
      <c r="I186" s="156"/>
    </row>
    <row r="187" spans="9:9">
      <c r="I187" s="156"/>
    </row>
    <row r="188" spans="9:9">
      <c r="I188" s="156"/>
    </row>
    <row r="189" spans="9:9">
      <c r="I189" s="156"/>
    </row>
    <row r="190" spans="9:9">
      <c r="I190" s="156"/>
    </row>
    <row r="191" spans="9:9">
      <c r="I191" s="156"/>
    </row>
    <row r="192" spans="9:9">
      <c r="I192" s="156"/>
    </row>
    <row r="193" spans="9:9">
      <c r="I193" s="156"/>
    </row>
    <row r="194" spans="9:9">
      <c r="I194" s="156"/>
    </row>
    <row r="195" spans="9:9">
      <c r="I195" s="156"/>
    </row>
    <row r="196" spans="9:9">
      <c r="I196" s="156"/>
    </row>
    <row r="197" spans="9:9">
      <c r="I197" s="156"/>
    </row>
    <row r="198" spans="9:9">
      <c r="I198" s="156"/>
    </row>
    <row r="199" spans="9:9">
      <c r="I199" s="156"/>
    </row>
    <row r="200" spans="9:9">
      <c r="I200" s="156"/>
    </row>
    <row r="201" spans="9:9">
      <c r="I201" s="156"/>
    </row>
    <row r="202" spans="9:9">
      <c r="I202" s="156"/>
    </row>
    <row r="203" spans="9:9">
      <c r="I203" s="156"/>
    </row>
    <row r="204" spans="9:9">
      <c r="I204" s="156"/>
    </row>
    <row r="205" spans="9:9">
      <c r="I205" s="156"/>
    </row>
    <row r="206" spans="9:9">
      <c r="I206" s="156"/>
    </row>
    <row r="207" spans="9:9">
      <c r="I207" s="156"/>
    </row>
    <row r="208" spans="9:9">
      <c r="I208" s="156"/>
    </row>
    <row r="209" spans="9:9">
      <c r="I209" s="156"/>
    </row>
    <row r="210" spans="9:9">
      <c r="I210" s="156"/>
    </row>
    <row r="211" spans="9:9">
      <c r="I211" s="156"/>
    </row>
    <row r="212" spans="9:9">
      <c r="I212" s="156"/>
    </row>
    <row r="213" spans="9:9">
      <c r="I213" s="156"/>
    </row>
    <row r="214" spans="9:9">
      <c r="I214" s="156"/>
    </row>
    <row r="215" spans="9:9">
      <c r="I215" s="156"/>
    </row>
    <row r="216" spans="9:9">
      <c r="I216" s="156"/>
    </row>
    <row r="217" spans="9:9">
      <c r="I217" s="156"/>
    </row>
    <row r="218" spans="9:9">
      <c r="I218" s="156"/>
    </row>
    <row r="219" spans="9:9">
      <c r="I219" s="156"/>
    </row>
    <row r="220" spans="9:9">
      <c r="I220" s="156"/>
    </row>
    <row r="221" spans="9:9">
      <c r="I221" s="156"/>
    </row>
    <row r="222" spans="9:9">
      <c r="I222" s="156"/>
    </row>
    <row r="223" spans="9:9">
      <c r="I223" s="156"/>
    </row>
    <row r="224" spans="9:9">
      <c r="I224" s="156"/>
    </row>
    <row r="225" spans="9:9">
      <c r="I225" s="156"/>
    </row>
    <row r="226" spans="9:9">
      <c r="I226" s="156"/>
    </row>
    <row r="227" spans="9:9">
      <c r="I227" s="156"/>
    </row>
    <row r="228" spans="9:9">
      <c r="I228" s="156"/>
    </row>
    <row r="229" spans="9:9">
      <c r="I229" s="156"/>
    </row>
    <row r="230" spans="9:9">
      <c r="I230" s="156"/>
    </row>
    <row r="231" spans="9:9">
      <c r="I231" s="156"/>
    </row>
    <row r="232" spans="9:9">
      <c r="I232" s="156"/>
    </row>
    <row r="233" spans="9:9">
      <c r="I233" s="156"/>
    </row>
    <row r="234" spans="9:9">
      <c r="I234" s="156"/>
    </row>
    <row r="235" spans="9:9">
      <c r="I235" s="156"/>
    </row>
    <row r="236" spans="9:9">
      <c r="I236" s="156"/>
    </row>
    <row r="237" spans="9:9">
      <c r="I237" s="156"/>
    </row>
    <row r="238" spans="9:9">
      <c r="I238" s="156"/>
    </row>
    <row r="239" spans="9:9">
      <c r="I239" s="156"/>
    </row>
    <row r="240" spans="9:9">
      <c r="I240" s="156"/>
    </row>
    <row r="241" spans="9:9">
      <c r="I241" s="156"/>
    </row>
    <row r="242" spans="9:9">
      <c r="I242" s="156"/>
    </row>
    <row r="243" spans="9:9">
      <c r="I243" s="156"/>
    </row>
    <row r="244" spans="9:9">
      <c r="I244" s="156"/>
    </row>
    <row r="245" spans="9:9">
      <c r="I245" s="156"/>
    </row>
    <row r="246" spans="9:9">
      <c r="I246" s="156"/>
    </row>
    <row r="247" spans="9:9">
      <c r="I247" s="156"/>
    </row>
    <row r="248" spans="9:9">
      <c r="I248" s="156"/>
    </row>
    <row r="249" spans="9:9">
      <c r="I249" s="156"/>
    </row>
    <row r="250" spans="9:9">
      <c r="I250" s="156"/>
    </row>
    <row r="251" spans="9:9">
      <c r="I251" s="156"/>
    </row>
    <row r="252" spans="9:9">
      <c r="I252" s="156"/>
    </row>
    <row r="253" spans="9:9">
      <c r="I253" s="156"/>
    </row>
  </sheetData>
  <mergeCells count="16">
    <mergeCell ref="A2:N2"/>
    <mergeCell ref="A3:E3"/>
    <mergeCell ref="L3:N3"/>
    <mergeCell ref="H4:J4"/>
    <mergeCell ref="A167:N167"/>
    <mergeCell ref="A4:A5"/>
    <mergeCell ref="B4:B5"/>
    <mergeCell ref="C4:C5"/>
    <mergeCell ref="D4:D5"/>
    <mergeCell ref="E4:E5"/>
    <mergeCell ref="F4:F5"/>
    <mergeCell ref="G4:G5"/>
    <mergeCell ref="K4:K5"/>
    <mergeCell ref="L4:L5"/>
    <mergeCell ref="M4:M5"/>
    <mergeCell ref="N4:N5"/>
  </mergeCells>
  <printOptions horizontalCentered="1"/>
  <pageMargins left="0.472222222222222" right="0.472222222222222" top="0.590277777777778" bottom="0.786805555555556" header="0" footer="0.393055555555556"/>
  <pageSetup paperSize="9" scale="82" fitToHeight="0"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A1:HT167"/>
  <sheetViews>
    <sheetView tabSelected="1" workbookViewId="0">
      <pane ySplit="6" topLeftCell="A7" activePane="bottomLeft" state="frozen"/>
      <selection/>
      <selection pane="bottomLeft" activeCell="G15" sqref="G15"/>
    </sheetView>
  </sheetViews>
  <sheetFormatPr defaultColWidth="9" defaultRowHeight="13.5"/>
  <cols>
    <col min="1" max="1" width="22.5" style="120" customWidth="1"/>
    <col min="2" max="2" width="12.625" style="121" customWidth="1"/>
    <col min="3" max="3" width="12.625" style="122" customWidth="1"/>
    <col min="4" max="4" width="10.625" style="123" customWidth="1"/>
    <col min="5" max="6" width="14.625" style="12" customWidth="1"/>
    <col min="7" max="7" width="14.5" style="12" customWidth="1"/>
    <col min="8" max="8" width="13.625" style="10" customWidth="1"/>
    <col min="9" max="9" width="12.375" style="10" customWidth="1"/>
    <col min="10" max="10" width="12.875" style="11" customWidth="1"/>
    <col min="11" max="11" width="16.125" style="12" customWidth="1"/>
    <col min="12" max="16384" width="9" style="14"/>
  </cols>
  <sheetData>
    <row r="1" ht="18.75" spans="1:11">
      <c r="A1" s="81" t="s">
        <v>201</v>
      </c>
      <c r="B1" s="124"/>
      <c r="C1" s="124"/>
      <c r="D1" s="125"/>
      <c r="E1" s="126"/>
      <c r="F1" s="126"/>
      <c r="G1" s="127"/>
      <c r="H1" s="52"/>
      <c r="I1" s="10"/>
      <c r="J1" s="127"/>
      <c r="K1" s="127"/>
    </row>
    <row r="2" s="67" customFormat="1" ht="34" customHeight="1" spans="1:11">
      <c r="A2" s="128" t="s">
        <v>202</v>
      </c>
      <c r="B2" s="128"/>
      <c r="C2" s="128"/>
      <c r="D2" s="128"/>
      <c r="E2" s="129"/>
      <c r="F2" s="129"/>
      <c r="G2" s="129"/>
      <c r="H2" s="128"/>
      <c r="I2" s="128"/>
      <c r="J2" s="129"/>
      <c r="K2" s="129"/>
    </row>
    <row r="3" ht="14" customHeight="1" spans="1:11">
      <c r="A3" s="88"/>
      <c r="B3" s="88"/>
      <c r="C3" s="124"/>
      <c r="D3" s="130"/>
      <c r="E3" s="131"/>
      <c r="F3" s="131"/>
      <c r="G3" s="127"/>
      <c r="H3" s="53"/>
      <c r="I3" s="10"/>
      <c r="J3" s="127"/>
      <c r="K3" s="78" t="s">
        <v>175</v>
      </c>
    </row>
    <row r="4" s="118" customFormat="1" ht="30" customHeight="1" spans="1:209">
      <c r="A4" s="90" t="s">
        <v>3</v>
      </c>
      <c r="B4" s="90" t="s">
        <v>176</v>
      </c>
      <c r="C4" s="90" t="s">
        <v>177</v>
      </c>
      <c r="D4" s="90" t="s">
        <v>203</v>
      </c>
      <c r="E4" s="45" t="s">
        <v>179</v>
      </c>
      <c r="F4" s="45" t="s">
        <v>180</v>
      </c>
      <c r="G4" s="45" t="s">
        <v>204</v>
      </c>
      <c r="H4" s="45" t="s">
        <v>182</v>
      </c>
      <c r="I4" s="45"/>
      <c r="J4" s="45"/>
      <c r="K4" s="45" t="s">
        <v>184</v>
      </c>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c r="GQ4" s="13"/>
      <c r="GR4" s="13"/>
      <c r="GS4" s="13"/>
      <c r="GT4" s="13"/>
      <c r="GU4" s="13"/>
      <c r="GV4" s="13"/>
      <c r="GW4" s="13"/>
      <c r="GX4" s="13"/>
      <c r="GY4" s="13"/>
      <c r="GZ4" s="13"/>
      <c r="HA4" s="13"/>
    </row>
    <row r="5" s="74" customFormat="1" ht="50" customHeight="1" spans="1:209">
      <c r="A5" s="90"/>
      <c r="B5" s="90"/>
      <c r="C5" s="90"/>
      <c r="D5" s="90"/>
      <c r="E5" s="45"/>
      <c r="F5" s="45"/>
      <c r="G5" s="45"/>
      <c r="H5" s="45" t="s">
        <v>185</v>
      </c>
      <c r="I5" s="45" t="s">
        <v>186</v>
      </c>
      <c r="J5" s="35" t="s">
        <v>187</v>
      </c>
      <c r="K5" s="45"/>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GV5" s="13"/>
      <c r="GW5" s="13"/>
      <c r="GX5" s="13"/>
      <c r="GY5" s="13"/>
      <c r="GZ5" s="13"/>
      <c r="HA5" s="13"/>
    </row>
    <row r="6" s="13" customFormat="1" ht="42" customHeight="1" spans="1:11">
      <c r="A6" s="90" t="s">
        <v>188</v>
      </c>
      <c r="B6" s="90" t="s">
        <v>189</v>
      </c>
      <c r="C6" s="90" t="s">
        <v>190</v>
      </c>
      <c r="D6" s="90" t="s">
        <v>191</v>
      </c>
      <c r="E6" s="45" t="s">
        <v>205</v>
      </c>
      <c r="F6" s="45" t="s">
        <v>206</v>
      </c>
      <c r="G6" s="45" t="s">
        <v>194</v>
      </c>
      <c r="H6" s="45" t="s">
        <v>207</v>
      </c>
      <c r="I6" s="45" t="s">
        <v>196</v>
      </c>
      <c r="J6" s="35" t="s">
        <v>197</v>
      </c>
      <c r="K6" s="90" t="s">
        <v>208</v>
      </c>
    </row>
    <row r="7" ht="22" customHeight="1" spans="1:11">
      <c r="A7" s="37" t="s">
        <v>4</v>
      </c>
      <c r="B7" s="93">
        <f>SUM(B8,B109)</f>
        <v>11754</v>
      </c>
      <c r="C7" s="93">
        <f>SUM(C8,C109)</f>
        <v>12895</v>
      </c>
      <c r="D7" s="96"/>
      <c r="E7" s="21">
        <f>E8+E109</f>
        <v>3576.66</v>
      </c>
      <c r="F7" s="21">
        <f>F8+F109</f>
        <v>1946.45</v>
      </c>
      <c r="G7" s="21">
        <f>SUM(G8,G109)</f>
        <v>1630.21</v>
      </c>
      <c r="H7" s="21">
        <f>SUM(H8,H109)</f>
        <v>1630.21</v>
      </c>
      <c r="I7" s="21">
        <f>SUM(I8,I109)</f>
        <v>1538</v>
      </c>
      <c r="J7" s="94">
        <f>SUM(J8,J109)</f>
        <v>92.2</v>
      </c>
      <c r="K7" s="21">
        <f>SUM(K8,K109)</f>
        <v>1722.41</v>
      </c>
    </row>
    <row r="8" ht="22" customHeight="1" spans="1:11">
      <c r="A8" s="37" t="s">
        <v>13</v>
      </c>
      <c r="B8" s="93">
        <f>SUM(B9,B21,B22,B29,B36,B42,B46,B50,B53,B59,B64,B65,B66,B70,B76,B84,B90,B94,B97,B102,B105,B108)</f>
        <v>10257</v>
      </c>
      <c r="C8" s="93">
        <f t="shared" ref="B8:F8" si="0">SUM(C9,C21,C22,C29,C36,C42,C46,C50,C53,C59,C64,C65,C66,C70,C76,C84,C90,C94,C97,C102,C105,C108)</f>
        <v>11290</v>
      </c>
      <c r="D8" s="96"/>
      <c r="E8" s="21">
        <f t="shared" ref="E8:K8" si="1">SUM(E9,E21,E22,E29,E36,E42,E46,E50,E53,E59,E64,E65,E66,E70,E76,E84,E90,E94,E97,E102,E105,E108)</f>
        <v>2807.1</v>
      </c>
      <c r="F8" s="21">
        <f t="shared" si="0"/>
        <v>1698.54</v>
      </c>
      <c r="G8" s="21">
        <f t="shared" si="1"/>
        <v>1108.56</v>
      </c>
      <c r="H8" s="21">
        <f t="shared" si="1"/>
        <v>1108.56</v>
      </c>
      <c r="I8" s="21">
        <f t="shared" si="1"/>
        <v>1061.72</v>
      </c>
      <c r="J8" s="21">
        <f t="shared" si="1"/>
        <v>46.83</v>
      </c>
      <c r="K8" s="21">
        <f t="shared" si="1"/>
        <v>1155.39</v>
      </c>
    </row>
    <row r="9" ht="22" customHeight="1" spans="1:11">
      <c r="A9" s="37" t="s">
        <v>14</v>
      </c>
      <c r="B9" s="132">
        <f>SUM(B10:B20)</f>
        <v>5310</v>
      </c>
      <c r="C9" s="133">
        <f>SUM(C10:C20)</f>
        <v>6061</v>
      </c>
      <c r="D9" s="96"/>
      <c r="E9" s="21">
        <f t="shared" ref="E9:K9" si="2">SUM(E10:E20)</f>
        <v>1090.98</v>
      </c>
      <c r="F9" s="21">
        <f t="shared" si="2"/>
        <v>879.33</v>
      </c>
      <c r="G9" s="21">
        <f t="shared" si="2"/>
        <v>211.65</v>
      </c>
      <c r="H9" s="21">
        <f t="shared" si="2"/>
        <v>211.65</v>
      </c>
      <c r="I9" s="21">
        <f t="shared" si="2"/>
        <v>196.48</v>
      </c>
      <c r="J9" s="21">
        <f t="shared" si="2"/>
        <v>15.17</v>
      </c>
      <c r="K9" s="21">
        <f t="shared" si="2"/>
        <v>226.82</v>
      </c>
    </row>
    <row r="10" ht="22" customHeight="1" spans="1:11">
      <c r="A10" s="30" t="s">
        <v>15</v>
      </c>
      <c r="B10" s="65">
        <v>1125</v>
      </c>
      <c r="C10" s="133">
        <v>1241</v>
      </c>
      <c r="D10" s="33">
        <v>0.3</v>
      </c>
      <c r="E10" s="134">
        <f>ROUND(C10*500*12*D10/10000,2)</f>
        <v>223.38</v>
      </c>
      <c r="F10" s="134">
        <f>ROUND(B10*0.3*460*12/10000,2)</f>
        <v>186.3</v>
      </c>
      <c r="G10" s="62">
        <f>E10-F10</f>
        <v>37.08</v>
      </c>
      <c r="H10" s="135">
        <f t="shared" ref="H10:H47" si="3">G10</f>
        <v>37.08</v>
      </c>
      <c r="I10" s="134">
        <f>VLOOKUP(A10,'[1]计生特扶-伤残'!$B:$H,7,0)</f>
        <v>34.4</v>
      </c>
      <c r="J10" s="149">
        <f>H10-I10</f>
        <v>2.67999999999999</v>
      </c>
      <c r="K10" s="62">
        <f>G10+J10</f>
        <v>39.76</v>
      </c>
    </row>
    <row r="11" ht="22" customHeight="1" spans="1:11">
      <c r="A11" s="30" t="s">
        <v>16</v>
      </c>
      <c r="B11" s="65">
        <v>1423</v>
      </c>
      <c r="C11" s="133">
        <v>1577</v>
      </c>
      <c r="D11" s="33">
        <v>0.3</v>
      </c>
      <c r="E11" s="134">
        <f t="shared" ref="E11:E21" si="4">ROUND(C11*500*12*D11/10000,2)</f>
        <v>283.86</v>
      </c>
      <c r="F11" s="134">
        <f>ROUND(B11*0.3*460*12/10000,2)</f>
        <v>235.65</v>
      </c>
      <c r="G11" s="62">
        <f t="shared" ref="G11:G21" si="5">E11-F11</f>
        <v>48.21</v>
      </c>
      <c r="H11" s="135">
        <f t="shared" si="3"/>
        <v>48.21</v>
      </c>
      <c r="I11" s="134">
        <f>VLOOKUP(A11,'[1]计生特扶-伤残'!$B:$H,7,0)</f>
        <v>47.15</v>
      </c>
      <c r="J11" s="149">
        <f t="shared" ref="J8:J21" si="6">H11-I11</f>
        <v>1.06000000000001</v>
      </c>
      <c r="K11" s="62">
        <f t="shared" ref="K11:K21" si="7">G11+J11</f>
        <v>49.27</v>
      </c>
    </row>
    <row r="12" ht="22" customHeight="1" spans="1:11">
      <c r="A12" s="30" t="s">
        <v>17</v>
      </c>
      <c r="B12" s="65">
        <v>1157</v>
      </c>
      <c r="C12" s="133">
        <v>1468</v>
      </c>
      <c r="D12" s="33">
        <v>0.3</v>
      </c>
      <c r="E12" s="134">
        <f t="shared" si="4"/>
        <v>264.24</v>
      </c>
      <c r="F12" s="134">
        <f t="shared" ref="F12:F21" si="8">ROUND(B12*0.3*460*12/10000,2)</f>
        <v>191.6</v>
      </c>
      <c r="G12" s="62">
        <f t="shared" si="5"/>
        <v>72.64</v>
      </c>
      <c r="H12" s="135">
        <f t="shared" si="3"/>
        <v>72.64</v>
      </c>
      <c r="I12" s="134">
        <f>VLOOKUP(A12,'[1]计生特扶-伤残'!$B:$H,7,0)</f>
        <v>72.09</v>
      </c>
      <c r="J12" s="149">
        <f t="shared" si="6"/>
        <v>0.550000000000011</v>
      </c>
      <c r="K12" s="62">
        <f t="shared" si="7"/>
        <v>73.19</v>
      </c>
    </row>
    <row r="13" ht="22" customHeight="1" spans="1:11">
      <c r="A13" s="30" t="s">
        <v>18</v>
      </c>
      <c r="B13" s="65">
        <v>473</v>
      </c>
      <c r="C13" s="133">
        <v>516</v>
      </c>
      <c r="D13" s="33">
        <v>0.3</v>
      </c>
      <c r="E13" s="134">
        <f t="shared" si="4"/>
        <v>92.88</v>
      </c>
      <c r="F13" s="134">
        <f t="shared" si="8"/>
        <v>78.33</v>
      </c>
      <c r="G13" s="62">
        <f t="shared" si="5"/>
        <v>14.55</v>
      </c>
      <c r="H13" s="135">
        <f t="shared" si="3"/>
        <v>14.55</v>
      </c>
      <c r="I13" s="134">
        <f>VLOOKUP(A13,'[1]计生特扶-伤残'!$B:$H,7,0)</f>
        <v>12.3</v>
      </c>
      <c r="J13" s="149">
        <f t="shared" si="6"/>
        <v>2.25</v>
      </c>
      <c r="K13" s="62">
        <f t="shared" si="7"/>
        <v>16.8</v>
      </c>
    </row>
    <row r="14" ht="22" customHeight="1" spans="1:11">
      <c r="A14" s="30" t="s">
        <v>19</v>
      </c>
      <c r="B14" s="65">
        <v>333</v>
      </c>
      <c r="C14" s="133">
        <v>376</v>
      </c>
      <c r="D14" s="33">
        <v>0.3</v>
      </c>
      <c r="E14" s="134">
        <f t="shared" si="4"/>
        <v>67.68</v>
      </c>
      <c r="F14" s="134">
        <f t="shared" si="8"/>
        <v>55.14</v>
      </c>
      <c r="G14" s="62">
        <f t="shared" si="5"/>
        <v>12.54</v>
      </c>
      <c r="H14" s="135">
        <f t="shared" si="3"/>
        <v>12.54</v>
      </c>
      <c r="I14" s="134">
        <f>VLOOKUP(A14,'[1]计生特扶-伤残'!$B:$H,7,0)</f>
        <v>9.16</v>
      </c>
      <c r="J14" s="149">
        <f t="shared" si="6"/>
        <v>3.38000000000001</v>
      </c>
      <c r="K14" s="62">
        <f t="shared" si="7"/>
        <v>15.92</v>
      </c>
    </row>
    <row r="15" ht="22" customHeight="1" spans="1:11">
      <c r="A15" s="30" t="s">
        <v>20</v>
      </c>
      <c r="B15" s="65">
        <v>215</v>
      </c>
      <c r="C15" s="133">
        <v>221</v>
      </c>
      <c r="D15" s="33">
        <v>0.3</v>
      </c>
      <c r="E15" s="134">
        <f t="shared" si="4"/>
        <v>39.78</v>
      </c>
      <c r="F15" s="134">
        <f t="shared" si="8"/>
        <v>35.6</v>
      </c>
      <c r="G15" s="62">
        <f t="shared" si="5"/>
        <v>4.18</v>
      </c>
      <c r="H15" s="135">
        <f t="shared" si="3"/>
        <v>4.18</v>
      </c>
      <c r="I15" s="134">
        <f>VLOOKUP(A15,'[1]计生特扶-伤残'!$B:$H,7,0)</f>
        <v>4.87</v>
      </c>
      <c r="J15" s="149">
        <f t="shared" si="6"/>
        <v>-0.69</v>
      </c>
      <c r="K15" s="62">
        <f t="shared" si="7"/>
        <v>3.49</v>
      </c>
    </row>
    <row r="16" ht="22" customHeight="1" spans="1:11">
      <c r="A16" s="30" t="s">
        <v>21</v>
      </c>
      <c r="B16" s="65">
        <v>220</v>
      </c>
      <c r="C16" s="133">
        <v>239</v>
      </c>
      <c r="D16" s="33">
        <v>0.3</v>
      </c>
      <c r="E16" s="134">
        <f t="shared" si="4"/>
        <v>43.02</v>
      </c>
      <c r="F16" s="134">
        <f t="shared" si="8"/>
        <v>36.43</v>
      </c>
      <c r="G16" s="62">
        <f t="shared" si="5"/>
        <v>6.59</v>
      </c>
      <c r="H16" s="135">
        <f t="shared" si="3"/>
        <v>6.59</v>
      </c>
      <c r="I16" s="134">
        <f>VLOOKUP(A16,'[1]计生特扶-伤残'!$B:$H,7,0)</f>
        <v>4.47</v>
      </c>
      <c r="J16" s="149">
        <f t="shared" si="6"/>
        <v>2.12</v>
      </c>
      <c r="K16" s="62">
        <f t="shared" si="7"/>
        <v>8.71000000000001</v>
      </c>
    </row>
    <row r="17" ht="22" customHeight="1" spans="1:11">
      <c r="A17" s="30" t="s">
        <v>22</v>
      </c>
      <c r="B17" s="65">
        <v>107</v>
      </c>
      <c r="C17" s="133">
        <v>122</v>
      </c>
      <c r="D17" s="33">
        <v>0.3</v>
      </c>
      <c r="E17" s="134">
        <f t="shared" si="4"/>
        <v>21.96</v>
      </c>
      <c r="F17" s="134">
        <f t="shared" si="8"/>
        <v>17.72</v>
      </c>
      <c r="G17" s="62">
        <f t="shared" si="5"/>
        <v>4.24</v>
      </c>
      <c r="H17" s="135">
        <f t="shared" si="3"/>
        <v>4.24</v>
      </c>
      <c r="I17" s="134">
        <f>VLOOKUP(A17,'[1]计生特扶-伤残'!$B:$H,7,0)</f>
        <v>2.17</v>
      </c>
      <c r="J17" s="149">
        <f t="shared" si="6"/>
        <v>2.07</v>
      </c>
      <c r="K17" s="62">
        <f t="shared" si="7"/>
        <v>6.31</v>
      </c>
    </row>
    <row r="18" ht="22" customHeight="1" spans="1:11">
      <c r="A18" s="30" t="s">
        <v>23</v>
      </c>
      <c r="B18" s="65">
        <v>111</v>
      </c>
      <c r="C18" s="133">
        <v>140</v>
      </c>
      <c r="D18" s="33">
        <v>0.3</v>
      </c>
      <c r="E18" s="134">
        <f t="shared" si="4"/>
        <v>25.2</v>
      </c>
      <c r="F18" s="134">
        <f t="shared" si="8"/>
        <v>18.38</v>
      </c>
      <c r="G18" s="62">
        <f t="shared" si="5"/>
        <v>6.82</v>
      </c>
      <c r="H18" s="135">
        <f t="shared" si="3"/>
        <v>6.82</v>
      </c>
      <c r="I18" s="134">
        <f>VLOOKUP(A18,'[1]计生特扶-伤残'!$B:$H,7,0)</f>
        <v>5.68</v>
      </c>
      <c r="J18" s="149">
        <f t="shared" si="6"/>
        <v>1.14</v>
      </c>
      <c r="K18" s="62">
        <f t="shared" si="7"/>
        <v>7.96</v>
      </c>
    </row>
    <row r="19" ht="22" customHeight="1" spans="1:11">
      <c r="A19" s="30" t="s">
        <v>24</v>
      </c>
      <c r="B19" s="65">
        <v>67</v>
      </c>
      <c r="C19" s="133">
        <v>73</v>
      </c>
      <c r="D19" s="33">
        <v>0.3</v>
      </c>
      <c r="E19" s="134">
        <f t="shared" si="4"/>
        <v>13.14</v>
      </c>
      <c r="F19" s="134">
        <f t="shared" si="8"/>
        <v>11.1</v>
      </c>
      <c r="G19" s="62">
        <f t="shared" si="5"/>
        <v>2.04</v>
      </c>
      <c r="H19" s="135">
        <f t="shared" si="3"/>
        <v>2.04</v>
      </c>
      <c r="I19" s="134">
        <f>VLOOKUP(A19,'[1]计生特扶-伤残'!$B:$H,7,0)</f>
        <v>1.61</v>
      </c>
      <c r="J19" s="149">
        <f t="shared" si="6"/>
        <v>0.430000000000001</v>
      </c>
      <c r="K19" s="62">
        <f t="shared" si="7"/>
        <v>2.47</v>
      </c>
    </row>
    <row r="20" ht="22" customHeight="1" spans="1:11">
      <c r="A20" s="30" t="s">
        <v>25</v>
      </c>
      <c r="B20" s="65">
        <v>79</v>
      </c>
      <c r="C20" s="133">
        <v>88</v>
      </c>
      <c r="D20" s="33">
        <v>0.3</v>
      </c>
      <c r="E20" s="134">
        <f t="shared" si="4"/>
        <v>15.84</v>
      </c>
      <c r="F20" s="134">
        <f t="shared" si="8"/>
        <v>13.08</v>
      </c>
      <c r="G20" s="62">
        <f t="shared" si="5"/>
        <v>2.76</v>
      </c>
      <c r="H20" s="135">
        <f t="shared" si="3"/>
        <v>2.76</v>
      </c>
      <c r="I20" s="134">
        <f>VLOOKUP(A20,'[1]计生特扶-伤残'!$B:$H,7,0)</f>
        <v>2.58</v>
      </c>
      <c r="J20" s="149">
        <f t="shared" si="6"/>
        <v>0.18</v>
      </c>
      <c r="K20" s="62">
        <f t="shared" si="7"/>
        <v>2.94</v>
      </c>
    </row>
    <row r="21" s="61" customFormat="1" ht="22" customHeight="1" spans="1:12">
      <c r="A21" s="37" t="s">
        <v>26</v>
      </c>
      <c r="B21" s="35">
        <v>0</v>
      </c>
      <c r="C21" s="136">
        <v>1</v>
      </c>
      <c r="D21" s="38">
        <v>0.3</v>
      </c>
      <c r="E21" s="137">
        <f t="shared" si="4"/>
        <v>0.18</v>
      </c>
      <c r="F21" s="137">
        <f t="shared" si="8"/>
        <v>0</v>
      </c>
      <c r="G21" s="21">
        <f t="shared" si="5"/>
        <v>0.18</v>
      </c>
      <c r="H21" s="37">
        <f t="shared" si="3"/>
        <v>0.18</v>
      </c>
      <c r="I21" s="137">
        <f>VLOOKUP(A21,'[1]计生特扶-伤残'!$B:$H,7,0)</f>
        <v>0</v>
      </c>
      <c r="J21" s="94">
        <f t="shared" si="6"/>
        <v>0.18</v>
      </c>
      <c r="K21" s="21">
        <f t="shared" si="7"/>
        <v>0.36</v>
      </c>
      <c r="L21" s="14"/>
    </row>
    <row r="22" s="61" customFormat="1" ht="22" customHeight="1" spans="1:12">
      <c r="A22" s="37" t="s">
        <v>27</v>
      </c>
      <c r="B22" s="132">
        <f>SUM(B23,B26:B28)</f>
        <v>358</v>
      </c>
      <c r="C22" s="136">
        <f>SUM(C23,C26:C28)</f>
        <v>389</v>
      </c>
      <c r="D22" s="96"/>
      <c r="E22" s="138">
        <f>SUM(E23,E26:E28)</f>
        <v>70.02</v>
      </c>
      <c r="F22" s="138">
        <f>SUM(F23,F26:F28)</f>
        <v>59.29</v>
      </c>
      <c r="G22" s="138">
        <f>SUM(G23,G26:G28)</f>
        <v>10.73</v>
      </c>
      <c r="H22" s="139">
        <f t="shared" si="3"/>
        <v>10.73</v>
      </c>
      <c r="I22" s="101">
        <f>VLOOKUP(A22,'[1]计生特扶-伤残'!$B:$H,7,0)</f>
        <v>9.56</v>
      </c>
      <c r="J22" s="138">
        <f>SUM(J23,J26:J28)</f>
        <v>1.17</v>
      </c>
      <c r="K22" s="138">
        <f>SUM(K23,K26:K28)</f>
        <v>11.9</v>
      </c>
      <c r="L22" s="14"/>
    </row>
    <row r="23" ht="22" customHeight="1" spans="1:11">
      <c r="A23" s="30" t="s">
        <v>28</v>
      </c>
      <c r="B23" s="65">
        <v>24</v>
      </c>
      <c r="C23" s="133">
        <v>26</v>
      </c>
      <c r="D23" s="33">
        <v>0.3</v>
      </c>
      <c r="E23" s="134">
        <f t="shared" ref="E23:G23" si="9">SUM(E24:E25)</f>
        <v>4.68</v>
      </c>
      <c r="F23" s="134">
        <f t="shared" si="9"/>
        <v>3.98</v>
      </c>
      <c r="G23" s="134">
        <f t="shared" si="9"/>
        <v>0.7</v>
      </c>
      <c r="H23" s="135">
        <f t="shared" si="3"/>
        <v>0.7</v>
      </c>
      <c r="I23" s="134">
        <f>VLOOKUP(A23,'[1]计生特扶-伤残'!$B:$H,7,0)</f>
        <v>0.5</v>
      </c>
      <c r="J23" s="134">
        <f>SUM(J24:J25)</f>
        <v>0.2</v>
      </c>
      <c r="K23" s="134">
        <f>SUM(K24:K25)</f>
        <v>0.9</v>
      </c>
    </row>
    <row r="24" ht="22" customHeight="1" spans="1:11">
      <c r="A24" s="37" t="s">
        <v>29</v>
      </c>
      <c r="B24" s="132">
        <v>23</v>
      </c>
      <c r="C24" s="133">
        <v>25</v>
      </c>
      <c r="D24" s="38">
        <v>0.3</v>
      </c>
      <c r="E24" s="137">
        <f t="shared" ref="E23:E28" si="10">ROUND(C24*500*12*D24/10000,2)</f>
        <v>4.5</v>
      </c>
      <c r="F24" s="137">
        <f>ROUND(B24*0.3*460*12/10000,2)</f>
        <v>3.81</v>
      </c>
      <c r="G24" s="21">
        <f t="shared" ref="G23:G28" si="11">E24-F24</f>
        <v>0.69</v>
      </c>
      <c r="H24" s="140">
        <f t="shared" si="3"/>
        <v>0.69</v>
      </c>
      <c r="I24" s="134">
        <f>VLOOKUP(A24,'[1]计生特扶-伤残'!$B:$H,7,0)</f>
        <v>0.32</v>
      </c>
      <c r="J24" s="94">
        <f>H24-I24</f>
        <v>0.37</v>
      </c>
      <c r="K24" s="21">
        <f t="shared" ref="K23:K28" si="12">G24+J24</f>
        <v>1.06</v>
      </c>
    </row>
    <row r="25" ht="22" customHeight="1" spans="1:11">
      <c r="A25" s="37" t="s">
        <v>30</v>
      </c>
      <c r="B25" s="132">
        <v>1</v>
      </c>
      <c r="C25" s="133">
        <v>1</v>
      </c>
      <c r="D25" s="38">
        <v>0.3</v>
      </c>
      <c r="E25" s="137">
        <f t="shared" si="10"/>
        <v>0.18</v>
      </c>
      <c r="F25" s="137">
        <f>ROUND(B25*0.3*460*12/10000,2)</f>
        <v>0.17</v>
      </c>
      <c r="G25" s="21">
        <f t="shared" si="11"/>
        <v>0.00999999999999998</v>
      </c>
      <c r="H25" s="140">
        <f t="shared" si="3"/>
        <v>0.00999999999999998</v>
      </c>
      <c r="I25" s="134">
        <f>VLOOKUP(A25,'[1]计生特扶-伤残'!$B:$H,7,0)</f>
        <v>0.18</v>
      </c>
      <c r="J25" s="94">
        <f>H25-I25</f>
        <v>-0.17</v>
      </c>
      <c r="K25" s="64">
        <f t="shared" si="12"/>
        <v>-0.16</v>
      </c>
    </row>
    <row r="26" ht="22" customHeight="1" spans="1:11">
      <c r="A26" s="30" t="s">
        <v>31</v>
      </c>
      <c r="B26" s="65">
        <v>261</v>
      </c>
      <c r="C26" s="133">
        <v>277</v>
      </c>
      <c r="D26" s="33">
        <v>0.3</v>
      </c>
      <c r="E26" s="134">
        <f t="shared" si="10"/>
        <v>49.86</v>
      </c>
      <c r="F26" s="134">
        <f t="shared" ref="F26:F35" si="13">ROUND(B26*0.3*460*12/10000,2)</f>
        <v>43.22</v>
      </c>
      <c r="G26" s="62">
        <f t="shared" si="11"/>
        <v>6.64</v>
      </c>
      <c r="H26" s="135">
        <f t="shared" si="3"/>
        <v>6.64</v>
      </c>
      <c r="I26" s="134">
        <f>VLOOKUP(A26,'[1]计生特扶-伤残'!$B:$H,7,0)</f>
        <v>7.01</v>
      </c>
      <c r="J26" s="149">
        <f t="shared" ref="J26:J48" si="14">H26-I26</f>
        <v>-0.369999999999999</v>
      </c>
      <c r="K26" s="62">
        <f t="shared" si="12"/>
        <v>6.27</v>
      </c>
    </row>
    <row r="27" ht="22" customHeight="1" spans="1:11">
      <c r="A27" s="30" t="s">
        <v>32</v>
      </c>
      <c r="B27" s="65">
        <v>38</v>
      </c>
      <c r="C27" s="133">
        <v>41</v>
      </c>
      <c r="D27" s="33">
        <v>0.3</v>
      </c>
      <c r="E27" s="134">
        <f t="shared" si="10"/>
        <v>7.38</v>
      </c>
      <c r="F27" s="134">
        <f t="shared" si="13"/>
        <v>6.29</v>
      </c>
      <c r="G27" s="62">
        <f t="shared" si="11"/>
        <v>1.09</v>
      </c>
      <c r="H27" s="135">
        <f t="shared" si="3"/>
        <v>1.09</v>
      </c>
      <c r="I27" s="134">
        <f>VLOOKUP(A27,'[1]计生特扶-伤残'!$B:$H,7,0)</f>
        <v>0.88</v>
      </c>
      <c r="J27" s="149">
        <f t="shared" si="14"/>
        <v>0.21</v>
      </c>
      <c r="K27" s="62">
        <f t="shared" si="12"/>
        <v>1.3</v>
      </c>
    </row>
    <row r="28" ht="22" customHeight="1" spans="1:11">
      <c r="A28" s="30" t="s">
        <v>33</v>
      </c>
      <c r="B28" s="65">
        <v>35</v>
      </c>
      <c r="C28" s="133">
        <v>45</v>
      </c>
      <c r="D28" s="33">
        <v>0.3</v>
      </c>
      <c r="E28" s="134">
        <f t="shared" si="10"/>
        <v>8.1</v>
      </c>
      <c r="F28" s="134">
        <f t="shared" si="13"/>
        <v>5.8</v>
      </c>
      <c r="G28" s="62">
        <f t="shared" si="11"/>
        <v>2.3</v>
      </c>
      <c r="H28" s="135">
        <f t="shared" si="3"/>
        <v>2.3</v>
      </c>
      <c r="I28" s="134">
        <f>VLOOKUP(A28,'[1]计生特扶-伤残'!$B:$H,7,0)</f>
        <v>1.17</v>
      </c>
      <c r="J28" s="149">
        <f t="shared" si="14"/>
        <v>1.13</v>
      </c>
      <c r="K28" s="62">
        <f t="shared" si="12"/>
        <v>3.43</v>
      </c>
    </row>
    <row r="29" ht="22" customHeight="1" spans="1:11">
      <c r="A29" s="49" t="s">
        <v>34</v>
      </c>
      <c r="B29" s="132">
        <f>SUM(B30:B35)</f>
        <v>525</v>
      </c>
      <c r="C29" s="133">
        <f>SUM(C30:C35)</f>
        <v>548</v>
      </c>
      <c r="D29" s="96"/>
      <c r="E29" s="21">
        <f t="shared" ref="E29:K29" si="15">SUM(E30:E35)</f>
        <v>280.74</v>
      </c>
      <c r="F29" s="21">
        <f t="shared" si="15"/>
        <v>86.93</v>
      </c>
      <c r="G29" s="21">
        <f t="shared" si="15"/>
        <v>193.81</v>
      </c>
      <c r="H29" s="37">
        <f t="shared" si="3"/>
        <v>193.81</v>
      </c>
      <c r="I29" s="21">
        <f>SUM(I30:I35)</f>
        <v>185.05</v>
      </c>
      <c r="J29" s="21">
        <f t="shared" si="15"/>
        <v>8.75999999999998</v>
      </c>
      <c r="K29" s="21">
        <f t="shared" si="15"/>
        <v>202.57</v>
      </c>
    </row>
    <row r="30" ht="22" customHeight="1" spans="1:11">
      <c r="A30" s="30" t="s">
        <v>35</v>
      </c>
      <c r="B30" s="65">
        <v>31</v>
      </c>
      <c r="C30" s="133">
        <v>38</v>
      </c>
      <c r="D30" s="33">
        <v>0.85</v>
      </c>
      <c r="E30" s="134">
        <f t="shared" ref="E30:E35" si="16">ROUND(C30*500*12*D30/10000,2)</f>
        <v>19.38</v>
      </c>
      <c r="F30" s="134">
        <f t="shared" si="13"/>
        <v>5.13</v>
      </c>
      <c r="G30" s="62">
        <f>E30-F30</f>
        <v>14.25</v>
      </c>
      <c r="H30" s="141">
        <f t="shared" si="3"/>
        <v>14.25</v>
      </c>
      <c r="I30" s="134">
        <f>VLOOKUP(A30,'[1]计生特扶-伤残'!$B:$H,7,0)</f>
        <v>11.19</v>
      </c>
      <c r="J30" s="149">
        <f t="shared" si="14"/>
        <v>3.06</v>
      </c>
      <c r="K30" s="62">
        <f t="shared" ref="K30:K35" si="17">G30+J30</f>
        <v>17.31</v>
      </c>
    </row>
    <row r="31" ht="22" customHeight="1" spans="1:11">
      <c r="A31" s="30" t="s">
        <v>36</v>
      </c>
      <c r="B31" s="65">
        <v>450</v>
      </c>
      <c r="C31" s="133">
        <v>466</v>
      </c>
      <c r="D31" s="33">
        <v>0.85</v>
      </c>
      <c r="E31" s="134">
        <f t="shared" si="16"/>
        <v>237.66</v>
      </c>
      <c r="F31" s="134">
        <f t="shared" si="13"/>
        <v>74.52</v>
      </c>
      <c r="G31" s="62">
        <f>E31-F31</f>
        <v>163.14</v>
      </c>
      <c r="H31" s="141">
        <f t="shared" si="3"/>
        <v>163.14</v>
      </c>
      <c r="I31" s="134">
        <f>VLOOKUP(A31,'[1]计生特扶-伤残'!$B:$H,7,0)</f>
        <v>155.84</v>
      </c>
      <c r="J31" s="149">
        <f t="shared" si="14"/>
        <v>7.29999999999998</v>
      </c>
      <c r="K31" s="62">
        <f t="shared" si="17"/>
        <v>170.44</v>
      </c>
    </row>
    <row r="32" ht="22" customHeight="1" spans="1:11">
      <c r="A32" s="30" t="s">
        <v>37</v>
      </c>
      <c r="B32" s="65">
        <v>5</v>
      </c>
      <c r="C32" s="133">
        <v>8</v>
      </c>
      <c r="D32" s="33">
        <v>0.85</v>
      </c>
      <c r="E32" s="134">
        <f t="shared" si="16"/>
        <v>4.08</v>
      </c>
      <c r="F32" s="134">
        <f t="shared" si="13"/>
        <v>0.83</v>
      </c>
      <c r="G32" s="62">
        <f t="shared" ref="G32:G41" si="18">E32-F32</f>
        <v>3.25</v>
      </c>
      <c r="H32" s="141">
        <f t="shared" si="3"/>
        <v>3.25</v>
      </c>
      <c r="I32" s="134">
        <f>VLOOKUP(A32,'[1]计生特扶-伤残'!$B:$H,7,0)</f>
        <v>2.74</v>
      </c>
      <c r="J32" s="149">
        <f t="shared" si="14"/>
        <v>0.51</v>
      </c>
      <c r="K32" s="62">
        <f t="shared" si="17"/>
        <v>3.76</v>
      </c>
    </row>
    <row r="33" ht="22" customHeight="1" spans="1:11">
      <c r="A33" s="30" t="s">
        <v>38</v>
      </c>
      <c r="B33" s="65">
        <v>11</v>
      </c>
      <c r="C33" s="133">
        <v>10</v>
      </c>
      <c r="D33" s="33">
        <v>1</v>
      </c>
      <c r="E33" s="134">
        <f t="shared" si="16"/>
        <v>6</v>
      </c>
      <c r="F33" s="134">
        <f t="shared" si="13"/>
        <v>1.82</v>
      </c>
      <c r="G33" s="62">
        <f t="shared" si="18"/>
        <v>4.18</v>
      </c>
      <c r="H33" s="141">
        <f t="shared" si="3"/>
        <v>4.18</v>
      </c>
      <c r="I33" s="134">
        <f>VLOOKUP(A33,'[1]计生特扶-伤残'!$B:$H,7,0)</f>
        <v>5.98</v>
      </c>
      <c r="J33" s="149">
        <f t="shared" si="14"/>
        <v>-1.8</v>
      </c>
      <c r="K33" s="62">
        <f t="shared" si="17"/>
        <v>2.38</v>
      </c>
    </row>
    <row r="34" ht="22" customHeight="1" spans="1:11">
      <c r="A34" s="30" t="s">
        <v>39</v>
      </c>
      <c r="B34" s="65">
        <v>4</v>
      </c>
      <c r="C34" s="133">
        <v>4</v>
      </c>
      <c r="D34" s="33">
        <v>1</v>
      </c>
      <c r="E34" s="134">
        <f t="shared" si="16"/>
        <v>2.4</v>
      </c>
      <c r="F34" s="134">
        <f t="shared" si="13"/>
        <v>0.66</v>
      </c>
      <c r="G34" s="62">
        <f t="shared" si="18"/>
        <v>1.74</v>
      </c>
      <c r="H34" s="141">
        <f t="shared" si="3"/>
        <v>1.74</v>
      </c>
      <c r="I34" s="134">
        <f>VLOOKUP(A34,'[1]计生特扶-伤残'!$B:$H,7,0)</f>
        <v>1.74</v>
      </c>
      <c r="J34" s="149">
        <f t="shared" si="14"/>
        <v>0</v>
      </c>
      <c r="K34" s="62">
        <f t="shared" si="17"/>
        <v>1.74</v>
      </c>
    </row>
    <row r="35" ht="22" customHeight="1" spans="1:11">
      <c r="A35" s="30" t="s">
        <v>40</v>
      </c>
      <c r="B35" s="65">
        <v>24</v>
      </c>
      <c r="C35" s="133">
        <v>22</v>
      </c>
      <c r="D35" s="33">
        <v>0.85</v>
      </c>
      <c r="E35" s="134">
        <f t="shared" si="16"/>
        <v>11.22</v>
      </c>
      <c r="F35" s="134">
        <f t="shared" si="13"/>
        <v>3.97</v>
      </c>
      <c r="G35" s="62">
        <f t="shared" si="18"/>
        <v>7.25</v>
      </c>
      <c r="H35" s="141">
        <f t="shared" si="3"/>
        <v>7.25</v>
      </c>
      <c r="I35" s="134">
        <f>VLOOKUP(A35,'[1]计生特扶-伤残'!$B:$H,7,0)</f>
        <v>7.56</v>
      </c>
      <c r="J35" s="149">
        <f t="shared" si="14"/>
        <v>-0.31</v>
      </c>
      <c r="K35" s="62">
        <f t="shared" si="17"/>
        <v>6.94</v>
      </c>
    </row>
    <row r="36" ht="22" customHeight="1" spans="1:11">
      <c r="A36" s="142" t="s">
        <v>41</v>
      </c>
      <c r="B36" s="143">
        <f t="shared" ref="B36:K36" si="19">SUM(B37:B41)</f>
        <v>1025</v>
      </c>
      <c r="C36" s="143">
        <f t="shared" si="19"/>
        <v>1094</v>
      </c>
      <c r="D36" s="105"/>
      <c r="E36" s="144">
        <f t="shared" si="19"/>
        <v>196.92</v>
      </c>
      <c r="F36" s="144">
        <f t="shared" si="19"/>
        <v>169.74</v>
      </c>
      <c r="G36" s="144">
        <f t="shared" si="19"/>
        <v>27.18</v>
      </c>
      <c r="H36" s="144">
        <f t="shared" si="19"/>
        <v>27.18</v>
      </c>
      <c r="I36" s="144">
        <f t="shared" si="19"/>
        <v>28.4</v>
      </c>
      <c r="J36" s="144">
        <f t="shared" si="19"/>
        <v>-1.21999999999999</v>
      </c>
      <c r="K36" s="144">
        <f t="shared" si="19"/>
        <v>25.96</v>
      </c>
    </row>
    <row r="37" ht="22" customHeight="1" spans="1:11">
      <c r="A37" s="30" t="s">
        <v>42</v>
      </c>
      <c r="B37" s="65">
        <v>357</v>
      </c>
      <c r="C37" s="133">
        <v>361</v>
      </c>
      <c r="D37" s="33">
        <v>0.3</v>
      </c>
      <c r="E37" s="134">
        <f>ROUND(C37*500*12*D37/10000,2)</f>
        <v>64.98</v>
      </c>
      <c r="F37" s="134">
        <f>ROUND(B37*0.3*460*12/10000,2)</f>
        <v>59.12</v>
      </c>
      <c r="G37" s="62">
        <f t="shared" si="18"/>
        <v>5.86000000000001</v>
      </c>
      <c r="H37" s="141">
        <f t="shared" si="3"/>
        <v>5.86000000000001</v>
      </c>
      <c r="I37" s="134">
        <f>VLOOKUP(A37,'[1]计生特扶-伤残'!$B:$H,7,0)</f>
        <v>6</v>
      </c>
      <c r="J37" s="149">
        <f t="shared" si="14"/>
        <v>-0.139999999999993</v>
      </c>
      <c r="K37" s="62">
        <f>G37+J37</f>
        <v>5.72000000000001</v>
      </c>
    </row>
    <row r="38" ht="22" customHeight="1" spans="1:11">
      <c r="A38" s="30" t="s">
        <v>43</v>
      </c>
      <c r="B38" s="65">
        <v>200</v>
      </c>
      <c r="C38" s="133">
        <v>215</v>
      </c>
      <c r="D38" s="33">
        <v>0.3</v>
      </c>
      <c r="E38" s="134">
        <f>ROUND(C38*500*12*D38/10000,2)</f>
        <v>38.7</v>
      </c>
      <c r="F38" s="134">
        <f>ROUND(B38*0.3*460*12/10000,2)</f>
        <v>33.12</v>
      </c>
      <c r="G38" s="62">
        <f t="shared" si="18"/>
        <v>5.58000000000001</v>
      </c>
      <c r="H38" s="141">
        <f t="shared" si="3"/>
        <v>5.58000000000001</v>
      </c>
      <c r="I38" s="134">
        <f>VLOOKUP(A38,'[1]计生特扶-伤残'!$B:$H,7,0)</f>
        <v>5.82</v>
      </c>
      <c r="J38" s="149">
        <f t="shared" si="14"/>
        <v>-0.239999999999995</v>
      </c>
      <c r="K38" s="62">
        <f>G38+J38</f>
        <v>5.34000000000001</v>
      </c>
    </row>
    <row r="39" ht="22" customHeight="1" spans="1:11">
      <c r="A39" s="30" t="s">
        <v>44</v>
      </c>
      <c r="B39" s="65">
        <v>131</v>
      </c>
      <c r="C39" s="133">
        <v>136</v>
      </c>
      <c r="D39" s="33">
        <v>0.3</v>
      </c>
      <c r="E39" s="134">
        <f>ROUND(C39*500*12*D39/10000,2)</f>
        <v>24.48</v>
      </c>
      <c r="F39" s="134">
        <f>ROUND(B39*0.3*460*12/10000,2)</f>
        <v>21.69</v>
      </c>
      <c r="G39" s="62">
        <f t="shared" si="18"/>
        <v>2.79</v>
      </c>
      <c r="H39" s="141">
        <f t="shared" si="3"/>
        <v>2.79</v>
      </c>
      <c r="I39" s="134">
        <f>VLOOKUP(A39,'[1]计生特扶-伤残'!$B:$H,7,0)</f>
        <v>3.14</v>
      </c>
      <c r="J39" s="149">
        <f t="shared" si="14"/>
        <v>-0.350000000000001</v>
      </c>
      <c r="K39" s="62">
        <f>G39+J39</f>
        <v>2.44</v>
      </c>
    </row>
    <row r="40" ht="22" customHeight="1" spans="1:11">
      <c r="A40" s="30" t="s">
        <v>45</v>
      </c>
      <c r="B40" s="65">
        <v>61</v>
      </c>
      <c r="C40" s="133">
        <v>64</v>
      </c>
      <c r="D40" s="33">
        <v>0.3</v>
      </c>
      <c r="E40" s="134">
        <f>ROUND(C40*500*12*D40/10000,2)</f>
        <v>11.52</v>
      </c>
      <c r="F40" s="134">
        <f>ROUND(B40*0.3*460*12/10000,2)</f>
        <v>10.1</v>
      </c>
      <c r="G40" s="62">
        <f t="shared" si="18"/>
        <v>1.42</v>
      </c>
      <c r="H40" s="141">
        <f t="shared" si="3"/>
        <v>1.42</v>
      </c>
      <c r="I40" s="134">
        <f>VLOOKUP(A40,'[1]计生特扶-伤残'!$B:$H,7,0)</f>
        <v>1.36</v>
      </c>
      <c r="J40" s="149">
        <f t="shared" si="14"/>
        <v>0.0599999999999998</v>
      </c>
      <c r="K40" s="62">
        <f>G40+J40</f>
        <v>1.48</v>
      </c>
    </row>
    <row r="41" ht="22" customHeight="1" spans="1:11">
      <c r="A41" s="30" t="s">
        <v>46</v>
      </c>
      <c r="B41" s="65">
        <v>276</v>
      </c>
      <c r="C41" s="32">
        <v>318</v>
      </c>
      <c r="D41" s="33">
        <v>0.3</v>
      </c>
      <c r="E41" s="99">
        <f>ROUND(C41*500*12*D41/10000,2)</f>
        <v>57.24</v>
      </c>
      <c r="F41" s="99">
        <f>ROUND(B41*0.3*460*12/10000,2)</f>
        <v>45.71</v>
      </c>
      <c r="G41" s="145">
        <f t="shared" si="18"/>
        <v>11.53</v>
      </c>
      <c r="H41" s="146">
        <f t="shared" si="3"/>
        <v>11.53</v>
      </c>
      <c r="I41" s="99">
        <f>VLOOKUP(A41,'[1]计生特扶-伤残'!$B:$H,7,0)</f>
        <v>12.08</v>
      </c>
      <c r="J41" s="100">
        <f t="shared" si="14"/>
        <v>-0.549999999999999</v>
      </c>
      <c r="K41" s="145">
        <f>G41+J41</f>
        <v>10.98</v>
      </c>
    </row>
    <row r="42" ht="22" customHeight="1" spans="1:11">
      <c r="A42" s="49" t="s">
        <v>47</v>
      </c>
      <c r="B42" s="132">
        <f>SUM(B43:B45)</f>
        <v>503</v>
      </c>
      <c r="C42" s="132">
        <f t="shared" ref="C42:K42" si="20">SUM(C43:C45)</f>
        <v>531</v>
      </c>
      <c r="D42" s="132"/>
      <c r="E42" s="138">
        <f t="shared" si="20"/>
        <v>270.81</v>
      </c>
      <c r="F42" s="138">
        <f t="shared" si="20"/>
        <v>83.3</v>
      </c>
      <c r="G42" s="138">
        <f t="shared" si="20"/>
        <v>187.51</v>
      </c>
      <c r="H42" s="138">
        <f t="shared" si="20"/>
        <v>187.51</v>
      </c>
      <c r="I42" s="138">
        <f t="shared" si="20"/>
        <v>178.51</v>
      </c>
      <c r="J42" s="138">
        <f t="shared" si="20"/>
        <v>8.99999999999999</v>
      </c>
      <c r="K42" s="138">
        <f t="shared" si="20"/>
        <v>196.51</v>
      </c>
    </row>
    <row r="43" ht="22" customHeight="1" spans="1:11">
      <c r="A43" s="30" t="s">
        <v>48</v>
      </c>
      <c r="B43" s="65">
        <v>193</v>
      </c>
      <c r="C43" s="133">
        <v>205</v>
      </c>
      <c r="D43" s="33">
        <v>0.85</v>
      </c>
      <c r="E43" s="134">
        <f>ROUND(C43*500*12*D43/10000,2)</f>
        <v>104.55</v>
      </c>
      <c r="F43" s="134">
        <f>ROUND(B43*0.3*460*12/10000,2)</f>
        <v>31.96</v>
      </c>
      <c r="G43" s="62">
        <f>E43-F43</f>
        <v>72.59</v>
      </c>
      <c r="H43" s="141">
        <f>G43</f>
        <v>72.59</v>
      </c>
      <c r="I43" s="134">
        <f>VLOOKUP(A43,'[1]计生特扶-伤残'!$B:$H,7,0)</f>
        <v>68.8</v>
      </c>
      <c r="J43" s="149">
        <f>H43-I43</f>
        <v>3.79000000000001</v>
      </c>
      <c r="K43" s="62">
        <f>G43+J43</f>
        <v>76.38</v>
      </c>
    </row>
    <row r="44" ht="22" customHeight="1" spans="1:11">
      <c r="A44" s="30" t="s">
        <v>49</v>
      </c>
      <c r="B44" s="65">
        <v>196</v>
      </c>
      <c r="C44" s="133">
        <v>207</v>
      </c>
      <c r="D44" s="33">
        <v>0.85</v>
      </c>
      <c r="E44" s="134">
        <f>ROUND(C44*500*12*D44/10000,2)</f>
        <v>105.57</v>
      </c>
      <c r="F44" s="134">
        <f>ROUND(B44*0.3*460*12/10000,2)</f>
        <v>32.46</v>
      </c>
      <c r="G44" s="62">
        <f>E44-F44</f>
        <v>73.11</v>
      </c>
      <c r="H44" s="141">
        <f>G44</f>
        <v>73.11</v>
      </c>
      <c r="I44" s="134">
        <f>VLOOKUP(A44,'[1]计生特扶-伤残'!$B:$H,7,0)</f>
        <v>67.81</v>
      </c>
      <c r="J44" s="149">
        <f>H44-I44</f>
        <v>5.29999999999998</v>
      </c>
      <c r="K44" s="62">
        <f>G44+J44</f>
        <v>78.41</v>
      </c>
    </row>
    <row r="45" ht="22" customHeight="1" spans="1:11">
      <c r="A45" s="30" t="s">
        <v>50</v>
      </c>
      <c r="B45" s="65">
        <v>114</v>
      </c>
      <c r="C45" s="133">
        <v>119</v>
      </c>
      <c r="D45" s="33">
        <v>0.85</v>
      </c>
      <c r="E45" s="134">
        <f>ROUND(C45*500*12*D45/10000,2)</f>
        <v>60.69</v>
      </c>
      <c r="F45" s="134">
        <f>ROUND(B45*0.3*460*12/10000,2)</f>
        <v>18.88</v>
      </c>
      <c r="G45" s="62">
        <f>E45-F45</f>
        <v>41.81</v>
      </c>
      <c r="H45" s="141">
        <f>G45</f>
        <v>41.81</v>
      </c>
      <c r="I45" s="134">
        <f>VLOOKUP(A45,'[1]计生特扶-伤残'!$B:$H,7,0)</f>
        <v>41.9</v>
      </c>
      <c r="J45" s="149">
        <f>H45-I45</f>
        <v>-0.0899999999999963</v>
      </c>
      <c r="K45" s="62">
        <f>G45+J45</f>
        <v>41.72</v>
      </c>
    </row>
    <row r="46" ht="22" customHeight="1" spans="1:11">
      <c r="A46" s="49" t="s">
        <v>51</v>
      </c>
      <c r="B46" s="132">
        <f>SUM(B47,B49)</f>
        <v>21</v>
      </c>
      <c r="C46" s="132">
        <f t="shared" ref="C46:K46" si="21">SUM(C47,C49)</f>
        <v>21</v>
      </c>
      <c r="D46" s="138"/>
      <c r="E46" s="138">
        <f t="shared" si="21"/>
        <v>10.71</v>
      </c>
      <c r="F46" s="138">
        <f t="shared" si="21"/>
        <v>3.48</v>
      </c>
      <c r="G46" s="138">
        <f t="shared" si="21"/>
        <v>7.23</v>
      </c>
      <c r="H46" s="138">
        <f t="shared" si="21"/>
        <v>7.23</v>
      </c>
      <c r="I46" s="138">
        <f t="shared" si="21"/>
        <v>7.4</v>
      </c>
      <c r="J46" s="138">
        <f t="shared" si="21"/>
        <v>-0.17</v>
      </c>
      <c r="K46" s="138">
        <f t="shared" si="21"/>
        <v>7.06</v>
      </c>
    </row>
    <row r="47" ht="22" customHeight="1" spans="1:11">
      <c r="A47" s="47" t="s">
        <v>52</v>
      </c>
      <c r="B47" s="65">
        <v>0</v>
      </c>
      <c r="C47" s="133">
        <v>0</v>
      </c>
      <c r="D47" s="33">
        <v>0.85</v>
      </c>
      <c r="E47" s="62">
        <f>ROUND(C47*500*12*D47/10000,2)</f>
        <v>0</v>
      </c>
      <c r="F47" s="134">
        <f>ROUND(B47*0.3*460*12/10000,2)</f>
        <v>0</v>
      </c>
      <c r="G47" s="62">
        <f>E47-F47</f>
        <v>0</v>
      </c>
      <c r="H47" s="62">
        <f>G47</f>
        <v>0</v>
      </c>
      <c r="I47" s="134">
        <f>VLOOKUP(A47,'[1]计生特扶-伤残'!$B:$H,7,0)</f>
        <v>0</v>
      </c>
      <c r="J47" s="149">
        <f>H47-I47</f>
        <v>0</v>
      </c>
      <c r="K47" s="62">
        <f>G47+J47</f>
        <v>0</v>
      </c>
    </row>
    <row r="48" s="68" customFormat="1" ht="22" customHeight="1" spans="1:12">
      <c r="A48" s="45" t="s">
        <v>53</v>
      </c>
      <c r="B48" s="132">
        <v>0</v>
      </c>
      <c r="C48" s="133">
        <v>0</v>
      </c>
      <c r="D48" s="38">
        <v>0.85</v>
      </c>
      <c r="E48" s="21">
        <f>ROUND(C48*500*12*D48/10000,2)</f>
        <v>0</v>
      </c>
      <c r="F48" s="21">
        <f>ROUND(D48*500*12*E48/10000,2)</f>
        <v>0</v>
      </c>
      <c r="G48" s="62">
        <f>E48-F48</f>
        <v>0</v>
      </c>
      <c r="H48" s="21">
        <f>G48</f>
        <v>0</v>
      </c>
      <c r="I48" s="134">
        <f>VLOOKUP(A48,'[1]计生特扶-伤残'!$B:$H,7,0)</f>
        <v>0</v>
      </c>
      <c r="J48" s="149">
        <f>H48-I48</f>
        <v>0</v>
      </c>
      <c r="K48" s="62">
        <f>G48+J48</f>
        <v>0</v>
      </c>
      <c r="L48" s="14"/>
    </row>
    <row r="49" ht="22" customHeight="1" spans="1:11">
      <c r="A49" s="47" t="s">
        <v>54</v>
      </c>
      <c r="B49" s="65">
        <v>21</v>
      </c>
      <c r="C49" s="133">
        <v>21</v>
      </c>
      <c r="D49" s="33">
        <v>0.85</v>
      </c>
      <c r="E49" s="62">
        <f>ROUND(C49*500*12*D49/10000,2)</f>
        <v>10.71</v>
      </c>
      <c r="F49" s="134">
        <f>ROUND(B49*0.3*460*12/10000,2)</f>
        <v>3.48</v>
      </c>
      <c r="G49" s="62">
        <f>E49-F49</f>
        <v>7.23</v>
      </c>
      <c r="H49" s="141">
        <f>G49</f>
        <v>7.23</v>
      </c>
      <c r="I49" s="134">
        <f>VLOOKUP(A49,'[1]计生特扶-伤残'!$B:$H,7,0)</f>
        <v>7.4</v>
      </c>
      <c r="J49" s="149">
        <f>H49-I49</f>
        <v>-0.17</v>
      </c>
      <c r="K49" s="62">
        <f>G49+J49</f>
        <v>7.06</v>
      </c>
    </row>
    <row r="50" ht="22" customHeight="1" spans="1:11">
      <c r="A50" s="49" t="s">
        <v>55</v>
      </c>
      <c r="B50" s="132">
        <f>SUM(B51:B52)</f>
        <v>113</v>
      </c>
      <c r="C50" s="132">
        <f t="shared" ref="C50:K50" si="22">SUM(C51:C52)</f>
        <v>132</v>
      </c>
      <c r="D50" s="132"/>
      <c r="E50" s="138">
        <f t="shared" si="22"/>
        <v>79.2</v>
      </c>
      <c r="F50" s="138">
        <f t="shared" si="22"/>
        <v>18.72</v>
      </c>
      <c r="G50" s="138">
        <f t="shared" si="22"/>
        <v>60.48</v>
      </c>
      <c r="H50" s="138">
        <f t="shared" si="22"/>
        <v>60.48</v>
      </c>
      <c r="I50" s="138">
        <f t="shared" si="22"/>
        <v>53</v>
      </c>
      <c r="J50" s="138">
        <f t="shared" si="22"/>
        <v>7.48</v>
      </c>
      <c r="K50" s="138">
        <f t="shared" si="22"/>
        <v>67.96</v>
      </c>
    </row>
    <row r="51" ht="22" customHeight="1" spans="1:11">
      <c r="A51" s="30" t="s">
        <v>56</v>
      </c>
      <c r="B51" s="65">
        <v>85</v>
      </c>
      <c r="C51" s="133">
        <v>104</v>
      </c>
      <c r="D51" s="33">
        <v>1</v>
      </c>
      <c r="E51" s="145">
        <f>ROUND(C51*500*12*D51/10000,2)</f>
        <v>62.4</v>
      </c>
      <c r="F51" s="99">
        <f>ROUND(B51*0.3*460*12/10000,2)</f>
        <v>14.08</v>
      </c>
      <c r="G51" s="145">
        <f>E51-F51</f>
        <v>48.32</v>
      </c>
      <c r="H51" s="146">
        <f>G51</f>
        <v>48.32</v>
      </c>
      <c r="I51" s="99">
        <f>VLOOKUP(A51,'[1]计生特扶-伤残'!$B:$H,7,0)</f>
        <v>43.71</v>
      </c>
      <c r="J51" s="100">
        <f>H51-I51</f>
        <v>4.61</v>
      </c>
      <c r="K51" s="145">
        <f>G51+J51</f>
        <v>52.93</v>
      </c>
    </row>
    <row r="52" ht="22" customHeight="1" spans="1:11">
      <c r="A52" s="30" t="s">
        <v>57</v>
      </c>
      <c r="B52" s="65">
        <v>28</v>
      </c>
      <c r="C52" s="133">
        <v>28</v>
      </c>
      <c r="D52" s="33">
        <v>1</v>
      </c>
      <c r="E52" s="145">
        <f>ROUND(C52*500*12*D52/10000,2)</f>
        <v>16.8</v>
      </c>
      <c r="F52" s="99">
        <f>ROUND(B52*0.3*460*12/10000,2)</f>
        <v>4.64</v>
      </c>
      <c r="G52" s="145">
        <f>E52-F52</f>
        <v>12.16</v>
      </c>
      <c r="H52" s="146">
        <f>G52</f>
        <v>12.16</v>
      </c>
      <c r="I52" s="99">
        <f>VLOOKUP(A52,'[1]计生特扶-伤残'!$B:$H,7,0)</f>
        <v>9.29</v>
      </c>
      <c r="J52" s="100">
        <f>H52-I52</f>
        <v>2.87</v>
      </c>
      <c r="K52" s="145">
        <f>G52+J52</f>
        <v>15.03</v>
      </c>
    </row>
    <row r="53" ht="22" customHeight="1" spans="1:11">
      <c r="A53" s="49" t="s">
        <v>58</v>
      </c>
      <c r="B53" s="132">
        <f>SUM(B54,B57:B58)</f>
        <v>254</v>
      </c>
      <c r="C53" s="132">
        <f t="shared" ref="C53:K53" si="23">SUM(C54,C57:C58)</f>
        <v>270</v>
      </c>
      <c r="D53" s="132"/>
      <c r="E53" s="138">
        <f t="shared" si="23"/>
        <v>105.3</v>
      </c>
      <c r="F53" s="138">
        <f t="shared" si="23"/>
        <v>42.06</v>
      </c>
      <c r="G53" s="138">
        <f t="shared" si="23"/>
        <v>63.24</v>
      </c>
      <c r="H53" s="138">
        <f t="shared" si="23"/>
        <v>63.24</v>
      </c>
      <c r="I53" s="138">
        <f t="shared" si="23"/>
        <v>58.97</v>
      </c>
      <c r="J53" s="138">
        <f t="shared" si="23"/>
        <v>4.27</v>
      </c>
      <c r="K53" s="138">
        <f t="shared" si="23"/>
        <v>67.51</v>
      </c>
    </row>
    <row r="54" ht="22" customHeight="1" spans="1:11">
      <c r="A54" s="48" t="s">
        <v>59</v>
      </c>
      <c r="B54" s="65">
        <v>38</v>
      </c>
      <c r="C54" s="133">
        <v>43</v>
      </c>
      <c r="D54" s="33">
        <v>0.65</v>
      </c>
      <c r="E54" s="99">
        <f t="shared" ref="E54:H54" si="24">SUM(E55:E56)</f>
        <v>16.77</v>
      </c>
      <c r="F54" s="99">
        <f t="shared" si="24"/>
        <v>6.29</v>
      </c>
      <c r="G54" s="99">
        <f t="shared" si="24"/>
        <v>10.48</v>
      </c>
      <c r="H54" s="99">
        <f t="shared" si="24"/>
        <v>10.48</v>
      </c>
      <c r="I54" s="99">
        <f>VLOOKUP(A54,'[1]计生特扶-伤残'!$B:$H,7,0)</f>
        <v>9.25</v>
      </c>
      <c r="J54" s="100">
        <f>H54-I54</f>
        <v>1.23</v>
      </c>
      <c r="K54" s="145">
        <f>G54+J54</f>
        <v>11.71</v>
      </c>
    </row>
    <row r="55" s="68" customFormat="1" ht="22" customHeight="1" spans="1:12">
      <c r="A55" s="45" t="s">
        <v>60</v>
      </c>
      <c r="B55" s="35">
        <v>25</v>
      </c>
      <c r="C55" s="133">
        <v>30</v>
      </c>
      <c r="D55" s="38">
        <v>0.65</v>
      </c>
      <c r="E55" s="147">
        <f>ROUND(C55*500*12*D55/10000,2)</f>
        <v>11.7</v>
      </c>
      <c r="F55" s="101">
        <f>ROUND(B55*0.3*460*12/10000,2)</f>
        <v>4.14</v>
      </c>
      <c r="G55" s="147">
        <f>E55-F55</f>
        <v>7.56</v>
      </c>
      <c r="H55" s="148">
        <f>G55</f>
        <v>7.56</v>
      </c>
      <c r="I55" s="99">
        <f>VLOOKUP(A55,'[1]计生特扶-伤残'!$B:$H,7,0)</f>
        <v>6.33</v>
      </c>
      <c r="J55" s="100">
        <f>H55-I55</f>
        <v>1.23</v>
      </c>
      <c r="K55" s="147">
        <f>G55+J55</f>
        <v>8.79</v>
      </c>
      <c r="L55" s="14"/>
    </row>
    <row r="56" s="68" customFormat="1" ht="22" customHeight="1" spans="1:12">
      <c r="A56" s="45" t="s">
        <v>61</v>
      </c>
      <c r="B56" s="35">
        <v>13</v>
      </c>
      <c r="C56" s="133">
        <v>13</v>
      </c>
      <c r="D56" s="38">
        <v>0.65</v>
      </c>
      <c r="E56" s="147">
        <f>ROUND(C56*500*12*D56/10000,2)</f>
        <v>5.07</v>
      </c>
      <c r="F56" s="101">
        <f>ROUND(B56*0.3*460*12/10000,2)</f>
        <v>2.15</v>
      </c>
      <c r="G56" s="147">
        <f>E56-F56</f>
        <v>2.92</v>
      </c>
      <c r="H56" s="148">
        <f>G56</f>
        <v>2.92</v>
      </c>
      <c r="I56" s="99">
        <f>VLOOKUP(A56,'[1]计生特扶-伤残'!$B:$H,7,0)</f>
        <v>2.92</v>
      </c>
      <c r="J56" s="100">
        <f>H56-I56</f>
        <v>0</v>
      </c>
      <c r="K56" s="147">
        <f>G56+J56</f>
        <v>2.92</v>
      </c>
      <c r="L56" s="14"/>
    </row>
    <row r="57" ht="22" customHeight="1" spans="1:11">
      <c r="A57" s="30" t="s">
        <v>62</v>
      </c>
      <c r="B57" s="65">
        <v>185</v>
      </c>
      <c r="C57" s="133">
        <v>194</v>
      </c>
      <c r="D57" s="33">
        <v>0.65</v>
      </c>
      <c r="E57" s="145">
        <f>ROUND(C57*500*12*D57/10000,2)</f>
        <v>75.66</v>
      </c>
      <c r="F57" s="99">
        <f>ROUND(B57*0.3*460*12/10000,2)</f>
        <v>30.64</v>
      </c>
      <c r="G57" s="145">
        <f>E57-F57</f>
        <v>45.02</v>
      </c>
      <c r="H57" s="146">
        <f>G57</f>
        <v>45.02</v>
      </c>
      <c r="I57" s="99">
        <f>VLOOKUP(A57,'[1]计生特扶-伤残'!$B:$H,7,0)</f>
        <v>41.94</v>
      </c>
      <c r="J57" s="100">
        <f>H57-I57</f>
        <v>3.08</v>
      </c>
      <c r="K57" s="145">
        <f>G57+J57</f>
        <v>48.1</v>
      </c>
    </row>
    <row r="58" ht="22" customHeight="1" spans="1:11">
      <c r="A58" s="30" t="s">
        <v>63</v>
      </c>
      <c r="B58" s="65">
        <v>31</v>
      </c>
      <c r="C58" s="133">
        <v>33</v>
      </c>
      <c r="D58" s="33">
        <v>0.65</v>
      </c>
      <c r="E58" s="145">
        <f>ROUND(C58*500*12*D58/10000,2)</f>
        <v>12.87</v>
      </c>
      <c r="F58" s="99">
        <f>ROUND(B58*0.3*460*12/10000,2)</f>
        <v>5.13</v>
      </c>
      <c r="G58" s="145">
        <f>E58-F58</f>
        <v>7.74</v>
      </c>
      <c r="H58" s="146">
        <f>G58</f>
        <v>7.74</v>
      </c>
      <c r="I58" s="99">
        <f>VLOOKUP(A58,'[1]计生特扶-伤残'!$B:$H,7,0)</f>
        <v>7.78</v>
      </c>
      <c r="J58" s="100">
        <f>H58-I58</f>
        <v>-0.0400000000000009</v>
      </c>
      <c r="K58" s="145">
        <f>G58+J58</f>
        <v>7.7</v>
      </c>
    </row>
    <row r="59" ht="22" customHeight="1" spans="1:11">
      <c r="A59" s="49" t="s">
        <v>64</v>
      </c>
      <c r="B59" s="132">
        <f>SUM(B60,B63)</f>
        <v>2</v>
      </c>
      <c r="C59" s="133">
        <f t="shared" ref="B59:K59" si="25">SUM(C60,C63)</f>
        <v>1</v>
      </c>
      <c r="D59" s="96"/>
      <c r="E59" s="138">
        <f t="shared" si="25"/>
        <v>0.6</v>
      </c>
      <c r="F59" s="138">
        <f t="shared" si="25"/>
        <v>0.34</v>
      </c>
      <c r="G59" s="138">
        <f t="shared" si="25"/>
        <v>0.26</v>
      </c>
      <c r="H59" s="139">
        <f>G59</f>
        <v>0.26</v>
      </c>
      <c r="I59" s="138">
        <f>SUM(I60,I63)</f>
        <v>0.86</v>
      </c>
      <c r="J59" s="138">
        <f t="shared" si="25"/>
        <v>-0.6</v>
      </c>
      <c r="K59" s="138">
        <f t="shared" si="25"/>
        <v>-0.34</v>
      </c>
    </row>
    <row r="60" ht="22" customHeight="1" spans="1:11">
      <c r="A60" s="48" t="s">
        <v>65</v>
      </c>
      <c r="B60" s="65">
        <v>1</v>
      </c>
      <c r="C60" s="133">
        <v>0</v>
      </c>
      <c r="D60" s="33">
        <v>1</v>
      </c>
      <c r="E60" s="99">
        <f t="shared" ref="E60:K60" si="26">SUM(E61:E62)</f>
        <v>0</v>
      </c>
      <c r="F60" s="99">
        <f t="shared" si="26"/>
        <v>0.17</v>
      </c>
      <c r="G60" s="99">
        <f t="shared" si="26"/>
        <v>-0.17</v>
      </c>
      <c r="H60" s="99">
        <f t="shared" si="26"/>
        <v>-0.17</v>
      </c>
      <c r="I60" s="99">
        <f t="shared" si="26"/>
        <v>0.43</v>
      </c>
      <c r="J60" s="99">
        <f t="shared" si="26"/>
        <v>-0.6</v>
      </c>
      <c r="K60" s="99">
        <f t="shared" si="26"/>
        <v>-0.77</v>
      </c>
    </row>
    <row r="61" s="68" customFormat="1" ht="22" customHeight="1" spans="1:12">
      <c r="A61" s="45" t="s">
        <v>66</v>
      </c>
      <c r="B61" s="35">
        <v>0</v>
      </c>
      <c r="C61" s="133">
        <v>0</v>
      </c>
      <c r="D61" s="38">
        <v>1</v>
      </c>
      <c r="E61" s="147">
        <f t="shared" ref="E60:E65" si="27">ROUND(C61*500*12*D61/10000,2)</f>
        <v>0</v>
      </c>
      <c r="F61" s="101">
        <f>ROUND(B61*0.3*460*12/10000,2)</f>
        <v>0</v>
      </c>
      <c r="G61" s="147">
        <f t="shared" ref="G60:G65" si="28">E61-F61</f>
        <v>0</v>
      </c>
      <c r="H61" s="147">
        <f>G61</f>
        <v>0</v>
      </c>
      <c r="I61" s="99">
        <f>VLOOKUP(A61,'[1]计生特扶-伤残'!$B:$H,7,0)</f>
        <v>0</v>
      </c>
      <c r="J61" s="97">
        <f>H61-I61</f>
        <v>0</v>
      </c>
      <c r="K61" s="147">
        <f>G61+J61</f>
        <v>0</v>
      </c>
      <c r="L61" s="14"/>
    </row>
    <row r="62" s="68" customFormat="1" ht="22" customHeight="1" spans="1:12">
      <c r="A62" s="45" t="s">
        <v>67</v>
      </c>
      <c r="B62" s="35">
        <v>1</v>
      </c>
      <c r="C62" s="133">
        <v>0</v>
      </c>
      <c r="D62" s="38">
        <v>1</v>
      </c>
      <c r="E62" s="147">
        <f t="shared" si="27"/>
        <v>0</v>
      </c>
      <c r="F62" s="101">
        <f>ROUND(B62*0.3*460*12/10000,2)</f>
        <v>0.17</v>
      </c>
      <c r="G62" s="147">
        <f t="shared" si="28"/>
        <v>-0.17</v>
      </c>
      <c r="H62" s="148">
        <f>G62</f>
        <v>-0.17</v>
      </c>
      <c r="I62" s="99">
        <f>VLOOKUP(A62,'[1]计生特扶-伤残'!$B:$H,7,0)</f>
        <v>0.43</v>
      </c>
      <c r="J62" s="97">
        <f>H62-I62</f>
        <v>-0.6</v>
      </c>
      <c r="K62" s="147">
        <f>G62+J62</f>
        <v>-0.77</v>
      </c>
      <c r="L62" s="14"/>
    </row>
    <row r="63" ht="22" customHeight="1" spans="1:11">
      <c r="A63" s="30" t="s">
        <v>68</v>
      </c>
      <c r="B63" s="65">
        <v>1</v>
      </c>
      <c r="C63" s="133">
        <v>1</v>
      </c>
      <c r="D63" s="33">
        <v>1</v>
      </c>
      <c r="E63" s="99">
        <f t="shared" si="27"/>
        <v>0.6</v>
      </c>
      <c r="F63" s="99">
        <f t="shared" ref="F63:F73" si="29">ROUND(B63*0.3*460*12/10000,2)</f>
        <v>0.17</v>
      </c>
      <c r="G63" s="145">
        <f t="shared" si="28"/>
        <v>0.43</v>
      </c>
      <c r="H63" s="146">
        <f>G63</f>
        <v>0.43</v>
      </c>
      <c r="I63" s="99">
        <f>VLOOKUP(A63,'[1]计生特扶-伤残'!$B:$H,7,0)</f>
        <v>0.43</v>
      </c>
      <c r="J63" s="100">
        <f t="shared" ref="J63:J73" si="30">H63-I63</f>
        <v>0</v>
      </c>
      <c r="K63" s="145">
        <f>G63+J63</f>
        <v>0.43</v>
      </c>
    </row>
    <row r="64" ht="22" customHeight="1" spans="1:11">
      <c r="A64" s="37" t="s">
        <v>69</v>
      </c>
      <c r="B64" s="132">
        <v>225</v>
      </c>
      <c r="C64" s="133">
        <v>235</v>
      </c>
      <c r="D64" s="96">
        <v>0.3</v>
      </c>
      <c r="E64" s="147">
        <f t="shared" si="27"/>
        <v>42.3</v>
      </c>
      <c r="F64" s="147">
        <f t="shared" si="29"/>
        <v>37.26</v>
      </c>
      <c r="G64" s="147">
        <f t="shared" si="28"/>
        <v>5.04</v>
      </c>
      <c r="H64" s="139">
        <f>G64</f>
        <v>5.04</v>
      </c>
      <c r="I64" s="101">
        <f>VLOOKUP(A64,'[1]计生特扶-伤残'!$B:$H,7,0)</f>
        <v>13.23</v>
      </c>
      <c r="J64" s="97">
        <f t="shared" si="30"/>
        <v>-8.19</v>
      </c>
      <c r="K64" s="147">
        <f>H64+J64</f>
        <v>-3.15</v>
      </c>
    </row>
    <row r="65" ht="22" customHeight="1" spans="1:11">
      <c r="A65" s="37" t="s">
        <v>70</v>
      </c>
      <c r="B65" s="132">
        <v>356</v>
      </c>
      <c r="C65" s="133">
        <v>367</v>
      </c>
      <c r="D65" s="96">
        <v>0.3</v>
      </c>
      <c r="E65" s="147">
        <f t="shared" si="27"/>
        <v>66.06</v>
      </c>
      <c r="F65" s="147">
        <f t="shared" si="29"/>
        <v>58.95</v>
      </c>
      <c r="G65" s="147">
        <f t="shared" si="28"/>
        <v>7.11</v>
      </c>
      <c r="H65" s="139">
        <f>G65</f>
        <v>7.11</v>
      </c>
      <c r="I65" s="101">
        <f>VLOOKUP(A65,'[1]计生特扶-伤残'!$B:$H,7,0)</f>
        <v>20.7</v>
      </c>
      <c r="J65" s="97">
        <f t="shared" si="30"/>
        <v>-13.59</v>
      </c>
      <c r="K65" s="147">
        <f>H65+J65</f>
        <v>-6.48</v>
      </c>
    </row>
    <row r="66" ht="22" customHeight="1" spans="1:11">
      <c r="A66" s="49" t="s">
        <v>71</v>
      </c>
      <c r="B66" s="132">
        <f>SUM(B67:B69)</f>
        <v>621</v>
      </c>
      <c r="C66" s="132">
        <f t="shared" ref="C66:K66" si="31">SUM(C67:C69)</f>
        <v>653</v>
      </c>
      <c r="D66" s="132"/>
      <c r="E66" s="138">
        <f t="shared" si="31"/>
        <v>117.54</v>
      </c>
      <c r="F66" s="138">
        <f t="shared" si="31"/>
        <v>102.84</v>
      </c>
      <c r="G66" s="138">
        <f t="shared" si="31"/>
        <v>14.7</v>
      </c>
      <c r="H66" s="138">
        <f t="shared" si="31"/>
        <v>14.7</v>
      </c>
      <c r="I66" s="138">
        <f t="shared" si="31"/>
        <v>12.83</v>
      </c>
      <c r="J66" s="138">
        <f t="shared" si="31"/>
        <v>1.87</v>
      </c>
      <c r="K66" s="138">
        <f t="shared" si="31"/>
        <v>16.57</v>
      </c>
    </row>
    <row r="67" ht="22" customHeight="1" spans="1:11">
      <c r="A67" s="30" t="s">
        <v>72</v>
      </c>
      <c r="B67" s="65">
        <v>312</v>
      </c>
      <c r="C67" s="133">
        <v>320</v>
      </c>
      <c r="D67" s="33">
        <v>0.3</v>
      </c>
      <c r="E67" s="99">
        <f>ROUND(C67*500*12*D67/10000,2)</f>
        <v>57.6</v>
      </c>
      <c r="F67" s="99">
        <f t="shared" si="29"/>
        <v>51.67</v>
      </c>
      <c r="G67" s="145">
        <f>E67-F67</f>
        <v>5.93</v>
      </c>
      <c r="H67" s="146">
        <f>G67</f>
        <v>5.93</v>
      </c>
      <c r="I67" s="99">
        <f>VLOOKUP(A67,'[1]计生特扶-伤残'!$B:$H,7,0)</f>
        <v>6.62</v>
      </c>
      <c r="J67" s="100">
        <f t="shared" si="30"/>
        <v>-0.69</v>
      </c>
      <c r="K67" s="145">
        <f>G67+J67</f>
        <v>5.24</v>
      </c>
    </row>
    <row r="68" ht="22" customHeight="1" spans="1:11">
      <c r="A68" s="30" t="s">
        <v>73</v>
      </c>
      <c r="B68" s="65">
        <v>120</v>
      </c>
      <c r="C68" s="133">
        <v>128</v>
      </c>
      <c r="D68" s="33">
        <v>0.3</v>
      </c>
      <c r="E68" s="99">
        <f>ROUND(C68*500*12*D68/10000,2)</f>
        <v>23.04</v>
      </c>
      <c r="F68" s="99">
        <f t="shared" si="29"/>
        <v>19.87</v>
      </c>
      <c r="G68" s="145">
        <f>E68-F68</f>
        <v>3.17</v>
      </c>
      <c r="H68" s="146">
        <f>G68</f>
        <v>3.17</v>
      </c>
      <c r="I68" s="99">
        <f>VLOOKUP(A68,'[1]计生特扶-伤残'!$B:$H,7,0)</f>
        <v>1.72</v>
      </c>
      <c r="J68" s="100">
        <f t="shared" si="30"/>
        <v>1.45</v>
      </c>
      <c r="K68" s="145">
        <f>G68+J68</f>
        <v>4.62</v>
      </c>
    </row>
    <row r="69" ht="22" customHeight="1" spans="1:11">
      <c r="A69" s="30" t="s">
        <v>74</v>
      </c>
      <c r="B69" s="65">
        <v>189</v>
      </c>
      <c r="C69" s="133">
        <v>205</v>
      </c>
      <c r="D69" s="33">
        <v>0.3</v>
      </c>
      <c r="E69" s="99">
        <f>ROUND(C69*500*12*D69/10000,2)</f>
        <v>36.9</v>
      </c>
      <c r="F69" s="99">
        <f t="shared" si="29"/>
        <v>31.3</v>
      </c>
      <c r="G69" s="145">
        <f>E69-F69</f>
        <v>5.6</v>
      </c>
      <c r="H69" s="146">
        <f>G69</f>
        <v>5.6</v>
      </c>
      <c r="I69" s="99">
        <f>VLOOKUP(A69,'[1]计生特扶-伤残'!$B:$H,7,0)</f>
        <v>4.49</v>
      </c>
      <c r="J69" s="100">
        <f t="shared" si="30"/>
        <v>1.11</v>
      </c>
      <c r="K69" s="145">
        <f>G69+J69</f>
        <v>6.71</v>
      </c>
    </row>
    <row r="70" ht="22" customHeight="1" spans="1:11">
      <c r="A70" s="49" t="s">
        <v>75</v>
      </c>
      <c r="B70" s="132">
        <f>SUM(B71,B74:B75)</f>
        <v>55</v>
      </c>
      <c r="C70" s="132">
        <f t="shared" ref="C70:K70" si="32">SUM(C71,C74:C75)</f>
        <v>63</v>
      </c>
      <c r="D70" s="132">
        <f t="shared" si="32"/>
        <v>2.55</v>
      </c>
      <c r="E70" s="138">
        <f t="shared" si="32"/>
        <v>32.13</v>
      </c>
      <c r="F70" s="138">
        <f t="shared" si="32"/>
        <v>9.1</v>
      </c>
      <c r="G70" s="138">
        <f t="shared" si="32"/>
        <v>23.03</v>
      </c>
      <c r="H70" s="138">
        <f t="shared" si="32"/>
        <v>23.03</v>
      </c>
      <c r="I70" s="138">
        <f t="shared" si="32"/>
        <v>19.61</v>
      </c>
      <c r="J70" s="138">
        <f t="shared" si="32"/>
        <v>3.41</v>
      </c>
      <c r="K70" s="138">
        <f t="shared" si="32"/>
        <v>26.44</v>
      </c>
    </row>
    <row r="71" ht="22" customHeight="1" spans="1:11">
      <c r="A71" s="30" t="s">
        <v>76</v>
      </c>
      <c r="B71" s="65">
        <v>10</v>
      </c>
      <c r="C71" s="133">
        <v>10</v>
      </c>
      <c r="D71" s="33">
        <v>0.85</v>
      </c>
      <c r="E71" s="99">
        <f t="shared" ref="E71:K71" si="33">SUM(E72:E73)</f>
        <v>5.1</v>
      </c>
      <c r="F71" s="99">
        <f t="shared" si="33"/>
        <v>1.65</v>
      </c>
      <c r="G71" s="99">
        <f t="shared" si="33"/>
        <v>3.45</v>
      </c>
      <c r="H71" s="99">
        <f t="shared" si="33"/>
        <v>3.45</v>
      </c>
      <c r="I71" s="99">
        <f>VLOOKUP(A71,'[1]计生特扶-伤残'!$B:$H,7,0)</f>
        <v>3.44</v>
      </c>
      <c r="J71" s="99">
        <f t="shared" si="33"/>
        <v>0</v>
      </c>
      <c r="K71" s="99">
        <f t="shared" si="33"/>
        <v>3.45</v>
      </c>
    </row>
    <row r="72" s="68" customFormat="1" ht="22" customHeight="1" spans="1:12">
      <c r="A72" s="45" t="s">
        <v>77</v>
      </c>
      <c r="B72" s="35">
        <v>2</v>
      </c>
      <c r="C72" s="133">
        <v>2</v>
      </c>
      <c r="D72" s="38">
        <v>0.85</v>
      </c>
      <c r="E72" s="101">
        <f>ROUND(C72*500*12*D72/10000,2)</f>
        <v>1.02</v>
      </c>
      <c r="F72" s="101">
        <f>ROUND(B72*0.3*460*12/10000,2)</f>
        <v>0.33</v>
      </c>
      <c r="G72" s="147">
        <f>E72-F72</f>
        <v>0.69</v>
      </c>
      <c r="H72" s="148">
        <f>G72</f>
        <v>0.69</v>
      </c>
      <c r="I72" s="99">
        <f>VLOOKUP(A72,'[1]计生特扶-伤残'!$B:$H,7,0)</f>
        <v>0.69</v>
      </c>
      <c r="J72" s="100">
        <f>H72-I72</f>
        <v>0</v>
      </c>
      <c r="K72" s="145">
        <f>G72+J72</f>
        <v>0.69</v>
      </c>
      <c r="L72" s="14"/>
    </row>
    <row r="73" s="68" customFormat="1" ht="22" customHeight="1" spans="1:12">
      <c r="A73" s="45" t="s">
        <v>78</v>
      </c>
      <c r="B73" s="35">
        <v>8</v>
      </c>
      <c r="C73" s="133">
        <v>8</v>
      </c>
      <c r="D73" s="38">
        <v>0.85</v>
      </c>
      <c r="E73" s="101">
        <f>ROUND(C73*500*12*D73/10000,2)</f>
        <v>4.08</v>
      </c>
      <c r="F73" s="101">
        <f>ROUND(B73*0.3*460*12/10000,2)</f>
        <v>1.32</v>
      </c>
      <c r="G73" s="147">
        <f>E73-F73</f>
        <v>2.76</v>
      </c>
      <c r="H73" s="148">
        <f>G73</f>
        <v>2.76</v>
      </c>
      <c r="I73" s="99">
        <f>VLOOKUP(A73,'[1]计生特扶-伤残'!$B:$H,7,0)</f>
        <v>2.76</v>
      </c>
      <c r="J73" s="100">
        <f>H73-I73</f>
        <v>0</v>
      </c>
      <c r="K73" s="145">
        <f>G73+J73</f>
        <v>2.76</v>
      </c>
      <c r="L73" s="14"/>
    </row>
    <row r="74" ht="22" customHeight="1" spans="1:11">
      <c r="A74" s="30" t="s">
        <v>79</v>
      </c>
      <c r="B74" s="65">
        <v>39</v>
      </c>
      <c r="C74" s="133">
        <v>44</v>
      </c>
      <c r="D74" s="33">
        <v>0.85</v>
      </c>
      <c r="E74" s="99">
        <f>ROUND(C74*500*12*D74/10000,2)</f>
        <v>22.44</v>
      </c>
      <c r="F74" s="99">
        <f>ROUND(B74*0.3*460*12/10000,2)</f>
        <v>6.46</v>
      </c>
      <c r="G74" s="145">
        <f>E74-F74</f>
        <v>15.98</v>
      </c>
      <c r="H74" s="146">
        <f>G74</f>
        <v>15.98</v>
      </c>
      <c r="I74" s="99">
        <f>VLOOKUP(A74,'[1]计生特扶-伤残'!$B:$H,7,0)</f>
        <v>13.94</v>
      </c>
      <c r="J74" s="100">
        <f>H74-I74</f>
        <v>2.04</v>
      </c>
      <c r="K74" s="145">
        <f>G74+J74</f>
        <v>18.02</v>
      </c>
    </row>
    <row r="75" ht="22" customHeight="1" spans="1:11">
      <c r="A75" s="30" t="s">
        <v>80</v>
      </c>
      <c r="B75" s="65">
        <v>6</v>
      </c>
      <c r="C75" s="133">
        <v>9</v>
      </c>
      <c r="D75" s="33">
        <v>0.85</v>
      </c>
      <c r="E75" s="99">
        <f>ROUND(C75*500*12*D75/10000,2)</f>
        <v>4.59</v>
      </c>
      <c r="F75" s="99">
        <f>ROUND(B75*0.3*460*12/10000,2)</f>
        <v>0.99</v>
      </c>
      <c r="G75" s="145">
        <f>E75-F75</f>
        <v>3.6</v>
      </c>
      <c r="H75" s="146">
        <f>G75</f>
        <v>3.6</v>
      </c>
      <c r="I75" s="99">
        <f>VLOOKUP(A75,'[1]计生特扶-伤残'!$B:$H,7,0)</f>
        <v>2.23</v>
      </c>
      <c r="J75" s="100">
        <f>H75-I75</f>
        <v>1.37</v>
      </c>
      <c r="K75" s="145">
        <f>G75+J75</f>
        <v>4.97</v>
      </c>
    </row>
    <row r="76" ht="22" customHeight="1" spans="1:11">
      <c r="A76" s="49" t="s">
        <v>81</v>
      </c>
      <c r="B76" s="132">
        <f>SUM(B77,B80:B83)</f>
        <v>249</v>
      </c>
      <c r="C76" s="132">
        <f t="shared" ref="C76:K76" si="34">SUM(C77,C80:C83)</f>
        <v>258</v>
      </c>
      <c r="D76" s="132"/>
      <c r="E76" s="138">
        <f t="shared" si="34"/>
        <v>131.58</v>
      </c>
      <c r="F76" s="138">
        <f t="shared" si="34"/>
        <v>41.23</v>
      </c>
      <c r="G76" s="138">
        <f t="shared" si="34"/>
        <v>90.35</v>
      </c>
      <c r="H76" s="138">
        <f t="shared" si="34"/>
        <v>90.35</v>
      </c>
      <c r="I76" s="138">
        <f t="shared" si="34"/>
        <v>84.7</v>
      </c>
      <c r="J76" s="138">
        <f t="shared" si="34"/>
        <v>5.65</v>
      </c>
      <c r="K76" s="138">
        <f t="shared" si="34"/>
        <v>96</v>
      </c>
    </row>
    <row r="77" ht="22" customHeight="1" spans="1:11">
      <c r="A77" s="30" t="s">
        <v>82</v>
      </c>
      <c r="B77" s="65">
        <v>13</v>
      </c>
      <c r="C77" s="133">
        <v>13</v>
      </c>
      <c r="D77" s="33">
        <v>0.85</v>
      </c>
      <c r="E77" s="99">
        <f t="shared" ref="E77:K77" si="35">SUM(E78:E79)</f>
        <v>6.63</v>
      </c>
      <c r="F77" s="99">
        <f t="shared" si="35"/>
        <v>2.15</v>
      </c>
      <c r="G77" s="99">
        <f t="shared" si="35"/>
        <v>4.48</v>
      </c>
      <c r="H77" s="99">
        <f t="shared" si="35"/>
        <v>4.48</v>
      </c>
      <c r="I77" s="99">
        <f t="shared" si="35"/>
        <v>4.48</v>
      </c>
      <c r="J77" s="99">
        <f t="shared" si="35"/>
        <v>0</v>
      </c>
      <c r="K77" s="99">
        <f t="shared" si="35"/>
        <v>4.48</v>
      </c>
    </row>
    <row r="78" s="68" customFormat="1" ht="22" customHeight="1" spans="1:12">
      <c r="A78" s="45" t="s">
        <v>83</v>
      </c>
      <c r="B78" s="132">
        <v>13</v>
      </c>
      <c r="C78" s="133">
        <v>13</v>
      </c>
      <c r="D78" s="38">
        <v>0.85</v>
      </c>
      <c r="E78" s="147">
        <f t="shared" ref="E78:E83" si="36">ROUND(C78*500*12*D78/10000,2)</f>
        <v>6.63</v>
      </c>
      <c r="F78" s="101">
        <f t="shared" ref="F78:F83" si="37">ROUND(B78*0.3*460*12/10000,2)</f>
        <v>2.15</v>
      </c>
      <c r="G78" s="147">
        <f t="shared" ref="G78:G83" si="38">E78-F78</f>
        <v>4.48</v>
      </c>
      <c r="H78" s="148">
        <f t="shared" ref="H77:H85" si="39">G78</f>
        <v>4.48</v>
      </c>
      <c r="I78" s="99">
        <f>VLOOKUP(A78,'[1]计生特扶-伤残'!$B:$H,7,0)</f>
        <v>4.48</v>
      </c>
      <c r="J78" s="100">
        <f>H78-I78</f>
        <v>0</v>
      </c>
      <c r="K78" s="147">
        <f>G78+J78</f>
        <v>4.48</v>
      </c>
      <c r="L78" s="14"/>
    </row>
    <row r="79" s="68" customFormat="1" ht="22" customHeight="1" spans="1:12">
      <c r="A79" s="45" t="s">
        <v>84</v>
      </c>
      <c r="B79" s="132">
        <v>0</v>
      </c>
      <c r="C79" s="133">
        <v>0</v>
      </c>
      <c r="D79" s="38">
        <v>0.85</v>
      </c>
      <c r="E79" s="147">
        <f t="shared" si="36"/>
        <v>0</v>
      </c>
      <c r="F79" s="101">
        <f t="shared" si="37"/>
        <v>0</v>
      </c>
      <c r="G79" s="147">
        <f t="shared" si="38"/>
        <v>0</v>
      </c>
      <c r="H79" s="148">
        <f t="shared" si="39"/>
        <v>0</v>
      </c>
      <c r="I79" s="99">
        <f>VLOOKUP(A79,'[1]计生特扶-伤残'!$B:$H,7,0)</f>
        <v>0</v>
      </c>
      <c r="J79" s="97">
        <v>0</v>
      </c>
      <c r="K79" s="147">
        <v>0</v>
      </c>
      <c r="L79" s="14"/>
    </row>
    <row r="80" ht="22" customHeight="1" spans="1:11">
      <c r="A80" s="30" t="s">
        <v>85</v>
      </c>
      <c r="B80" s="65">
        <v>88</v>
      </c>
      <c r="C80" s="133">
        <v>89</v>
      </c>
      <c r="D80" s="33">
        <v>0.85</v>
      </c>
      <c r="E80" s="145">
        <f t="shared" si="36"/>
        <v>45.39</v>
      </c>
      <c r="F80" s="99">
        <f t="shared" si="37"/>
        <v>14.57</v>
      </c>
      <c r="G80" s="145">
        <f t="shared" si="38"/>
        <v>30.82</v>
      </c>
      <c r="H80" s="146">
        <f t="shared" si="39"/>
        <v>30.82</v>
      </c>
      <c r="I80" s="99">
        <f>VLOOKUP(A80,'[1]计生特扶-伤残'!$B:$H,7,0)</f>
        <v>31.34</v>
      </c>
      <c r="J80" s="100">
        <f>H80-I80</f>
        <v>-0.52</v>
      </c>
      <c r="K80" s="145">
        <f>G80+J80</f>
        <v>30.3</v>
      </c>
    </row>
    <row r="81" ht="22" customHeight="1" spans="1:11">
      <c r="A81" s="30" t="s">
        <v>86</v>
      </c>
      <c r="B81" s="65">
        <v>134</v>
      </c>
      <c r="C81" s="133">
        <v>142</v>
      </c>
      <c r="D81" s="33">
        <v>0.85</v>
      </c>
      <c r="E81" s="145">
        <f t="shared" si="36"/>
        <v>72.42</v>
      </c>
      <c r="F81" s="99">
        <f t="shared" si="37"/>
        <v>22.19</v>
      </c>
      <c r="G81" s="145">
        <f t="shared" si="38"/>
        <v>50.23</v>
      </c>
      <c r="H81" s="146">
        <f t="shared" si="39"/>
        <v>50.23</v>
      </c>
      <c r="I81" s="99">
        <f>VLOOKUP(A81,'[1]计生特扶-伤残'!$B:$H,7,0)</f>
        <v>44.06</v>
      </c>
      <c r="J81" s="100">
        <f>H81-I81</f>
        <v>6.17</v>
      </c>
      <c r="K81" s="145">
        <f>G81+J81</f>
        <v>56.4</v>
      </c>
    </row>
    <row r="82" ht="22" customHeight="1" spans="1:11">
      <c r="A82" s="30" t="s">
        <v>87</v>
      </c>
      <c r="B82" s="65">
        <v>7</v>
      </c>
      <c r="C82" s="133">
        <v>7</v>
      </c>
      <c r="D82" s="33">
        <v>0.85</v>
      </c>
      <c r="E82" s="145">
        <f t="shared" si="36"/>
        <v>3.57</v>
      </c>
      <c r="F82" s="99">
        <f t="shared" si="37"/>
        <v>1.16</v>
      </c>
      <c r="G82" s="145">
        <f t="shared" si="38"/>
        <v>2.41</v>
      </c>
      <c r="H82" s="146">
        <f t="shared" si="39"/>
        <v>2.41</v>
      </c>
      <c r="I82" s="99">
        <f>VLOOKUP(A82,'[1]计生特扶-伤残'!$B:$H,7,0)</f>
        <v>2.41</v>
      </c>
      <c r="J82" s="100">
        <f>H82-I82</f>
        <v>0</v>
      </c>
      <c r="K82" s="145">
        <f>G82+J82</f>
        <v>2.41</v>
      </c>
    </row>
    <row r="83" ht="22" customHeight="1" spans="1:11">
      <c r="A83" s="30" t="s">
        <v>88</v>
      </c>
      <c r="B83" s="65">
        <v>7</v>
      </c>
      <c r="C83" s="133">
        <v>7</v>
      </c>
      <c r="D83" s="33">
        <v>0.85</v>
      </c>
      <c r="E83" s="145">
        <f t="shared" si="36"/>
        <v>3.57</v>
      </c>
      <c r="F83" s="99">
        <f t="shared" si="37"/>
        <v>1.16</v>
      </c>
      <c r="G83" s="145">
        <f t="shared" si="38"/>
        <v>2.41</v>
      </c>
      <c r="H83" s="146">
        <f t="shared" si="39"/>
        <v>2.41</v>
      </c>
      <c r="I83" s="99">
        <f>VLOOKUP(A83,'[1]计生特扶-伤残'!$B:$H,7,0)</f>
        <v>2.41</v>
      </c>
      <c r="J83" s="100">
        <f>H83-I83</f>
        <v>0</v>
      </c>
      <c r="K83" s="145">
        <f>G83+J83</f>
        <v>2.41</v>
      </c>
    </row>
    <row r="84" ht="22" customHeight="1" spans="1:11">
      <c r="A84" s="49" t="s">
        <v>89</v>
      </c>
      <c r="B84" s="132">
        <f>SUM(B85,B88:B89)</f>
        <v>82</v>
      </c>
      <c r="C84" s="132">
        <f t="shared" ref="C84:K84" si="40">SUM(C85,C88:C89)</f>
        <v>84</v>
      </c>
      <c r="D84" s="132"/>
      <c r="E84" s="138">
        <f t="shared" si="40"/>
        <v>42.84</v>
      </c>
      <c r="F84" s="138">
        <f t="shared" si="40"/>
        <v>13.58</v>
      </c>
      <c r="G84" s="138">
        <f t="shared" si="40"/>
        <v>29.26</v>
      </c>
      <c r="H84" s="138">
        <f t="shared" si="40"/>
        <v>29.26</v>
      </c>
      <c r="I84" s="138">
        <f t="shared" si="40"/>
        <v>27.7</v>
      </c>
      <c r="J84" s="138">
        <f t="shared" si="40"/>
        <v>1.56</v>
      </c>
      <c r="K84" s="138">
        <f t="shared" si="40"/>
        <v>30.82</v>
      </c>
    </row>
    <row r="85" ht="22" customHeight="1" spans="1:11">
      <c r="A85" s="49" t="s">
        <v>90</v>
      </c>
      <c r="B85" s="132">
        <v>0</v>
      </c>
      <c r="C85" s="133">
        <v>0</v>
      </c>
      <c r="D85" s="38">
        <v>0.85</v>
      </c>
      <c r="E85" s="147">
        <f>ROUND(C85*500*12*D85/10000,2)</f>
        <v>0</v>
      </c>
      <c r="F85" s="101">
        <f t="shared" ref="F85:F89" si="41">ROUND(B85*0.3*460*12/10000,2)</f>
        <v>0</v>
      </c>
      <c r="G85" s="147">
        <f>E85-F85</f>
        <v>0</v>
      </c>
      <c r="H85" s="145">
        <f>G85</f>
        <v>0</v>
      </c>
      <c r="I85" s="99">
        <f>VLOOKUP(A85,'[1]计生特扶-伤残'!$B:$H,7,0)</f>
        <v>0</v>
      </c>
      <c r="J85" s="147">
        <f t="shared" ref="J85:J89" si="42">H85-I85</f>
        <v>0</v>
      </c>
      <c r="K85" s="145">
        <f>G85+J85</f>
        <v>0</v>
      </c>
    </row>
    <row r="86" s="68" customFormat="1" ht="22" customHeight="1" spans="1:12">
      <c r="A86" s="45" t="s">
        <v>91</v>
      </c>
      <c r="B86" s="132">
        <v>0</v>
      </c>
      <c r="C86" s="133">
        <v>0</v>
      </c>
      <c r="D86" s="38">
        <v>0.85</v>
      </c>
      <c r="E86" s="147">
        <f>ROUND(C86*500*12*D86/10000,2)</f>
        <v>0</v>
      </c>
      <c r="F86" s="101">
        <f t="shared" si="41"/>
        <v>0</v>
      </c>
      <c r="G86" s="147">
        <f>E86-F86</f>
        <v>0</v>
      </c>
      <c r="H86" s="147">
        <f>G86</f>
        <v>0</v>
      </c>
      <c r="I86" s="99">
        <f>VLOOKUP(A86,'[1]计生特扶-伤残'!$B:$H,7,0)</f>
        <v>0</v>
      </c>
      <c r="J86" s="147">
        <f t="shared" si="42"/>
        <v>0</v>
      </c>
      <c r="K86" s="145">
        <f>G86+J86</f>
        <v>0</v>
      </c>
      <c r="L86" s="14"/>
    </row>
    <row r="87" s="68" customFormat="1" ht="22" customHeight="1" spans="1:12">
      <c r="A87" s="45" t="s">
        <v>92</v>
      </c>
      <c r="B87" s="132">
        <v>0</v>
      </c>
      <c r="C87" s="133">
        <v>0</v>
      </c>
      <c r="D87" s="38">
        <v>0.85</v>
      </c>
      <c r="E87" s="147">
        <f>ROUND(C87*500*12*D87/10000,2)</f>
        <v>0</v>
      </c>
      <c r="F87" s="101">
        <f t="shared" si="41"/>
        <v>0</v>
      </c>
      <c r="G87" s="147">
        <f>E87-F87</f>
        <v>0</v>
      </c>
      <c r="H87" s="147">
        <f>G87</f>
        <v>0</v>
      </c>
      <c r="I87" s="99">
        <f>VLOOKUP(A87,'[1]计生特扶-伤残'!$B:$H,7,0)</f>
        <v>0</v>
      </c>
      <c r="J87" s="147">
        <f t="shared" si="42"/>
        <v>0</v>
      </c>
      <c r="K87" s="145">
        <f>G87+J87</f>
        <v>0</v>
      </c>
      <c r="L87" s="14"/>
    </row>
    <row r="88" ht="22" customHeight="1" spans="1:11">
      <c r="A88" s="70" t="s">
        <v>93</v>
      </c>
      <c r="B88" s="65">
        <v>70</v>
      </c>
      <c r="C88" s="133">
        <v>72</v>
      </c>
      <c r="D88" s="33">
        <v>0.85</v>
      </c>
      <c r="E88" s="99">
        <f>ROUND(C88*500*12*D88/10000,2)</f>
        <v>36.72</v>
      </c>
      <c r="F88" s="99">
        <f t="shared" si="41"/>
        <v>11.59</v>
      </c>
      <c r="G88" s="145">
        <f>E88-F88</f>
        <v>25.13</v>
      </c>
      <c r="H88" s="146">
        <f>G88</f>
        <v>25.13</v>
      </c>
      <c r="I88" s="99">
        <f>VLOOKUP(A88,'[1]计生特扶-伤残'!$B:$H,7,0)</f>
        <v>22.9</v>
      </c>
      <c r="J88" s="100">
        <f t="shared" si="42"/>
        <v>2.23</v>
      </c>
      <c r="K88" s="145">
        <f>G88+J88</f>
        <v>27.36</v>
      </c>
    </row>
    <row r="89" ht="22" customHeight="1" spans="1:11">
      <c r="A89" s="70" t="s">
        <v>94</v>
      </c>
      <c r="B89" s="65">
        <v>12</v>
      </c>
      <c r="C89" s="133">
        <v>12</v>
      </c>
      <c r="D89" s="33">
        <v>0.85</v>
      </c>
      <c r="E89" s="99">
        <f>ROUND(C89*500*12*D89/10000,2)</f>
        <v>6.12</v>
      </c>
      <c r="F89" s="99">
        <f t="shared" si="41"/>
        <v>1.99</v>
      </c>
      <c r="G89" s="145">
        <f>E89-F89</f>
        <v>4.13</v>
      </c>
      <c r="H89" s="146">
        <f>G89</f>
        <v>4.13</v>
      </c>
      <c r="I89" s="99">
        <f>VLOOKUP(A89,'[1]计生特扶-伤残'!$B:$H,7,0)</f>
        <v>4.8</v>
      </c>
      <c r="J89" s="100">
        <f t="shared" si="42"/>
        <v>-0.67</v>
      </c>
      <c r="K89" s="145">
        <f>G89+J89</f>
        <v>3.46</v>
      </c>
    </row>
    <row r="90" ht="22" customHeight="1" spans="1:11">
      <c r="A90" s="49" t="s">
        <v>95</v>
      </c>
      <c r="B90" s="132">
        <f>SUM(B91:B93)</f>
        <v>215</v>
      </c>
      <c r="C90" s="132">
        <f t="shared" ref="C90:K90" si="43">SUM(C91:C93)</f>
        <v>222</v>
      </c>
      <c r="D90" s="132"/>
      <c r="E90" s="138">
        <f t="shared" si="43"/>
        <v>86.58</v>
      </c>
      <c r="F90" s="138">
        <f t="shared" si="43"/>
        <v>35.6</v>
      </c>
      <c r="G90" s="138">
        <f t="shared" si="43"/>
        <v>50.98</v>
      </c>
      <c r="H90" s="138">
        <f t="shared" si="43"/>
        <v>50.98</v>
      </c>
      <c r="I90" s="138">
        <f t="shared" si="43"/>
        <v>48.54</v>
      </c>
      <c r="J90" s="138">
        <f t="shared" si="43"/>
        <v>2.44</v>
      </c>
      <c r="K90" s="138">
        <f t="shared" si="43"/>
        <v>53.42</v>
      </c>
    </row>
    <row r="91" ht="22" customHeight="1" spans="1:11">
      <c r="A91" s="30" t="s">
        <v>96</v>
      </c>
      <c r="B91" s="65">
        <v>188</v>
      </c>
      <c r="C91" s="133">
        <v>196</v>
      </c>
      <c r="D91" s="33">
        <v>0.65</v>
      </c>
      <c r="E91" s="99">
        <f>ROUND(C91*500*12*D91/10000,2)</f>
        <v>76.44</v>
      </c>
      <c r="F91" s="99">
        <f>ROUND(B91*0.3*460*12/10000,2)</f>
        <v>31.13</v>
      </c>
      <c r="G91" s="145">
        <f>E91-F91</f>
        <v>45.31</v>
      </c>
      <c r="H91" s="146">
        <f>G91</f>
        <v>45.31</v>
      </c>
      <c r="I91" s="99">
        <f>VLOOKUP(A91,'[1]计生特扶-伤残'!$B:$H,7,0)</f>
        <v>43.11</v>
      </c>
      <c r="J91" s="100">
        <f>H91-I91</f>
        <v>2.2</v>
      </c>
      <c r="K91" s="145">
        <f>G91+J91</f>
        <v>47.51</v>
      </c>
    </row>
    <row r="92" ht="22" customHeight="1" spans="1:11">
      <c r="A92" s="30" t="s">
        <v>97</v>
      </c>
      <c r="B92" s="65">
        <v>11</v>
      </c>
      <c r="C92" s="133">
        <v>11</v>
      </c>
      <c r="D92" s="33">
        <v>0.65</v>
      </c>
      <c r="E92" s="99">
        <f>ROUND(C92*500*12*D92/10000,2)</f>
        <v>4.29</v>
      </c>
      <c r="F92" s="99">
        <f>ROUND(B92*0.3*460*12/10000,2)</f>
        <v>1.82</v>
      </c>
      <c r="G92" s="145">
        <f>E92-F92</f>
        <v>2.47</v>
      </c>
      <c r="H92" s="146">
        <f>G92</f>
        <v>2.47</v>
      </c>
      <c r="I92" s="99">
        <f>VLOOKUP(A92,'[1]计生特扶-伤残'!$B:$H,7,0)</f>
        <v>2.63</v>
      </c>
      <c r="J92" s="100">
        <f>H92-I92</f>
        <v>-0.16</v>
      </c>
      <c r="K92" s="145">
        <f>G92+J92</f>
        <v>2.31</v>
      </c>
    </row>
    <row r="93" ht="22" customHeight="1" spans="1:11">
      <c r="A93" s="30" t="s">
        <v>98</v>
      </c>
      <c r="B93" s="65">
        <v>16</v>
      </c>
      <c r="C93" s="133">
        <v>15</v>
      </c>
      <c r="D93" s="33">
        <v>0.65</v>
      </c>
      <c r="E93" s="99">
        <f>ROUND(C93*500*12*D93/10000,2)</f>
        <v>5.85</v>
      </c>
      <c r="F93" s="99">
        <f>ROUND(B93*0.3*460*12/10000,2)</f>
        <v>2.65</v>
      </c>
      <c r="G93" s="145">
        <f>E93-F93</f>
        <v>3.2</v>
      </c>
      <c r="H93" s="146">
        <f>G93</f>
        <v>3.2</v>
      </c>
      <c r="I93" s="99">
        <f>VLOOKUP(A93,'[1]计生特扶-伤残'!$B:$H,7,0)</f>
        <v>2.8</v>
      </c>
      <c r="J93" s="100">
        <f>H93-I93</f>
        <v>0.4</v>
      </c>
      <c r="K93" s="145">
        <f>G93+J93</f>
        <v>3.6</v>
      </c>
    </row>
    <row r="94" ht="22" customHeight="1" spans="1:11">
      <c r="A94" s="49" t="s">
        <v>99</v>
      </c>
      <c r="B94" s="132">
        <f>SUM(B95:B96)</f>
        <v>92</v>
      </c>
      <c r="C94" s="132">
        <f t="shared" ref="C94:K94" si="44">SUM(C95:C96)</f>
        <v>98</v>
      </c>
      <c r="D94" s="132"/>
      <c r="E94" s="138">
        <f t="shared" si="44"/>
        <v>49.98</v>
      </c>
      <c r="F94" s="138">
        <f t="shared" si="44"/>
        <v>15.23</v>
      </c>
      <c r="G94" s="138">
        <f t="shared" si="44"/>
        <v>34.75</v>
      </c>
      <c r="H94" s="138">
        <f t="shared" si="44"/>
        <v>34.75</v>
      </c>
      <c r="I94" s="138">
        <f t="shared" si="44"/>
        <v>33.54</v>
      </c>
      <c r="J94" s="138">
        <f t="shared" si="44"/>
        <v>1.21</v>
      </c>
      <c r="K94" s="138">
        <f t="shared" si="44"/>
        <v>35.96</v>
      </c>
    </row>
    <row r="95" ht="22" customHeight="1" spans="1:11">
      <c r="A95" s="30" t="s">
        <v>100</v>
      </c>
      <c r="B95" s="65">
        <v>65</v>
      </c>
      <c r="C95" s="133">
        <v>67</v>
      </c>
      <c r="D95" s="33">
        <v>0.85</v>
      </c>
      <c r="E95" s="99">
        <f>ROUND(C95*500*12*D95/10000,2)</f>
        <v>34.17</v>
      </c>
      <c r="F95" s="99">
        <f>ROUND(B95*0.3*460*12/10000,2)</f>
        <v>10.76</v>
      </c>
      <c r="G95" s="145">
        <f>E95-F95</f>
        <v>23.41</v>
      </c>
      <c r="H95" s="146">
        <f t="shared" ref="H95:H101" si="45">G95</f>
        <v>23.41</v>
      </c>
      <c r="I95" s="99">
        <f>VLOOKUP(A95,'[1]计生特扶-伤残'!$B:$H,7,0)</f>
        <v>22.88</v>
      </c>
      <c r="J95" s="100">
        <f>H95-I95</f>
        <v>0.530000000000005</v>
      </c>
      <c r="K95" s="145">
        <f>G95+J95</f>
        <v>23.94</v>
      </c>
    </row>
    <row r="96" ht="22" customHeight="1" spans="1:11">
      <c r="A96" s="30" t="s">
        <v>101</v>
      </c>
      <c r="B96" s="65">
        <v>27</v>
      </c>
      <c r="C96" s="133">
        <v>31</v>
      </c>
      <c r="D96" s="33">
        <v>0.85</v>
      </c>
      <c r="E96" s="99">
        <f>ROUND(C96*500*12*D96/10000,2)</f>
        <v>15.81</v>
      </c>
      <c r="F96" s="99">
        <f>ROUND(B96*0.3*460*12/10000,2)</f>
        <v>4.47</v>
      </c>
      <c r="G96" s="145">
        <f>E96-F96</f>
        <v>11.34</v>
      </c>
      <c r="H96" s="146">
        <f t="shared" si="45"/>
        <v>11.34</v>
      </c>
      <c r="I96" s="99">
        <f>VLOOKUP(A96,'[1]计生特扶-伤残'!$B:$H,7,0)</f>
        <v>10.66</v>
      </c>
      <c r="J96" s="100">
        <f>H96-I96</f>
        <v>0.68</v>
      </c>
      <c r="K96" s="145">
        <f>G96+J96</f>
        <v>12.02</v>
      </c>
    </row>
    <row r="97" s="68" customFormat="1" ht="22" customHeight="1" spans="1:12">
      <c r="A97" s="49" t="s">
        <v>102</v>
      </c>
      <c r="B97" s="132">
        <f>SUM(B98,B100:B101)</f>
        <v>190</v>
      </c>
      <c r="C97" s="136">
        <f t="shared" ref="B97:K97" si="46">SUM(C98,C100:C101)</f>
        <v>193</v>
      </c>
      <c r="D97" s="96"/>
      <c r="E97" s="138">
        <f t="shared" si="46"/>
        <v>98.43</v>
      </c>
      <c r="F97" s="138">
        <f t="shared" si="46"/>
        <v>31.46</v>
      </c>
      <c r="G97" s="138">
        <f t="shared" si="46"/>
        <v>66.97</v>
      </c>
      <c r="H97" s="139">
        <f t="shared" si="45"/>
        <v>66.97</v>
      </c>
      <c r="I97" s="138">
        <f>SUM(I98,I100:I101)</f>
        <v>62.64</v>
      </c>
      <c r="J97" s="138">
        <f t="shared" si="46"/>
        <v>4.32999999999999</v>
      </c>
      <c r="K97" s="152">
        <f t="shared" si="46"/>
        <v>71.3</v>
      </c>
      <c r="L97" s="14"/>
    </row>
    <row r="98" ht="22" customHeight="1" spans="1:11">
      <c r="A98" s="30" t="s">
        <v>103</v>
      </c>
      <c r="B98" s="65">
        <v>5</v>
      </c>
      <c r="C98" s="133">
        <v>9</v>
      </c>
      <c r="D98" s="33">
        <v>0.85</v>
      </c>
      <c r="E98" s="145">
        <f>ROUND(C98*500*12*D98/10000,2)</f>
        <v>4.59</v>
      </c>
      <c r="F98" s="99">
        <f>ROUND(B98*0.3*460*12/10000,2)</f>
        <v>0.83</v>
      </c>
      <c r="G98" s="145">
        <f>E98-F98</f>
        <v>3.76</v>
      </c>
      <c r="H98" s="146">
        <f t="shared" si="45"/>
        <v>3.76</v>
      </c>
      <c r="I98" s="99">
        <f>VLOOKUP(A98,'[1]计生特扶-伤残'!$B:$H,7,0)</f>
        <v>3.76</v>
      </c>
      <c r="J98" s="100">
        <f>H98-I98</f>
        <v>0</v>
      </c>
      <c r="K98" s="145">
        <f>G98+J98</f>
        <v>3.76</v>
      </c>
    </row>
    <row r="99" s="68" customFormat="1" ht="22" customHeight="1" spans="1:12">
      <c r="A99" s="45" t="s">
        <v>104</v>
      </c>
      <c r="B99" s="35">
        <v>5</v>
      </c>
      <c r="C99" s="133">
        <v>9</v>
      </c>
      <c r="D99" s="38">
        <v>0.85</v>
      </c>
      <c r="E99" s="147">
        <v>4.59</v>
      </c>
      <c r="F99" s="101">
        <v>0.83</v>
      </c>
      <c r="G99" s="147">
        <v>3.76</v>
      </c>
      <c r="H99" s="148">
        <f t="shared" si="45"/>
        <v>3.76</v>
      </c>
      <c r="I99" s="99">
        <f>VLOOKUP(A99,'[1]计生特扶-伤残'!$B:$H,7,0)</f>
        <v>3.76</v>
      </c>
      <c r="J99" s="100">
        <f>H99-I99</f>
        <v>0</v>
      </c>
      <c r="K99" s="145">
        <f>G99+J99</f>
        <v>3.76</v>
      </c>
      <c r="L99" s="14"/>
    </row>
    <row r="100" ht="22" customHeight="1" spans="1:11">
      <c r="A100" s="30" t="s">
        <v>105</v>
      </c>
      <c r="B100" s="65">
        <v>158</v>
      </c>
      <c r="C100" s="133">
        <v>157</v>
      </c>
      <c r="D100" s="33">
        <v>0.85</v>
      </c>
      <c r="E100" s="145">
        <f>ROUND(C100*500*12*D100/10000,2)</f>
        <v>80.07</v>
      </c>
      <c r="F100" s="99">
        <f>ROUND(B100*0.3*460*12/10000,2)</f>
        <v>26.16</v>
      </c>
      <c r="G100" s="145">
        <f>E100-F100</f>
        <v>53.91</v>
      </c>
      <c r="H100" s="146">
        <f t="shared" si="45"/>
        <v>53.91</v>
      </c>
      <c r="I100" s="99">
        <f>VLOOKUP(A100,'[1]计生特扶-伤残'!$B:$H,7,0)</f>
        <v>51.81</v>
      </c>
      <c r="J100" s="100">
        <f>H100-I100</f>
        <v>2.09999999999999</v>
      </c>
      <c r="K100" s="145">
        <f>G100+J100</f>
        <v>56.01</v>
      </c>
    </row>
    <row r="101" ht="22" customHeight="1" spans="1:11">
      <c r="A101" s="30" t="s">
        <v>106</v>
      </c>
      <c r="B101" s="65">
        <v>27</v>
      </c>
      <c r="C101" s="133">
        <v>27</v>
      </c>
      <c r="D101" s="33">
        <v>0.85</v>
      </c>
      <c r="E101" s="145">
        <f>ROUND(C101*500*12*D101/10000,2)</f>
        <v>13.77</v>
      </c>
      <c r="F101" s="99">
        <f>ROUND(B101*0.3*460*12/10000,2)</f>
        <v>4.47</v>
      </c>
      <c r="G101" s="145">
        <f>E101-F101</f>
        <v>9.3</v>
      </c>
      <c r="H101" s="146">
        <f t="shared" si="45"/>
        <v>9.3</v>
      </c>
      <c r="I101" s="99">
        <f>VLOOKUP(A101,'[1]计生特扶-伤残'!$B:$H,7,0)</f>
        <v>7.07</v>
      </c>
      <c r="J101" s="100">
        <f>H101-I101</f>
        <v>2.23</v>
      </c>
      <c r="K101" s="145">
        <f>G101+J101</f>
        <v>11.53</v>
      </c>
    </row>
    <row r="102" ht="22" customHeight="1" spans="1:11">
      <c r="A102" s="142" t="s">
        <v>107</v>
      </c>
      <c r="B102" s="143">
        <f>SUM(B103:B104)</f>
        <v>15</v>
      </c>
      <c r="C102" s="143">
        <f>SUM(C103:C104)</f>
        <v>15</v>
      </c>
      <c r="D102" s="105"/>
      <c r="E102" s="150">
        <f>SUM(E103:E104)</f>
        <v>7.65</v>
      </c>
      <c r="F102" s="150">
        <f>SUM(F103:F104)</f>
        <v>2.48</v>
      </c>
      <c r="G102" s="150">
        <f t="shared" ref="F102:K102" si="47">SUM(G103:G104)</f>
        <v>5.17</v>
      </c>
      <c r="H102" s="151">
        <f t="shared" si="47"/>
        <v>5.17</v>
      </c>
      <c r="I102" s="150">
        <f t="shared" si="47"/>
        <v>5.17</v>
      </c>
      <c r="J102" s="150">
        <f t="shared" si="47"/>
        <v>0</v>
      </c>
      <c r="K102" s="150">
        <f t="shared" si="47"/>
        <v>5.17</v>
      </c>
    </row>
    <row r="103" ht="22" customHeight="1" spans="1:11">
      <c r="A103" s="30" t="s">
        <v>108</v>
      </c>
      <c r="B103" s="65">
        <v>13</v>
      </c>
      <c r="C103" s="133">
        <v>13</v>
      </c>
      <c r="D103" s="33">
        <v>0.85</v>
      </c>
      <c r="E103" s="145">
        <f>ROUND(C103*500*12*D103/10000,2)</f>
        <v>6.63</v>
      </c>
      <c r="F103" s="99">
        <f>ROUND(B103*0.3*460*12/10000,2)</f>
        <v>2.15</v>
      </c>
      <c r="G103" s="145">
        <f>E103-F103</f>
        <v>4.48</v>
      </c>
      <c r="H103" s="146">
        <f>G103</f>
        <v>4.48</v>
      </c>
      <c r="I103" s="99">
        <f>VLOOKUP(A103,'[1]计生特扶-伤残'!$B:$H,7,0)</f>
        <v>4.48</v>
      </c>
      <c r="J103" s="100">
        <f>H103-I103</f>
        <v>0</v>
      </c>
      <c r="K103" s="145">
        <f>G103+J103</f>
        <v>4.48</v>
      </c>
    </row>
    <row r="104" ht="22" customHeight="1" spans="1:11">
      <c r="A104" s="30" t="s">
        <v>109</v>
      </c>
      <c r="B104" s="65">
        <v>2</v>
      </c>
      <c r="C104" s="133">
        <v>2</v>
      </c>
      <c r="D104" s="33">
        <v>0.85</v>
      </c>
      <c r="E104" s="145">
        <f>ROUND(C104*500*12*D104/10000,2)</f>
        <v>1.02</v>
      </c>
      <c r="F104" s="99">
        <f>ROUND(B104*0.3*460*12/10000,2)</f>
        <v>0.33</v>
      </c>
      <c r="G104" s="145">
        <f>E104-F104</f>
        <v>0.69</v>
      </c>
      <c r="H104" s="146">
        <f>G104</f>
        <v>0.69</v>
      </c>
      <c r="I104" s="99">
        <f>VLOOKUP(A104,'[1]计生特扶-伤残'!$B:$H,7,0)</f>
        <v>0.69</v>
      </c>
      <c r="J104" s="100">
        <f>H104-I104</f>
        <v>0</v>
      </c>
      <c r="K104" s="145">
        <f>G104+J104</f>
        <v>0.69</v>
      </c>
    </row>
    <row r="105" ht="22" customHeight="1" spans="1:11">
      <c r="A105" s="49" t="s">
        <v>110</v>
      </c>
      <c r="B105" s="132">
        <f>SUM(B106:B107)</f>
        <v>44</v>
      </c>
      <c r="C105" s="132">
        <f t="shared" ref="C105:K105" si="48">SUM(C106:C107)</f>
        <v>51</v>
      </c>
      <c r="D105" s="132"/>
      <c r="E105" s="138">
        <f t="shared" si="48"/>
        <v>26.01</v>
      </c>
      <c r="F105" s="138">
        <f t="shared" si="48"/>
        <v>7.29</v>
      </c>
      <c r="G105" s="138">
        <f t="shared" si="48"/>
        <v>18.72</v>
      </c>
      <c r="H105" s="138">
        <f t="shared" si="48"/>
        <v>18.72</v>
      </c>
      <c r="I105" s="138">
        <f t="shared" si="48"/>
        <v>14.97</v>
      </c>
      <c r="J105" s="138">
        <f t="shared" si="48"/>
        <v>3.75</v>
      </c>
      <c r="K105" s="138">
        <f t="shared" si="48"/>
        <v>22.47</v>
      </c>
    </row>
    <row r="106" ht="22" customHeight="1" spans="1:11">
      <c r="A106" s="30" t="s">
        <v>111</v>
      </c>
      <c r="B106" s="65">
        <v>32</v>
      </c>
      <c r="C106" s="133">
        <v>36</v>
      </c>
      <c r="D106" s="33">
        <v>0.85</v>
      </c>
      <c r="E106" s="99">
        <f>ROUND(C106*500*12*D106/10000,2)</f>
        <v>18.36</v>
      </c>
      <c r="F106" s="99">
        <f>ROUND(B106*0.3*460*12/10000,2)</f>
        <v>5.3</v>
      </c>
      <c r="G106" s="145">
        <f>E106-F106</f>
        <v>13.06</v>
      </c>
      <c r="H106" s="146">
        <f>G106</f>
        <v>13.06</v>
      </c>
      <c r="I106" s="99">
        <f>VLOOKUP(A106,'[1]计生特扶-伤残'!$B:$H,7,0)</f>
        <v>9.13</v>
      </c>
      <c r="J106" s="100">
        <f>H106-I106</f>
        <v>3.93</v>
      </c>
      <c r="K106" s="145">
        <f>G106+J106</f>
        <v>16.99</v>
      </c>
    </row>
    <row r="107" ht="22" customHeight="1" spans="1:11">
      <c r="A107" s="30" t="s">
        <v>112</v>
      </c>
      <c r="B107" s="65">
        <v>12</v>
      </c>
      <c r="C107" s="133">
        <v>15</v>
      </c>
      <c r="D107" s="33">
        <v>0.85</v>
      </c>
      <c r="E107" s="99">
        <f>ROUND(C107*500*12*D107/10000,2)</f>
        <v>7.65</v>
      </c>
      <c r="F107" s="99">
        <f>ROUND(B107*0.3*460*12/10000,2)</f>
        <v>1.99</v>
      </c>
      <c r="G107" s="145">
        <f>E107-F107</f>
        <v>5.66</v>
      </c>
      <c r="H107" s="146">
        <f>G107</f>
        <v>5.66</v>
      </c>
      <c r="I107" s="99">
        <f>VLOOKUP(A107,'[1]计生特扶-伤残'!$B:$H,7,0)</f>
        <v>5.84</v>
      </c>
      <c r="J107" s="100">
        <f>H107-I107</f>
        <v>-0.18</v>
      </c>
      <c r="K107" s="145">
        <f>G107+J107</f>
        <v>5.48</v>
      </c>
    </row>
    <row r="108" ht="22" customHeight="1" spans="1:11">
      <c r="A108" s="49" t="s">
        <v>113</v>
      </c>
      <c r="B108" s="95">
        <v>2</v>
      </c>
      <c r="C108" s="136">
        <v>3</v>
      </c>
      <c r="D108" s="38">
        <v>0.3</v>
      </c>
      <c r="E108" s="101">
        <f>ROUND(C108*500*12*D108/10000,2)</f>
        <v>0.54</v>
      </c>
      <c r="F108" s="101">
        <f>ROUND(B108*0.3*460*12/10000,2)</f>
        <v>0.33</v>
      </c>
      <c r="G108" s="147">
        <f>E108-F108</f>
        <v>0.21</v>
      </c>
      <c r="H108" s="148">
        <f>G108</f>
        <v>0.21</v>
      </c>
      <c r="I108" s="101">
        <f>VLOOKUP(A108,'[1]计生特扶-伤残'!$B:$H,7,0)</f>
        <v>-0.14</v>
      </c>
      <c r="J108" s="97">
        <f>H108-I108</f>
        <v>0.35</v>
      </c>
      <c r="K108" s="147">
        <f>G108+J108</f>
        <v>0.56</v>
      </c>
    </row>
    <row r="109" ht="22" customHeight="1" spans="1:11">
      <c r="A109" s="49" t="s">
        <v>114</v>
      </c>
      <c r="B109" s="95">
        <f>SUM(B110:B166)</f>
        <v>1497</v>
      </c>
      <c r="C109" s="95">
        <f t="shared" ref="C109:K109" si="49">SUM(C110:C166)</f>
        <v>1605</v>
      </c>
      <c r="D109" s="95"/>
      <c r="E109" s="107">
        <f t="shared" si="49"/>
        <v>769.56</v>
      </c>
      <c r="F109" s="107">
        <f t="shared" si="49"/>
        <v>247.91</v>
      </c>
      <c r="G109" s="107">
        <f t="shared" si="49"/>
        <v>521.65</v>
      </c>
      <c r="H109" s="107">
        <f t="shared" si="49"/>
        <v>521.65</v>
      </c>
      <c r="I109" s="107">
        <f t="shared" si="49"/>
        <v>476.28</v>
      </c>
      <c r="J109" s="107">
        <f t="shared" si="49"/>
        <v>45.37</v>
      </c>
      <c r="K109" s="107">
        <f t="shared" si="49"/>
        <v>567.02</v>
      </c>
    </row>
    <row r="110" ht="22" customHeight="1" spans="1:11">
      <c r="A110" s="48" t="s">
        <v>115</v>
      </c>
      <c r="B110" s="65">
        <v>9</v>
      </c>
      <c r="C110" s="32">
        <v>15</v>
      </c>
      <c r="D110" s="33">
        <v>0.85</v>
      </c>
      <c r="E110" s="99">
        <f t="shared" ref="E110:E167" si="50">ROUND(C110*500*12*D110/10000,2)</f>
        <v>7.65</v>
      </c>
      <c r="F110" s="99">
        <f t="shared" ref="F110:F167" si="51">ROUND(B110*0.3*460*12/10000,2)</f>
        <v>1.49</v>
      </c>
      <c r="G110" s="145">
        <f t="shared" ref="G110:G167" si="52">E110-F110</f>
        <v>6.16</v>
      </c>
      <c r="H110" s="146">
        <f t="shared" ref="H110:H167" si="53">G110</f>
        <v>6.16</v>
      </c>
      <c r="I110" s="99">
        <f>VLOOKUP(A110,'[1]计生特扶-伤残'!$B:$H,7,0)</f>
        <v>4.63</v>
      </c>
      <c r="J110" s="100">
        <f t="shared" ref="J110:J167" si="54">H110-I110</f>
        <v>1.53</v>
      </c>
      <c r="K110" s="145">
        <f t="shared" ref="K110:K167" si="55">G110+J110</f>
        <v>7.69</v>
      </c>
    </row>
    <row r="111" ht="22" customHeight="1" spans="1:11">
      <c r="A111" s="48" t="s">
        <v>116</v>
      </c>
      <c r="B111" s="65">
        <v>81</v>
      </c>
      <c r="C111" s="32">
        <v>83</v>
      </c>
      <c r="D111" s="33">
        <v>1</v>
      </c>
      <c r="E111" s="99">
        <f t="shared" si="50"/>
        <v>49.8</v>
      </c>
      <c r="F111" s="99">
        <f t="shared" si="51"/>
        <v>13.41</v>
      </c>
      <c r="G111" s="145">
        <f t="shared" si="52"/>
        <v>36.39</v>
      </c>
      <c r="H111" s="146">
        <f t="shared" si="53"/>
        <v>36.39</v>
      </c>
      <c r="I111" s="99">
        <f>VLOOKUP(A111,'[1]计生特扶-伤残'!$B:$H,7,0)</f>
        <v>35.68</v>
      </c>
      <c r="J111" s="100">
        <f t="shared" si="54"/>
        <v>0.710000000000001</v>
      </c>
      <c r="K111" s="145">
        <f t="shared" si="55"/>
        <v>37.1</v>
      </c>
    </row>
    <row r="112" ht="22" customHeight="1" spans="1:11">
      <c r="A112" s="48" t="s">
        <v>117</v>
      </c>
      <c r="B112" s="65">
        <v>20</v>
      </c>
      <c r="C112" s="32">
        <v>23</v>
      </c>
      <c r="D112" s="33">
        <v>0.85</v>
      </c>
      <c r="E112" s="99">
        <f t="shared" si="50"/>
        <v>11.73</v>
      </c>
      <c r="F112" s="99">
        <f t="shared" si="51"/>
        <v>3.31</v>
      </c>
      <c r="G112" s="145">
        <f t="shared" si="52"/>
        <v>8.42</v>
      </c>
      <c r="H112" s="146">
        <f t="shared" si="53"/>
        <v>8.42</v>
      </c>
      <c r="I112" s="99">
        <f>VLOOKUP(A112,'[1]计生特扶-伤残'!$B:$H,7,0)</f>
        <v>7.4</v>
      </c>
      <c r="J112" s="100">
        <f t="shared" si="54"/>
        <v>1.02</v>
      </c>
      <c r="K112" s="145">
        <f t="shared" si="55"/>
        <v>9.44</v>
      </c>
    </row>
    <row r="113" ht="22" customHeight="1" spans="1:11">
      <c r="A113" s="72" t="s">
        <v>118</v>
      </c>
      <c r="B113" s="65">
        <v>7</v>
      </c>
      <c r="C113" s="32">
        <v>7</v>
      </c>
      <c r="D113" s="33">
        <v>1</v>
      </c>
      <c r="E113" s="99">
        <f t="shared" si="50"/>
        <v>4.2</v>
      </c>
      <c r="F113" s="99">
        <f t="shared" si="51"/>
        <v>1.16</v>
      </c>
      <c r="G113" s="145">
        <f t="shared" si="52"/>
        <v>3.04</v>
      </c>
      <c r="H113" s="146">
        <f t="shared" si="53"/>
        <v>3.04</v>
      </c>
      <c r="I113" s="99">
        <f>VLOOKUP(A113,'[1]计生特扶-伤残'!$B:$H,7,0)</f>
        <v>2.17</v>
      </c>
      <c r="J113" s="100">
        <f t="shared" si="54"/>
        <v>0.87</v>
      </c>
      <c r="K113" s="145">
        <f t="shared" si="55"/>
        <v>3.91</v>
      </c>
    </row>
    <row r="114" s="14" customFormat="1" ht="22" customHeight="1" spans="1:11">
      <c r="A114" s="48" t="s">
        <v>119</v>
      </c>
      <c r="B114" s="65">
        <v>26</v>
      </c>
      <c r="C114" s="32">
        <v>25</v>
      </c>
      <c r="D114" s="33">
        <v>0.85</v>
      </c>
      <c r="E114" s="99">
        <f t="shared" si="50"/>
        <v>12.75</v>
      </c>
      <c r="F114" s="99">
        <f t="shared" si="51"/>
        <v>4.31</v>
      </c>
      <c r="G114" s="145">
        <f t="shared" si="52"/>
        <v>8.44</v>
      </c>
      <c r="H114" s="146">
        <f t="shared" si="53"/>
        <v>8.44</v>
      </c>
      <c r="I114" s="99">
        <f>VLOOKUP(A114,'[1]计生特扶-伤残'!$B:$H,7,0)</f>
        <v>8.93</v>
      </c>
      <c r="J114" s="100">
        <f t="shared" si="54"/>
        <v>-0.489999999999998</v>
      </c>
      <c r="K114" s="145">
        <f t="shared" si="55"/>
        <v>7.95</v>
      </c>
    </row>
    <row r="115" ht="22" customHeight="1" spans="1:11">
      <c r="A115" s="30" t="s">
        <v>120</v>
      </c>
      <c r="B115" s="65">
        <v>48</v>
      </c>
      <c r="C115" s="133">
        <v>51</v>
      </c>
      <c r="D115" s="33">
        <v>0.85</v>
      </c>
      <c r="E115" s="99">
        <f t="shared" si="50"/>
        <v>26.01</v>
      </c>
      <c r="F115" s="99">
        <f t="shared" si="51"/>
        <v>7.95</v>
      </c>
      <c r="G115" s="145">
        <f t="shared" si="52"/>
        <v>18.06</v>
      </c>
      <c r="H115" s="146">
        <f t="shared" si="53"/>
        <v>18.06</v>
      </c>
      <c r="I115" s="99">
        <f>VLOOKUP(A115,'[1]计生特扶-伤残'!$B:$H,7,0)</f>
        <v>16.84</v>
      </c>
      <c r="J115" s="100">
        <f t="shared" si="54"/>
        <v>1.22</v>
      </c>
      <c r="K115" s="145">
        <f t="shared" si="55"/>
        <v>19.28</v>
      </c>
    </row>
    <row r="116" ht="22" customHeight="1" spans="1:11">
      <c r="A116" s="30" t="s">
        <v>121</v>
      </c>
      <c r="B116" s="65">
        <v>5</v>
      </c>
      <c r="C116" s="133">
        <v>5</v>
      </c>
      <c r="D116" s="33">
        <v>0.85</v>
      </c>
      <c r="E116" s="99">
        <f t="shared" si="50"/>
        <v>2.55</v>
      </c>
      <c r="F116" s="99">
        <f t="shared" si="51"/>
        <v>0.83</v>
      </c>
      <c r="G116" s="145">
        <f t="shared" si="52"/>
        <v>1.72</v>
      </c>
      <c r="H116" s="146">
        <f t="shared" si="53"/>
        <v>1.72</v>
      </c>
      <c r="I116" s="99">
        <f>VLOOKUP(A116,'[1]计生特扶-伤残'!$B:$H,7,0)</f>
        <v>1.71</v>
      </c>
      <c r="J116" s="100">
        <f t="shared" si="54"/>
        <v>0.00999999999999979</v>
      </c>
      <c r="K116" s="145">
        <f t="shared" si="55"/>
        <v>1.73</v>
      </c>
    </row>
    <row r="117" ht="22" customHeight="1" spans="1:11">
      <c r="A117" s="30" t="s">
        <v>122</v>
      </c>
      <c r="B117" s="65">
        <v>51</v>
      </c>
      <c r="C117" s="133">
        <v>63</v>
      </c>
      <c r="D117" s="33">
        <v>0.85</v>
      </c>
      <c r="E117" s="99">
        <f t="shared" si="50"/>
        <v>32.13</v>
      </c>
      <c r="F117" s="99">
        <f t="shared" si="51"/>
        <v>8.45</v>
      </c>
      <c r="G117" s="145">
        <f t="shared" si="52"/>
        <v>23.68</v>
      </c>
      <c r="H117" s="146">
        <f t="shared" si="53"/>
        <v>23.68</v>
      </c>
      <c r="I117" s="99">
        <f>VLOOKUP(A117,'[1]计生特扶-伤残'!$B:$H,7,0)</f>
        <v>19.07</v>
      </c>
      <c r="J117" s="100">
        <f t="shared" si="54"/>
        <v>4.61</v>
      </c>
      <c r="K117" s="145">
        <f t="shared" si="55"/>
        <v>28.29</v>
      </c>
    </row>
    <row r="118" ht="22" customHeight="1" spans="1:11">
      <c r="A118" s="48" t="s">
        <v>123</v>
      </c>
      <c r="B118" s="65">
        <v>2</v>
      </c>
      <c r="C118" s="32">
        <v>3</v>
      </c>
      <c r="D118" s="33">
        <v>1</v>
      </c>
      <c r="E118" s="99">
        <f t="shared" si="50"/>
        <v>1.8</v>
      </c>
      <c r="F118" s="99">
        <f t="shared" si="51"/>
        <v>0.33</v>
      </c>
      <c r="G118" s="145">
        <f t="shared" si="52"/>
        <v>1.47</v>
      </c>
      <c r="H118" s="146">
        <f t="shared" si="53"/>
        <v>1.47</v>
      </c>
      <c r="I118" s="99">
        <f>VLOOKUP(A118,'[1]计生特扶-伤残'!$B:$H,7,0)</f>
        <v>0.87</v>
      </c>
      <c r="J118" s="100">
        <f t="shared" si="54"/>
        <v>0.6</v>
      </c>
      <c r="K118" s="145">
        <f t="shared" si="55"/>
        <v>2.07</v>
      </c>
    </row>
    <row r="119" ht="22" customHeight="1" spans="1:11">
      <c r="A119" s="48" t="s">
        <v>124</v>
      </c>
      <c r="B119" s="65">
        <v>0</v>
      </c>
      <c r="C119" s="32">
        <v>0</v>
      </c>
      <c r="D119" s="33">
        <v>1</v>
      </c>
      <c r="E119" s="99">
        <f t="shared" si="50"/>
        <v>0</v>
      </c>
      <c r="F119" s="99">
        <f t="shared" si="51"/>
        <v>0</v>
      </c>
      <c r="G119" s="145">
        <f t="shared" si="52"/>
        <v>0</v>
      </c>
      <c r="H119" s="145">
        <f t="shared" si="53"/>
        <v>0</v>
      </c>
      <c r="I119" s="99">
        <f>VLOOKUP(A119,'[1]计生特扶-伤残'!$B:$H,7,0)</f>
        <v>0</v>
      </c>
      <c r="J119" s="100">
        <f t="shared" si="54"/>
        <v>0</v>
      </c>
      <c r="K119" s="145">
        <f t="shared" si="55"/>
        <v>0</v>
      </c>
    </row>
    <row r="120" ht="22" customHeight="1" spans="1:11">
      <c r="A120" s="48" t="s">
        <v>125</v>
      </c>
      <c r="B120" s="65">
        <v>9</v>
      </c>
      <c r="C120" s="32">
        <v>10</v>
      </c>
      <c r="D120" s="33">
        <v>1</v>
      </c>
      <c r="E120" s="99">
        <f t="shared" si="50"/>
        <v>6</v>
      </c>
      <c r="F120" s="99">
        <f t="shared" si="51"/>
        <v>1.49</v>
      </c>
      <c r="G120" s="145">
        <f t="shared" si="52"/>
        <v>4.51</v>
      </c>
      <c r="H120" s="146">
        <f t="shared" si="53"/>
        <v>4.51</v>
      </c>
      <c r="I120" s="99">
        <f>VLOOKUP(A120,'[1]计生特扶-伤残'!$B:$H,7,0)</f>
        <v>4.94</v>
      </c>
      <c r="J120" s="100">
        <f t="shared" si="54"/>
        <v>-0.430000000000001</v>
      </c>
      <c r="K120" s="145">
        <f t="shared" si="55"/>
        <v>4.08</v>
      </c>
    </row>
    <row r="121" ht="22" customHeight="1" spans="1:11">
      <c r="A121" s="47" t="s">
        <v>126</v>
      </c>
      <c r="B121" s="65">
        <v>2</v>
      </c>
      <c r="C121" s="133">
        <v>2</v>
      </c>
      <c r="D121" s="33">
        <v>1</v>
      </c>
      <c r="E121" s="145">
        <f t="shared" si="50"/>
        <v>1.2</v>
      </c>
      <c r="F121" s="99">
        <f t="shared" si="51"/>
        <v>0.33</v>
      </c>
      <c r="G121" s="145">
        <f t="shared" si="52"/>
        <v>0.87</v>
      </c>
      <c r="H121" s="146">
        <f t="shared" si="53"/>
        <v>0.87</v>
      </c>
      <c r="I121" s="99">
        <f>VLOOKUP(A121,'[1]计生特扶-伤残'!$B:$H,7,0)</f>
        <v>0.87</v>
      </c>
      <c r="J121" s="100">
        <f t="shared" si="54"/>
        <v>0</v>
      </c>
      <c r="K121" s="145">
        <f t="shared" si="55"/>
        <v>0.87</v>
      </c>
    </row>
    <row r="122" ht="22" customHeight="1" spans="1:11">
      <c r="A122" s="47" t="s">
        <v>127</v>
      </c>
      <c r="B122" s="65">
        <v>4</v>
      </c>
      <c r="C122" s="133">
        <v>5</v>
      </c>
      <c r="D122" s="33">
        <v>0.85</v>
      </c>
      <c r="E122" s="145">
        <f t="shared" si="50"/>
        <v>2.55</v>
      </c>
      <c r="F122" s="99">
        <f t="shared" si="51"/>
        <v>0.66</v>
      </c>
      <c r="G122" s="145">
        <f t="shared" si="52"/>
        <v>1.89</v>
      </c>
      <c r="H122" s="146">
        <f t="shared" si="53"/>
        <v>1.89</v>
      </c>
      <c r="I122" s="99">
        <f>VLOOKUP(A122,'[1]计生特扶-伤残'!$B:$H,7,0)</f>
        <v>1.38</v>
      </c>
      <c r="J122" s="100">
        <f t="shared" si="54"/>
        <v>0.51</v>
      </c>
      <c r="K122" s="145">
        <f t="shared" si="55"/>
        <v>2.4</v>
      </c>
    </row>
    <row r="123" ht="22" customHeight="1" spans="1:11">
      <c r="A123" s="48" t="s">
        <v>128</v>
      </c>
      <c r="B123" s="65">
        <v>34</v>
      </c>
      <c r="C123" s="32">
        <v>36</v>
      </c>
      <c r="D123" s="33">
        <v>1</v>
      </c>
      <c r="E123" s="99">
        <f t="shared" si="50"/>
        <v>21.6</v>
      </c>
      <c r="F123" s="99">
        <f t="shared" si="51"/>
        <v>5.63</v>
      </c>
      <c r="G123" s="145">
        <f t="shared" si="52"/>
        <v>15.97</v>
      </c>
      <c r="H123" s="146">
        <f t="shared" si="53"/>
        <v>15.97</v>
      </c>
      <c r="I123" s="99">
        <f>VLOOKUP(A123,'[1]计生特扶-伤残'!$B:$H,7,0)</f>
        <v>16.3</v>
      </c>
      <c r="J123" s="100">
        <f t="shared" si="54"/>
        <v>-0.329999999999998</v>
      </c>
      <c r="K123" s="145">
        <f t="shared" si="55"/>
        <v>15.64</v>
      </c>
    </row>
    <row r="124" ht="22" customHeight="1" spans="1:11">
      <c r="A124" s="48" t="s">
        <v>129</v>
      </c>
      <c r="B124" s="65">
        <v>3</v>
      </c>
      <c r="C124" s="32">
        <v>3</v>
      </c>
      <c r="D124" s="33">
        <v>1</v>
      </c>
      <c r="E124" s="99">
        <f t="shared" si="50"/>
        <v>1.8</v>
      </c>
      <c r="F124" s="99">
        <f t="shared" si="51"/>
        <v>0.5</v>
      </c>
      <c r="G124" s="145">
        <f t="shared" si="52"/>
        <v>1.3</v>
      </c>
      <c r="H124" s="146">
        <f t="shared" si="53"/>
        <v>1.3</v>
      </c>
      <c r="I124" s="99">
        <f>VLOOKUP(A124,'[1]计生特扶-伤残'!$B:$H,7,0)</f>
        <v>0.7</v>
      </c>
      <c r="J124" s="100">
        <f t="shared" si="54"/>
        <v>0.6</v>
      </c>
      <c r="K124" s="145">
        <f t="shared" si="55"/>
        <v>1.9</v>
      </c>
    </row>
    <row r="125" ht="22" customHeight="1" spans="1:11">
      <c r="A125" s="48" t="s">
        <v>130</v>
      </c>
      <c r="B125" s="65">
        <v>8</v>
      </c>
      <c r="C125" s="32">
        <v>8</v>
      </c>
      <c r="D125" s="33">
        <v>1</v>
      </c>
      <c r="E125" s="99">
        <f t="shared" si="50"/>
        <v>4.8</v>
      </c>
      <c r="F125" s="99">
        <f t="shared" si="51"/>
        <v>1.32</v>
      </c>
      <c r="G125" s="145">
        <f t="shared" si="52"/>
        <v>3.48</v>
      </c>
      <c r="H125" s="146">
        <f t="shared" si="53"/>
        <v>3.48</v>
      </c>
      <c r="I125" s="99">
        <f>VLOOKUP(A125,'[1]计生特扶-伤残'!$B:$H,7,0)</f>
        <v>4.08</v>
      </c>
      <c r="J125" s="100">
        <f t="shared" si="54"/>
        <v>-0.600000000000001</v>
      </c>
      <c r="K125" s="145">
        <f t="shared" si="55"/>
        <v>2.88</v>
      </c>
    </row>
    <row r="126" ht="22" customHeight="1" spans="1:11">
      <c r="A126" s="48" t="s">
        <v>131</v>
      </c>
      <c r="B126" s="65">
        <v>7</v>
      </c>
      <c r="C126" s="32">
        <v>7</v>
      </c>
      <c r="D126" s="33">
        <v>1</v>
      </c>
      <c r="E126" s="99">
        <f t="shared" si="50"/>
        <v>4.2</v>
      </c>
      <c r="F126" s="99">
        <f t="shared" si="51"/>
        <v>1.16</v>
      </c>
      <c r="G126" s="145">
        <f t="shared" si="52"/>
        <v>3.04</v>
      </c>
      <c r="H126" s="146">
        <f t="shared" si="53"/>
        <v>3.04</v>
      </c>
      <c r="I126" s="99">
        <f>VLOOKUP(A126,'[1]计生特扶-伤残'!$B:$H,7,0)</f>
        <v>3.37</v>
      </c>
      <c r="J126" s="100">
        <f t="shared" si="54"/>
        <v>-0.33</v>
      </c>
      <c r="K126" s="145">
        <f t="shared" si="55"/>
        <v>2.71</v>
      </c>
    </row>
    <row r="127" ht="22" customHeight="1" spans="1:11">
      <c r="A127" s="30" t="s">
        <v>132</v>
      </c>
      <c r="B127" s="65">
        <v>13</v>
      </c>
      <c r="C127" s="133">
        <v>13</v>
      </c>
      <c r="D127" s="33">
        <v>1</v>
      </c>
      <c r="E127" s="145">
        <f t="shared" si="50"/>
        <v>7.8</v>
      </c>
      <c r="F127" s="99">
        <f t="shared" si="51"/>
        <v>2.15</v>
      </c>
      <c r="G127" s="145">
        <f t="shared" si="52"/>
        <v>5.65</v>
      </c>
      <c r="H127" s="146">
        <f t="shared" si="53"/>
        <v>5.65</v>
      </c>
      <c r="I127" s="99">
        <f>VLOOKUP(A127,'[1]计生特扶-伤残'!$B:$H,7,0)</f>
        <v>6.64</v>
      </c>
      <c r="J127" s="100">
        <f t="shared" si="54"/>
        <v>-0.989999999999999</v>
      </c>
      <c r="K127" s="145">
        <f t="shared" si="55"/>
        <v>4.66</v>
      </c>
    </row>
    <row r="128" ht="22" customHeight="1" spans="1:11">
      <c r="A128" s="30" t="s">
        <v>133</v>
      </c>
      <c r="B128" s="65">
        <v>17</v>
      </c>
      <c r="C128" s="133">
        <v>24</v>
      </c>
      <c r="D128" s="33">
        <v>1</v>
      </c>
      <c r="E128" s="145">
        <f t="shared" si="50"/>
        <v>14.4</v>
      </c>
      <c r="F128" s="99">
        <f t="shared" si="51"/>
        <v>2.82</v>
      </c>
      <c r="G128" s="145">
        <f t="shared" si="52"/>
        <v>11.58</v>
      </c>
      <c r="H128" s="146">
        <f t="shared" si="53"/>
        <v>11.58</v>
      </c>
      <c r="I128" s="99">
        <f>VLOOKUP(A128,'[1]计生特扶-伤残'!$B:$H,7,0)</f>
        <v>10.28</v>
      </c>
      <c r="J128" s="100">
        <f t="shared" si="54"/>
        <v>1.3</v>
      </c>
      <c r="K128" s="145">
        <f t="shared" si="55"/>
        <v>12.88</v>
      </c>
    </row>
    <row r="129" ht="22" customHeight="1" spans="1:11">
      <c r="A129" s="48" t="s">
        <v>134</v>
      </c>
      <c r="B129" s="65">
        <v>36</v>
      </c>
      <c r="C129" s="32">
        <v>38</v>
      </c>
      <c r="D129" s="33">
        <v>0.65</v>
      </c>
      <c r="E129" s="99">
        <f t="shared" si="50"/>
        <v>14.82</v>
      </c>
      <c r="F129" s="99">
        <f t="shared" si="51"/>
        <v>5.96</v>
      </c>
      <c r="G129" s="145">
        <f t="shared" si="52"/>
        <v>8.86</v>
      </c>
      <c r="H129" s="146">
        <f t="shared" si="53"/>
        <v>8.86</v>
      </c>
      <c r="I129" s="99">
        <f>VLOOKUP(A129,'[1]计生特扶-伤残'!$B:$H,7,0)</f>
        <v>7.06</v>
      </c>
      <c r="J129" s="100">
        <f t="shared" si="54"/>
        <v>1.8</v>
      </c>
      <c r="K129" s="145">
        <f t="shared" si="55"/>
        <v>10.66</v>
      </c>
    </row>
    <row r="130" ht="22" customHeight="1" spans="1:11">
      <c r="A130" s="30" t="s">
        <v>135</v>
      </c>
      <c r="B130" s="65">
        <v>21</v>
      </c>
      <c r="C130" s="133">
        <v>23</v>
      </c>
      <c r="D130" s="33">
        <v>1</v>
      </c>
      <c r="E130" s="145">
        <f t="shared" si="50"/>
        <v>13.8</v>
      </c>
      <c r="F130" s="99">
        <f t="shared" si="51"/>
        <v>3.48</v>
      </c>
      <c r="G130" s="145">
        <f t="shared" si="52"/>
        <v>10.32</v>
      </c>
      <c r="H130" s="146">
        <f t="shared" si="53"/>
        <v>10.32</v>
      </c>
      <c r="I130" s="99">
        <f>VLOOKUP(A130,'[1]计生特扶-伤残'!$B:$H,7,0)</f>
        <v>9.45</v>
      </c>
      <c r="J130" s="100">
        <f t="shared" si="54"/>
        <v>0.870000000000001</v>
      </c>
      <c r="K130" s="145">
        <f t="shared" si="55"/>
        <v>11.19</v>
      </c>
    </row>
    <row r="131" ht="22" customHeight="1" spans="1:11">
      <c r="A131" s="30" t="s">
        <v>136</v>
      </c>
      <c r="B131" s="65">
        <v>8</v>
      </c>
      <c r="C131" s="133">
        <v>8</v>
      </c>
      <c r="D131" s="33">
        <v>0.85</v>
      </c>
      <c r="E131" s="145">
        <f t="shared" si="50"/>
        <v>4.08</v>
      </c>
      <c r="F131" s="99">
        <f t="shared" si="51"/>
        <v>1.32</v>
      </c>
      <c r="G131" s="145">
        <f t="shared" si="52"/>
        <v>2.76</v>
      </c>
      <c r="H131" s="146">
        <f t="shared" si="53"/>
        <v>2.76</v>
      </c>
      <c r="I131" s="99">
        <f>VLOOKUP(A131,'[1]计生特扶-伤残'!$B:$H,7,0)</f>
        <v>2.76</v>
      </c>
      <c r="J131" s="100">
        <f t="shared" si="54"/>
        <v>0</v>
      </c>
      <c r="K131" s="145">
        <f t="shared" si="55"/>
        <v>2.76</v>
      </c>
    </row>
    <row r="132" ht="22" customHeight="1" spans="1:11">
      <c r="A132" s="48" t="s">
        <v>137</v>
      </c>
      <c r="B132" s="65">
        <v>4</v>
      </c>
      <c r="C132" s="32">
        <v>4</v>
      </c>
      <c r="D132" s="33">
        <v>1</v>
      </c>
      <c r="E132" s="99">
        <f t="shared" si="50"/>
        <v>2.4</v>
      </c>
      <c r="F132" s="99">
        <f t="shared" si="51"/>
        <v>0.66</v>
      </c>
      <c r="G132" s="145">
        <f t="shared" si="52"/>
        <v>1.74</v>
      </c>
      <c r="H132" s="146">
        <f t="shared" si="53"/>
        <v>1.74</v>
      </c>
      <c r="I132" s="99">
        <f>VLOOKUP(A132,'[1]计生特扶-伤残'!$B:$H,7,0)</f>
        <v>1.9</v>
      </c>
      <c r="J132" s="100">
        <f t="shared" si="54"/>
        <v>-0.16</v>
      </c>
      <c r="K132" s="145">
        <f t="shared" si="55"/>
        <v>1.58</v>
      </c>
    </row>
    <row r="133" ht="22" customHeight="1" spans="1:11">
      <c r="A133" s="48" t="s">
        <v>138</v>
      </c>
      <c r="B133" s="65">
        <v>1</v>
      </c>
      <c r="C133" s="32">
        <v>1</v>
      </c>
      <c r="D133" s="33">
        <v>1</v>
      </c>
      <c r="E133" s="99">
        <f t="shared" si="50"/>
        <v>0.6</v>
      </c>
      <c r="F133" s="99">
        <f t="shared" si="51"/>
        <v>0.17</v>
      </c>
      <c r="G133" s="145">
        <f t="shared" si="52"/>
        <v>0.43</v>
      </c>
      <c r="H133" s="146">
        <f t="shared" si="53"/>
        <v>0.43</v>
      </c>
      <c r="I133" s="99">
        <f>VLOOKUP(A133,'[1]计生特扶-伤残'!$B:$H,7,0)</f>
        <v>0.27</v>
      </c>
      <c r="J133" s="100">
        <f t="shared" si="54"/>
        <v>0.16</v>
      </c>
      <c r="K133" s="145">
        <f t="shared" si="55"/>
        <v>0.59</v>
      </c>
    </row>
    <row r="134" ht="22" customHeight="1" spans="1:11">
      <c r="A134" s="48" t="s">
        <v>139</v>
      </c>
      <c r="B134" s="65">
        <v>4</v>
      </c>
      <c r="C134" s="32">
        <v>4</v>
      </c>
      <c r="D134" s="33">
        <v>1</v>
      </c>
      <c r="E134" s="99">
        <f t="shared" si="50"/>
        <v>2.4</v>
      </c>
      <c r="F134" s="99">
        <f t="shared" si="51"/>
        <v>0.66</v>
      </c>
      <c r="G134" s="145">
        <f t="shared" si="52"/>
        <v>1.74</v>
      </c>
      <c r="H134" s="146">
        <f t="shared" si="53"/>
        <v>1.74</v>
      </c>
      <c r="I134" s="99">
        <f>VLOOKUP(A134,'[1]计生特扶-伤残'!$B:$H,7,0)</f>
        <v>1.74</v>
      </c>
      <c r="J134" s="100">
        <f t="shared" si="54"/>
        <v>0</v>
      </c>
      <c r="K134" s="145">
        <f t="shared" si="55"/>
        <v>1.74</v>
      </c>
    </row>
    <row r="135" ht="22" customHeight="1" spans="1:11">
      <c r="A135" s="30" t="s">
        <v>140</v>
      </c>
      <c r="B135" s="65">
        <v>208</v>
      </c>
      <c r="C135" s="133">
        <v>233</v>
      </c>
      <c r="D135" s="33">
        <v>0.65</v>
      </c>
      <c r="E135" s="99">
        <f t="shared" si="50"/>
        <v>90.87</v>
      </c>
      <c r="F135" s="99">
        <f t="shared" si="51"/>
        <v>34.44</v>
      </c>
      <c r="G135" s="145">
        <f t="shared" si="52"/>
        <v>56.43</v>
      </c>
      <c r="H135" s="146">
        <f t="shared" si="53"/>
        <v>56.43</v>
      </c>
      <c r="I135" s="99">
        <f>VLOOKUP(A135,'[1]计生特扶-伤残'!$B:$H,7,0)</f>
        <v>43.94</v>
      </c>
      <c r="J135" s="100">
        <f t="shared" si="54"/>
        <v>12.49</v>
      </c>
      <c r="K135" s="145">
        <f t="shared" si="55"/>
        <v>68.92</v>
      </c>
    </row>
    <row r="136" ht="22" customHeight="1" spans="1:11">
      <c r="A136" s="30" t="s">
        <v>141</v>
      </c>
      <c r="B136" s="65">
        <v>87</v>
      </c>
      <c r="C136" s="133">
        <v>94</v>
      </c>
      <c r="D136" s="33">
        <v>0.65</v>
      </c>
      <c r="E136" s="99">
        <f t="shared" si="50"/>
        <v>36.66</v>
      </c>
      <c r="F136" s="99">
        <f t="shared" si="51"/>
        <v>14.41</v>
      </c>
      <c r="G136" s="145">
        <f t="shared" si="52"/>
        <v>22.25</v>
      </c>
      <c r="H136" s="146">
        <f t="shared" si="53"/>
        <v>22.25</v>
      </c>
      <c r="I136" s="99">
        <f>VLOOKUP(A136,'[1]计生特扶-伤残'!$B:$H,7,0)</f>
        <v>19.45</v>
      </c>
      <c r="J136" s="100">
        <f t="shared" si="54"/>
        <v>2.8</v>
      </c>
      <c r="K136" s="145">
        <f t="shared" si="55"/>
        <v>25.05</v>
      </c>
    </row>
    <row r="137" ht="22" customHeight="1" spans="1:11">
      <c r="A137" s="30" t="s">
        <v>142</v>
      </c>
      <c r="B137" s="65">
        <v>124</v>
      </c>
      <c r="C137" s="133">
        <v>127</v>
      </c>
      <c r="D137" s="33">
        <v>0.65</v>
      </c>
      <c r="E137" s="99">
        <f t="shared" si="50"/>
        <v>49.53</v>
      </c>
      <c r="F137" s="99">
        <f t="shared" si="51"/>
        <v>20.53</v>
      </c>
      <c r="G137" s="145">
        <f t="shared" si="52"/>
        <v>29</v>
      </c>
      <c r="H137" s="146">
        <f t="shared" si="53"/>
        <v>29</v>
      </c>
      <c r="I137" s="99">
        <f>VLOOKUP(A137,'[1]计生特扶-伤残'!$B:$H,7,0)</f>
        <v>29.26</v>
      </c>
      <c r="J137" s="100">
        <f t="shared" si="54"/>
        <v>-0.260000000000002</v>
      </c>
      <c r="K137" s="145">
        <f t="shared" si="55"/>
        <v>28.74</v>
      </c>
    </row>
    <row r="138" ht="22" customHeight="1" spans="1:11">
      <c r="A138" s="30" t="s">
        <v>143</v>
      </c>
      <c r="B138" s="65">
        <v>42</v>
      </c>
      <c r="C138" s="133">
        <v>41</v>
      </c>
      <c r="D138" s="33">
        <v>0.65</v>
      </c>
      <c r="E138" s="99">
        <f t="shared" si="50"/>
        <v>15.99</v>
      </c>
      <c r="F138" s="99">
        <f t="shared" si="51"/>
        <v>6.96</v>
      </c>
      <c r="G138" s="145">
        <f t="shared" si="52"/>
        <v>9.03</v>
      </c>
      <c r="H138" s="146">
        <f t="shared" si="53"/>
        <v>9.03</v>
      </c>
      <c r="I138" s="99">
        <f>VLOOKUP(A138,'[1]计生特扶-伤残'!$B:$H,7,0)</f>
        <v>9.25</v>
      </c>
      <c r="J138" s="100">
        <f t="shared" si="54"/>
        <v>-0.219999999999999</v>
      </c>
      <c r="K138" s="145">
        <f t="shared" si="55"/>
        <v>8.81</v>
      </c>
    </row>
    <row r="139" ht="22" customHeight="1" spans="1:11">
      <c r="A139" s="48" t="s">
        <v>144</v>
      </c>
      <c r="B139" s="65">
        <v>28</v>
      </c>
      <c r="C139" s="32">
        <v>30</v>
      </c>
      <c r="D139" s="33">
        <v>0.85</v>
      </c>
      <c r="E139" s="99">
        <f t="shared" si="50"/>
        <v>15.3</v>
      </c>
      <c r="F139" s="99">
        <f t="shared" si="51"/>
        <v>4.64</v>
      </c>
      <c r="G139" s="145">
        <f t="shared" si="52"/>
        <v>10.66</v>
      </c>
      <c r="H139" s="146">
        <f t="shared" si="53"/>
        <v>10.66</v>
      </c>
      <c r="I139" s="99">
        <f>VLOOKUP(A139,'[1]计生特扶-伤残'!$B:$H,7,0)</f>
        <v>10.79</v>
      </c>
      <c r="J139" s="100">
        <f t="shared" si="54"/>
        <v>-0.129999999999999</v>
      </c>
      <c r="K139" s="145">
        <f t="shared" si="55"/>
        <v>10.53</v>
      </c>
    </row>
    <row r="140" ht="22" customHeight="1" spans="1:11">
      <c r="A140" s="30" t="s">
        <v>145</v>
      </c>
      <c r="B140" s="65">
        <v>12</v>
      </c>
      <c r="C140" s="133">
        <v>12</v>
      </c>
      <c r="D140" s="33">
        <v>0.85</v>
      </c>
      <c r="E140" s="99">
        <f t="shared" si="50"/>
        <v>6.12</v>
      </c>
      <c r="F140" s="99">
        <f t="shared" si="51"/>
        <v>1.99</v>
      </c>
      <c r="G140" s="145">
        <f t="shared" si="52"/>
        <v>4.13</v>
      </c>
      <c r="H140" s="146">
        <f t="shared" si="53"/>
        <v>4.13</v>
      </c>
      <c r="I140" s="99">
        <f>VLOOKUP(A140,'[1]计生特扶-伤残'!$B:$H,7,0)</f>
        <v>4.13</v>
      </c>
      <c r="J140" s="100">
        <f t="shared" si="54"/>
        <v>0</v>
      </c>
      <c r="K140" s="145">
        <f t="shared" si="55"/>
        <v>4.13</v>
      </c>
    </row>
    <row r="141" ht="22" customHeight="1" spans="1:11">
      <c r="A141" s="48" t="s">
        <v>146</v>
      </c>
      <c r="B141" s="65">
        <v>25</v>
      </c>
      <c r="C141" s="32">
        <v>26</v>
      </c>
      <c r="D141" s="33">
        <v>0.85</v>
      </c>
      <c r="E141" s="99">
        <f t="shared" si="50"/>
        <v>13.26</v>
      </c>
      <c r="F141" s="99">
        <f t="shared" si="51"/>
        <v>4.14</v>
      </c>
      <c r="G141" s="145">
        <f t="shared" si="52"/>
        <v>9.12</v>
      </c>
      <c r="H141" s="146">
        <f t="shared" si="53"/>
        <v>9.12</v>
      </c>
      <c r="I141" s="99">
        <f>VLOOKUP(A141,'[1]计生特扶-伤残'!$B:$H,7,0)</f>
        <v>9.63</v>
      </c>
      <c r="J141" s="100">
        <f t="shared" si="54"/>
        <v>-0.51</v>
      </c>
      <c r="K141" s="145">
        <f t="shared" si="55"/>
        <v>8.61</v>
      </c>
    </row>
    <row r="142" ht="22" customHeight="1" spans="1:11">
      <c r="A142" s="48" t="s">
        <v>147</v>
      </c>
      <c r="B142" s="65">
        <v>33</v>
      </c>
      <c r="C142" s="32">
        <v>34</v>
      </c>
      <c r="D142" s="33">
        <v>0.85</v>
      </c>
      <c r="E142" s="99">
        <f t="shared" si="50"/>
        <v>17.34</v>
      </c>
      <c r="F142" s="99">
        <f t="shared" si="51"/>
        <v>5.46</v>
      </c>
      <c r="G142" s="145">
        <f t="shared" si="52"/>
        <v>11.88</v>
      </c>
      <c r="H142" s="146">
        <f t="shared" si="53"/>
        <v>11.88</v>
      </c>
      <c r="I142" s="99">
        <f>VLOOKUP(A142,'[1]计生特扶-伤残'!$B:$H,7,0)</f>
        <v>10.66</v>
      </c>
      <c r="J142" s="100">
        <f t="shared" si="54"/>
        <v>1.22</v>
      </c>
      <c r="K142" s="145">
        <f t="shared" si="55"/>
        <v>13.1</v>
      </c>
    </row>
    <row r="143" ht="22" customHeight="1" spans="1:11">
      <c r="A143" s="48" t="s">
        <v>148</v>
      </c>
      <c r="B143" s="65">
        <v>10</v>
      </c>
      <c r="C143" s="32">
        <v>10</v>
      </c>
      <c r="D143" s="33">
        <v>0.85</v>
      </c>
      <c r="E143" s="99">
        <f t="shared" si="50"/>
        <v>5.1</v>
      </c>
      <c r="F143" s="99">
        <f t="shared" si="51"/>
        <v>1.66</v>
      </c>
      <c r="G143" s="145">
        <f t="shared" si="52"/>
        <v>3.44</v>
      </c>
      <c r="H143" s="146">
        <f t="shared" si="53"/>
        <v>3.44</v>
      </c>
      <c r="I143" s="99">
        <f>VLOOKUP(A143,'[1]计生特扶-伤残'!$B:$H,7,0)</f>
        <v>3.44</v>
      </c>
      <c r="J143" s="100">
        <f t="shared" si="54"/>
        <v>0</v>
      </c>
      <c r="K143" s="145">
        <f t="shared" si="55"/>
        <v>3.44</v>
      </c>
    </row>
    <row r="144" ht="22" customHeight="1" spans="1:11">
      <c r="A144" s="30" t="s">
        <v>149</v>
      </c>
      <c r="B144" s="65">
        <v>17</v>
      </c>
      <c r="C144" s="133">
        <v>19</v>
      </c>
      <c r="D144" s="33">
        <v>0.85</v>
      </c>
      <c r="E144" s="145">
        <f t="shared" si="50"/>
        <v>9.69</v>
      </c>
      <c r="F144" s="99">
        <f t="shared" si="51"/>
        <v>2.82</v>
      </c>
      <c r="G144" s="145">
        <f t="shared" si="52"/>
        <v>6.87</v>
      </c>
      <c r="H144" s="146">
        <f t="shared" si="53"/>
        <v>6.87</v>
      </c>
      <c r="I144" s="99">
        <f>VLOOKUP(A144,'[1]计生特扶-伤残'!$B:$H,7,0)</f>
        <v>6.2</v>
      </c>
      <c r="J144" s="100">
        <f t="shared" si="54"/>
        <v>0.669999999999999</v>
      </c>
      <c r="K144" s="145">
        <f t="shared" si="55"/>
        <v>7.54</v>
      </c>
    </row>
    <row r="145" ht="22" customHeight="1" spans="1:11">
      <c r="A145" s="30" t="s">
        <v>150</v>
      </c>
      <c r="B145" s="65">
        <v>4</v>
      </c>
      <c r="C145" s="133">
        <v>4</v>
      </c>
      <c r="D145" s="33">
        <v>0.85</v>
      </c>
      <c r="E145" s="145">
        <f t="shared" si="50"/>
        <v>2.04</v>
      </c>
      <c r="F145" s="99">
        <f t="shared" si="51"/>
        <v>0.66</v>
      </c>
      <c r="G145" s="145">
        <f t="shared" si="52"/>
        <v>1.38</v>
      </c>
      <c r="H145" s="146">
        <f t="shared" si="53"/>
        <v>1.38</v>
      </c>
      <c r="I145" s="99">
        <f>VLOOKUP(A145,'[1]计生特扶-伤残'!$B:$H,7,0)</f>
        <v>1.38</v>
      </c>
      <c r="J145" s="100">
        <f t="shared" si="54"/>
        <v>0</v>
      </c>
      <c r="K145" s="145">
        <f t="shared" si="55"/>
        <v>1.38</v>
      </c>
    </row>
    <row r="146" ht="22" customHeight="1" spans="1:11">
      <c r="A146" s="48" t="s">
        <v>151</v>
      </c>
      <c r="B146" s="65">
        <v>14</v>
      </c>
      <c r="C146" s="32">
        <v>14</v>
      </c>
      <c r="D146" s="33">
        <v>0.85</v>
      </c>
      <c r="E146" s="99">
        <f t="shared" si="50"/>
        <v>7.14</v>
      </c>
      <c r="F146" s="99">
        <f t="shared" si="51"/>
        <v>2.32</v>
      </c>
      <c r="G146" s="145">
        <f t="shared" si="52"/>
        <v>4.82</v>
      </c>
      <c r="H146" s="146">
        <f t="shared" si="53"/>
        <v>4.82</v>
      </c>
      <c r="I146" s="99">
        <f>VLOOKUP(A146,'[1]计生特扶-伤残'!$B:$H,7,0)</f>
        <v>4.99</v>
      </c>
      <c r="J146" s="100">
        <f t="shared" si="54"/>
        <v>-0.17</v>
      </c>
      <c r="K146" s="145">
        <f t="shared" si="55"/>
        <v>4.65</v>
      </c>
    </row>
    <row r="147" ht="22" customHeight="1" spans="1:11">
      <c r="A147" s="48" t="s">
        <v>152</v>
      </c>
      <c r="B147" s="65">
        <v>9</v>
      </c>
      <c r="C147" s="32">
        <v>7</v>
      </c>
      <c r="D147" s="33">
        <v>0.85</v>
      </c>
      <c r="E147" s="99">
        <f t="shared" si="50"/>
        <v>3.57</v>
      </c>
      <c r="F147" s="99">
        <f t="shared" si="51"/>
        <v>1.49</v>
      </c>
      <c r="G147" s="145">
        <f t="shared" si="52"/>
        <v>2.08</v>
      </c>
      <c r="H147" s="146">
        <f t="shared" si="53"/>
        <v>2.08</v>
      </c>
      <c r="I147" s="99">
        <f>VLOOKUP(A147,'[1]计生特扶-伤残'!$B:$H,7,0)</f>
        <v>2.93</v>
      </c>
      <c r="J147" s="100">
        <f t="shared" si="54"/>
        <v>-0.85</v>
      </c>
      <c r="K147" s="145">
        <f t="shared" si="55"/>
        <v>1.23</v>
      </c>
    </row>
    <row r="148" ht="22" customHeight="1" spans="1:11">
      <c r="A148" s="70" t="s">
        <v>153</v>
      </c>
      <c r="B148" s="65">
        <v>18</v>
      </c>
      <c r="C148" s="133">
        <v>21</v>
      </c>
      <c r="D148" s="33">
        <v>0.85</v>
      </c>
      <c r="E148" s="99">
        <f t="shared" si="50"/>
        <v>10.71</v>
      </c>
      <c r="F148" s="99">
        <f t="shared" si="51"/>
        <v>2.98</v>
      </c>
      <c r="G148" s="145">
        <f t="shared" si="52"/>
        <v>7.73</v>
      </c>
      <c r="H148" s="146">
        <f t="shared" si="53"/>
        <v>7.73</v>
      </c>
      <c r="I148" s="99">
        <f>VLOOKUP(A148,'[1]计生特扶-伤残'!$B:$H,7,0)</f>
        <v>5.84</v>
      </c>
      <c r="J148" s="100">
        <f t="shared" si="54"/>
        <v>1.89</v>
      </c>
      <c r="K148" s="145">
        <f t="shared" si="55"/>
        <v>9.62</v>
      </c>
    </row>
    <row r="149" ht="22" customHeight="1" spans="1:11">
      <c r="A149" s="48" t="s">
        <v>154</v>
      </c>
      <c r="B149" s="65">
        <v>14</v>
      </c>
      <c r="C149" s="32">
        <v>16</v>
      </c>
      <c r="D149" s="33">
        <v>0.85</v>
      </c>
      <c r="E149" s="99">
        <f t="shared" si="50"/>
        <v>8.16</v>
      </c>
      <c r="F149" s="99">
        <f t="shared" si="51"/>
        <v>2.32</v>
      </c>
      <c r="G149" s="145">
        <f t="shared" si="52"/>
        <v>5.84</v>
      </c>
      <c r="H149" s="146">
        <f t="shared" si="53"/>
        <v>5.84</v>
      </c>
      <c r="I149" s="99">
        <f>VLOOKUP(A149,'[1]计生特扶-伤残'!$B:$H,7,0)</f>
        <v>4.81</v>
      </c>
      <c r="J149" s="100">
        <f t="shared" si="54"/>
        <v>1.03</v>
      </c>
      <c r="K149" s="145">
        <f t="shared" si="55"/>
        <v>6.87</v>
      </c>
    </row>
    <row r="150" ht="22" customHeight="1" spans="1:11">
      <c r="A150" s="48" t="s">
        <v>155</v>
      </c>
      <c r="B150" s="65">
        <v>23</v>
      </c>
      <c r="C150" s="32">
        <v>23</v>
      </c>
      <c r="D150" s="33">
        <v>0.85</v>
      </c>
      <c r="E150" s="99">
        <f t="shared" si="50"/>
        <v>11.73</v>
      </c>
      <c r="F150" s="99">
        <f t="shared" si="51"/>
        <v>3.81</v>
      </c>
      <c r="G150" s="145">
        <f t="shared" si="52"/>
        <v>7.92</v>
      </c>
      <c r="H150" s="146">
        <f t="shared" si="53"/>
        <v>7.92</v>
      </c>
      <c r="I150" s="99">
        <f>VLOOKUP(A150,'[1]计生特扶-伤残'!$B:$H,7,0)</f>
        <v>7.91</v>
      </c>
      <c r="J150" s="100">
        <f t="shared" si="54"/>
        <v>0.00999999999999979</v>
      </c>
      <c r="K150" s="145">
        <f t="shared" si="55"/>
        <v>7.93</v>
      </c>
    </row>
    <row r="151" ht="22" customHeight="1" spans="1:11">
      <c r="A151" s="48" t="s">
        <v>156</v>
      </c>
      <c r="B151" s="65">
        <v>8</v>
      </c>
      <c r="C151" s="32">
        <v>8</v>
      </c>
      <c r="D151" s="33">
        <v>0.85</v>
      </c>
      <c r="E151" s="99">
        <f t="shared" si="50"/>
        <v>4.08</v>
      </c>
      <c r="F151" s="99">
        <f t="shared" si="51"/>
        <v>1.32</v>
      </c>
      <c r="G151" s="145">
        <f t="shared" si="52"/>
        <v>2.76</v>
      </c>
      <c r="H151" s="146">
        <f t="shared" si="53"/>
        <v>2.76</v>
      </c>
      <c r="I151" s="99">
        <f>VLOOKUP(A151,'[1]计生特扶-伤残'!$B:$H,7,0)</f>
        <v>2.59</v>
      </c>
      <c r="J151" s="100">
        <f t="shared" si="54"/>
        <v>0.17</v>
      </c>
      <c r="K151" s="145">
        <f t="shared" si="55"/>
        <v>2.93</v>
      </c>
    </row>
    <row r="152" ht="22" customHeight="1" spans="1:11">
      <c r="A152" s="48" t="s">
        <v>157</v>
      </c>
      <c r="B152" s="65">
        <v>11</v>
      </c>
      <c r="C152" s="32">
        <v>13</v>
      </c>
      <c r="D152" s="33">
        <v>0.85</v>
      </c>
      <c r="E152" s="99">
        <f t="shared" si="50"/>
        <v>6.63</v>
      </c>
      <c r="F152" s="99">
        <f t="shared" si="51"/>
        <v>1.82</v>
      </c>
      <c r="G152" s="145">
        <f t="shared" si="52"/>
        <v>4.81</v>
      </c>
      <c r="H152" s="146">
        <f t="shared" si="53"/>
        <v>4.81</v>
      </c>
      <c r="I152" s="99">
        <f>VLOOKUP(A152,'[1]计生特扶-伤残'!$B:$H,7,0)</f>
        <v>4.12</v>
      </c>
      <c r="J152" s="100">
        <f t="shared" si="54"/>
        <v>0.69</v>
      </c>
      <c r="K152" s="145">
        <f t="shared" si="55"/>
        <v>5.5</v>
      </c>
    </row>
    <row r="153" ht="22" customHeight="1" spans="1:11">
      <c r="A153" s="30" t="s">
        <v>158</v>
      </c>
      <c r="B153" s="65">
        <v>85</v>
      </c>
      <c r="C153" s="133">
        <v>83</v>
      </c>
      <c r="D153" s="33">
        <v>0.65</v>
      </c>
      <c r="E153" s="99">
        <f t="shared" si="50"/>
        <v>32.37</v>
      </c>
      <c r="F153" s="99">
        <f t="shared" si="51"/>
        <v>14.08</v>
      </c>
      <c r="G153" s="145">
        <f t="shared" si="52"/>
        <v>18.29</v>
      </c>
      <c r="H153" s="146">
        <f t="shared" si="53"/>
        <v>18.29</v>
      </c>
      <c r="I153" s="99">
        <f>VLOOKUP(A153,'[1]计生特扶-伤残'!$B:$H,7,0)</f>
        <v>18.78</v>
      </c>
      <c r="J153" s="100">
        <f t="shared" si="54"/>
        <v>-0.490000000000002</v>
      </c>
      <c r="K153" s="145">
        <f t="shared" si="55"/>
        <v>17.8</v>
      </c>
    </row>
    <row r="154" ht="22" customHeight="1" spans="1:11">
      <c r="A154" s="48" t="s">
        <v>159</v>
      </c>
      <c r="B154" s="65">
        <v>86</v>
      </c>
      <c r="C154" s="32">
        <v>99</v>
      </c>
      <c r="D154" s="33">
        <v>0.85</v>
      </c>
      <c r="E154" s="99">
        <f t="shared" si="50"/>
        <v>50.49</v>
      </c>
      <c r="F154" s="99">
        <f t="shared" si="51"/>
        <v>14.24</v>
      </c>
      <c r="G154" s="145">
        <f t="shared" si="52"/>
        <v>36.25</v>
      </c>
      <c r="H154" s="146">
        <f t="shared" si="53"/>
        <v>36.25</v>
      </c>
      <c r="I154" s="99">
        <f>VLOOKUP(A154,'[1]计生特扶-伤残'!$B:$H,7,0)</f>
        <v>27.55</v>
      </c>
      <c r="J154" s="100">
        <f t="shared" si="54"/>
        <v>8.7</v>
      </c>
      <c r="K154" s="145">
        <f t="shared" si="55"/>
        <v>44.95</v>
      </c>
    </row>
    <row r="155" ht="22" customHeight="1" spans="1:11">
      <c r="A155" s="72" t="s">
        <v>160</v>
      </c>
      <c r="B155" s="65">
        <v>6</v>
      </c>
      <c r="C155" s="32">
        <v>6</v>
      </c>
      <c r="D155" s="33">
        <v>1</v>
      </c>
      <c r="E155" s="99">
        <f t="shared" si="50"/>
        <v>3.6</v>
      </c>
      <c r="F155" s="99">
        <f t="shared" si="51"/>
        <v>0.99</v>
      </c>
      <c r="G155" s="145">
        <f t="shared" si="52"/>
        <v>2.61</v>
      </c>
      <c r="H155" s="146">
        <f t="shared" si="53"/>
        <v>2.61</v>
      </c>
      <c r="I155" s="99">
        <f>VLOOKUP(A155,'[1]计生特扶-伤残'!$B:$H,7,0)</f>
        <v>2.61</v>
      </c>
      <c r="J155" s="100">
        <f t="shared" si="54"/>
        <v>0</v>
      </c>
      <c r="K155" s="145">
        <f t="shared" si="55"/>
        <v>2.61</v>
      </c>
    </row>
    <row r="156" ht="22" customHeight="1" spans="1:11">
      <c r="A156" s="72" t="s">
        <v>161</v>
      </c>
      <c r="B156" s="65">
        <v>3</v>
      </c>
      <c r="C156" s="32">
        <v>3</v>
      </c>
      <c r="D156" s="33">
        <v>1</v>
      </c>
      <c r="E156" s="99">
        <f t="shared" si="50"/>
        <v>1.8</v>
      </c>
      <c r="F156" s="99">
        <f t="shared" si="51"/>
        <v>0.5</v>
      </c>
      <c r="G156" s="145">
        <f t="shared" si="52"/>
        <v>1.3</v>
      </c>
      <c r="H156" s="146">
        <f t="shared" si="53"/>
        <v>1.3</v>
      </c>
      <c r="I156" s="99">
        <f>VLOOKUP(A156,'[1]计生特扶-伤残'!$B:$H,7,0)</f>
        <v>1.14</v>
      </c>
      <c r="J156" s="100">
        <f t="shared" si="54"/>
        <v>0.16</v>
      </c>
      <c r="K156" s="145">
        <f t="shared" si="55"/>
        <v>1.46</v>
      </c>
    </row>
    <row r="157" ht="22" customHeight="1" spans="1:11">
      <c r="A157" s="30" t="s">
        <v>162</v>
      </c>
      <c r="B157" s="65">
        <v>4</v>
      </c>
      <c r="C157" s="133">
        <v>4</v>
      </c>
      <c r="D157" s="33">
        <v>0.85</v>
      </c>
      <c r="E157" s="99">
        <f t="shared" si="50"/>
        <v>2.04</v>
      </c>
      <c r="F157" s="99">
        <f t="shared" si="51"/>
        <v>0.66</v>
      </c>
      <c r="G157" s="145">
        <f t="shared" si="52"/>
        <v>1.38</v>
      </c>
      <c r="H157" s="146">
        <f t="shared" si="53"/>
        <v>1.38</v>
      </c>
      <c r="I157" s="99">
        <f>VLOOKUP(A157,'[1]计生特扶-伤残'!$B:$H,7,0)</f>
        <v>1.38</v>
      </c>
      <c r="J157" s="100">
        <f t="shared" si="54"/>
        <v>0</v>
      </c>
      <c r="K157" s="145">
        <f t="shared" si="55"/>
        <v>1.38</v>
      </c>
    </row>
    <row r="158" ht="22" customHeight="1" spans="1:11">
      <c r="A158" s="30" t="s">
        <v>163</v>
      </c>
      <c r="B158" s="65">
        <v>30</v>
      </c>
      <c r="C158" s="133">
        <v>30</v>
      </c>
      <c r="D158" s="33">
        <v>0.85</v>
      </c>
      <c r="E158" s="99">
        <f t="shared" si="50"/>
        <v>15.3</v>
      </c>
      <c r="F158" s="99">
        <f t="shared" si="51"/>
        <v>4.97</v>
      </c>
      <c r="G158" s="145">
        <f t="shared" si="52"/>
        <v>10.33</v>
      </c>
      <c r="H158" s="146">
        <f t="shared" si="53"/>
        <v>10.33</v>
      </c>
      <c r="I158" s="99">
        <f>VLOOKUP(A158,'[1]计生特扶-伤残'!$B:$H,7,0)</f>
        <v>10.33</v>
      </c>
      <c r="J158" s="100">
        <f t="shared" si="54"/>
        <v>0</v>
      </c>
      <c r="K158" s="145">
        <f t="shared" si="55"/>
        <v>10.33</v>
      </c>
    </row>
    <row r="159" ht="22" customHeight="1" spans="1:11">
      <c r="A159" s="30" t="s">
        <v>164</v>
      </c>
      <c r="B159" s="65">
        <v>41</v>
      </c>
      <c r="C159" s="133">
        <v>42</v>
      </c>
      <c r="D159" s="33">
        <v>0.85</v>
      </c>
      <c r="E159" s="99">
        <f t="shared" si="50"/>
        <v>21.42</v>
      </c>
      <c r="F159" s="99">
        <f t="shared" si="51"/>
        <v>6.79</v>
      </c>
      <c r="G159" s="145">
        <f t="shared" si="52"/>
        <v>14.63</v>
      </c>
      <c r="H159" s="146">
        <f t="shared" si="53"/>
        <v>14.63</v>
      </c>
      <c r="I159" s="99">
        <f>VLOOKUP(A159,'[1]计生特扶-伤残'!$B:$H,7,0)</f>
        <v>12.4</v>
      </c>
      <c r="J159" s="100">
        <f t="shared" si="54"/>
        <v>2.23</v>
      </c>
      <c r="K159" s="145">
        <f t="shared" si="55"/>
        <v>16.86</v>
      </c>
    </row>
    <row r="160" ht="22" customHeight="1" spans="1:11">
      <c r="A160" s="48" t="s">
        <v>165</v>
      </c>
      <c r="B160" s="65">
        <v>39</v>
      </c>
      <c r="C160" s="32">
        <v>40</v>
      </c>
      <c r="D160" s="33">
        <v>1</v>
      </c>
      <c r="E160" s="99">
        <f t="shared" si="50"/>
        <v>24</v>
      </c>
      <c r="F160" s="99">
        <f t="shared" si="51"/>
        <v>6.46</v>
      </c>
      <c r="G160" s="145">
        <f t="shared" si="52"/>
        <v>17.54</v>
      </c>
      <c r="H160" s="146">
        <f t="shared" si="53"/>
        <v>17.54</v>
      </c>
      <c r="I160" s="99">
        <f>VLOOKUP(A160,'[1]计生特扶-伤残'!$B:$H,7,0)</f>
        <v>17.87</v>
      </c>
      <c r="J160" s="100">
        <f t="shared" si="54"/>
        <v>-0.330000000000002</v>
      </c>
      <c r="K160" s="145">
        <f t="shared" si="55"/>
        <v>17.21</v>
      </c>
    </row>
    <row r="161" ht="22" customHeight="1" spans="1:11">
      <c r="A161" s="48" t="s">
        <v>166</v>
      </c>
      <c r="B161" s="65">
        <v>0</v>
      </c>
      <c r="C161" s="32">
        <v>0</v>
      </c>
      <c r="D161" s="33">
        <v>1</v>
      </c>
      <c r="E161" s="99">
        <f t="shared" si="50"/>
        <v>0</v>
      </c>
      <c r="F161" s="99">
        <f t="shared" si="51"/>
        <v>0</v>
      </c>
      <c r="G161" s="145">
        <f t="shared" si="52"/>
        <v>0</v>
      </c>
      <c r="H161" s="145">
        <f t="shared" si="53"/>
        <v>0</v>
      </c>
      <c r="I161" s="99">
        <f>VLOOKUP(A161,'[1]计生特扶-伤残'!$B:$H,7,0)</f>
        <v>0</v>
      </c>
      <c r="J161" s="100">
        <f t="shared" si="54"/>
        <v>0</v>
      </c>
      <c r="K161" s="145">
        <f t="shared" si="55"/>
        <v>0</v>
      </c>
    </row>
    <row r="162" ht="22" customHeight="1" spans="1:11">
      <c r="A162" s="48" t="s">
        <v>167</v>
      </c>
      <c r="B162" s="65">
        <v>0</v>
      </c>
      <c r="C162" s="32">
        <v>0</v>
      </c>
      <c r="D162" s="33">
        <v>1</v>
      </c>
      <c r="E162" s="99">
        <f t="shared" si="50"/>
        <v>0</v>
      </c>
      <c r="F162" s="99">
        <f t="shared" si="51"/>
        <v>0</v>
      </c>
      <c r="G162" s="145">
        <f t="shared" si="52"/>
        <v>0</v>
      </c>
      <c r="H162" s="145">
        <f t="shared" si="53"/>
        <v>0</v>
      </c>
      <c r="I162" s="99">
        <f>VLOOKUP(A162,'[1]计生特扶-伤残'!$B:$H,7,0)</f>
        <v>0</v>
      </c>
      <c r="J162" s="100">
        <f t="shared" si="54"/>
        <v>0</v>
      </c>
      <c r="K162" s="145">
        <f t="shared" si="55"/>
        <v>0</v>
      </c>
    </row>
    <row r="163" ht="22" customHeight="1" spans="1:11">
      <c r="A163" s="48" t="s">
        <v>168</v>
      </c>
      <c r="B163" s="65">
        <v>0</v>
      </c>
      <c r="C163" s="32">
        <v>0</v>
      </c>
      <c r="D163" s="33">
        <v>1</v>
      </c>
      <c r="E163" s="99">
        <f t="shared" si="50"/>
        <v>0</v>
      </c>
      <c r="F163" s="99">
        <f t="shared" si="51"/>
        <v>0</v>
      </c>
      <c r="G163" s="145">
        <f t="shared" si="52"/>
        <v>0</v>
      </c>
      <c r="H163" s="145">
        <f t="shared" si="53"/>
        <v>0</v>
      </c>
      <c r="I163" s="99">
        <f>VLOOKUP(A163,'[1]计生特扶-伤残'!$B:$H,7,0)</f>
        <v>0</v>
      </c>
      <c r="J163" s="100">
        <f t="shared" si="54"/>
        <v>0</v>
      </c>
      <c r="K163" s="145">
        <f t="shared" si="55"/>
        <v>0</v>
      </c>
    </row>
    <row r="164" ht="22" customHeight="1" spans="1:11">
      <c r="A164" s="48" t="s">
        <v>169</v>
      </c>
      <c r="B164" s="65">
        <v>40</v>
      </c>
      <c r="C164" s="32">
        <v>41</v>
      </c>
      <c r="D164" s="33">
        <v>0.85</v>
      </c>
      <c r="E164" s="99">
        <f t="shared" si="50"/>
        <v>20.91</v>
      </c>
      <c r="F164" s="99">
        <f t="shared" si="51"/>
        <v>6.62</v>
      </c>
      <c r="G164" s="145">
        <f t="shared" si="52"/>
        <v>14.29</v>
      </c>
      <c r="H164" s="146">
        <f t="shared" si="53"/>
        <v>14.29</v>
      </c>
      <c r="I164" s="99">
        <f>VLOOKUP(A164,'[1]计生特扶-伤残'!$B:$H,7,0)</f>
        <v>14.08</v>
      </c>
      <c r="J164" s="100">
        <f t="shared" si="54"/>
        <v>0.209999999999999</v>
      </c>
      <c r="K164" s="145">
        <f t="shared" si="55"/>
        <v>14.5</v>
      </c>
    </row>
    <row r="165" ht="22" customHeight="1" spans="1:11">
      <c r="A165" s="48" t="s">
        <v>170</v>
      </c>
      <c r="B165" s="65">
        <v>14</v>
      </c>
      <c r="C165" s="32">
        <v>16</v>
      </c>
      <c r="D165" s="33">
        <v>0.85</v>
      </c>
      <c r="E165" s="99">
        <f t="shared" si="50"/>
        <v>8.16</v>
      </c>
      <c r="F165" s="99">
        <f t="shared" si="51"/>
        <v>2.32</v>
      </c>
      <c r="G165" s="145">
        <f t="shared" si="52"/>
        <v>5.84</v>
      </c>
      <c r="H165" s="146">
        <f t="shared" si="53"/>
        <v>5.84</v>
      </c>
      <c r="I165" s="99">
        <f>VLOOKUP(A165,'[1]计生特扶-伤残'!$B:$H,7,0)</f>
        <v>4.82</v>
      </c>
      <c r="J165" s="100">
        <f t="shared" si="54"/>
        <v>1.02</v>
      </c>
      <c r="K165" s="145">
        <f t="shared" si="55"/>
        <v>6.86</v>
      </c>
    </row>
    <row r="166" ht="22" customHeight="1" spans="1:11">
      <c r="A166" s="30" t="s">
        <v>171</v>
      </c>
      <c r="B166" s="65">
        <v>42</v>
      </c>
      <c r="C166" s="133">
        <v>48</v>
      </c>
      <c r="D166" s="33">
        <v>0.85</v>
      </c>
      <c r="E166" s="99">
        <f t="shared" si="50"/>
        <v>24.48</v>
      </c>
      <c r="F166" s="99">
        <f t="shared" si="51"/>
        <v>6.96</v>
      </c>
      <c r="G166" s="145">
        <f t="shared" si="52"/>
        <v>17.52</v>
      </c>
      <c r="H166" s="146">
        <f t="shared" si="53"/>
        <v>17.52</v>
      </c>
      <c r="I166" s="99">
        <f>VLOOKUP(A166,'[1]计生特扶-伤残'!$B:$H,7,0)</f>
        <v>14.96</v>
      </c>
      <c r="J166" s="100">
        <f t="shared" si="54"/>
        <v>2.56</v>
      </c>
      <c r="K166" s="145">
        <f t="shared" si="55"/>
        <v>20.08</v>
      </c>
    </row>
    <row r="167" s="119" customFormat="1" ht="124" customHeight="1" spans="1:228">
      <c r="A167" s="15" t="s">
        <v>209</v>
      </c>
      <c r="B167" s="15"/>
      <c r="C167" s="15"/>
      <c r="D167" s="15"/>
      <c r="E167" s="15"/>
      <c r="F167" s="15"/>
      <c r="G167" s="15"/>
      <c r="H167" s="15"/>
      <c r="I167" s="15"/>
      <c r="J167" s="15"/>
      <c r="K167" s="15"/>
      <c r="L167" s="14"/>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c r="AW167" s="8"/>
      <c r="AX167" s="8"/>
      <c r="AY167" s="8"/>
      <c r="AZ167" s="8"/>
      <c r="BA167" s="8"/>
      <c r="BB167" s="8"/>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c r="CC167" s="8"/>
      <c r="CD167" s="8"/>
      <c r="CE167" s="8"/>
      <c r="CF167" s="8"/>
      <c r="CG167" s="8"/>
      <c r="CH167" s="8"/>
      <c r="CI167" s="8"/>
      <c r="CJ167" s="8"/>
      <c r="CK167" s="8"/>
      <c r="CL167" s="8"/>
      <c r="CM167" s="8"/>
      <c r="CN167" s="8"/>
      <c r="CO167" s="8"/>
      <c r="CP167" s="8"/>
      <c r="CQ167" s="8"/>
      <c r="CR167" s="8"/>
      <c r="CS167" s="8"/>
      <c r="CT167" s="8"/>
      <c r="CU167" s="8"/>
      <c r="CV167" s="8"/>
      <c r="CW167" s="8"/>
      <c r="CX167" s="8"/>
      <c r="CY167" s="8"/>
      <c r="CZ167" s="8"/>
      <c r="DA167" s="8"/>
      <c r="DB167" s="8"/>
      <c r="DC167" s="8"/>
      <c r="DD167" s="8"/>
      <c r="DE167" s="8"/>
      <c r="DF167" s="8"/>
      <c r="DG167" s="8"/>
      <c r="DH167" s="8"/>
      <c r="DI167" s="8"/>
      <c r="DJ167" s="8"/>
      <c r="DK167" s="8"/>
      <c r="DL167" s="8"/>
      <c r="DM167" s="8"/>
      <c r="DN167" s="8"/>
      <c r="DO167" s="8"/>
      <c r="DP167" s="8"/>
      <c r="DQ167" s="8"/>
      <c r="DR167" s="8"/>
      <c r="DS167" s="8"/>
      <c r="DT167" s="8"/>
      <c r="DU167" s="8"/>
      <c r="DV167" s="8"/>
      <c r="DW167" s="8"/>
      <c r="DX167" s="8"/>
      <c r="DY167" s="8"/>
      <c r="DZ167" s="8"/>
      <c r="EA167" s="8"/>
      <c r="EB167" s="8"/>
      <c r="EC167" s="8"/>
      <c r="ED167" s="8"/>
      <c r="EE167" s="8"/>
      <c r="EF167" s="8"/>
      <c r="EG167" s="8"/>
      <c r="EH167" s="8"/>
      <c r="EI167" s="8"/>
      <c r="EJ167" s="8"/>
      <c r="EK167" s="8"/>
      <c r="EL167" s="8"/>
      <c r="EM167" s="8"/>
      <c r="EN167" s="8"/>
      <c r="EO167" s="8"/>
      <c r="EP167" s="8"/>
      <c r="EQ167" s="8"/>
      <c r="ER167" s="8"/>
      <c r="ES167" s="8"/>
      <c r="ET167" s="8"/>
      <c r="EU167" s="8"/>
      <c r="EV167" s="8"/>
      <c r="EW167" s="8"/>
      <c r="EX167" s="8"/>
      <c r="EY167" s="8"/>
      <c r="EZ167" s="8"/>
      <c r="FA167" s="8"/>
      <c r="FB167" s="8"/>
      <c r="FC167" s="8"/>
      <c r="FD167" s="8"/>
      <c r="FE167" s="8"/>
      <c r="FF167" s="8"/>
      <c r="FG167" s="8"/>
      <c r="FH167" s="8"/>
      <c r="FI167" s="8"/>
      <c r="FJ167" s="8"/>
      <c r="FK167" s="8"/>
      <c r="FL167" s="8"/>
      <c r="FM167" s="8"/>
      <c r="FN167" s="8"/>
      <c r="FO167" s="8"/>
      <c r="FP167" s="8"/>
      <c r="FQ167" s="8"/>
      <c r="FR167" s="8"/>
      <c r="FS167" s="8"/>
      <c r="FT167" s="8"/>
      <c r="FU167" s="8"/>
      <c r="FV167" s="8"/>
      <c r="FW167" s="8"/>
      <c r="FX167" s="8"/>
      <c r="FY167" s="8"/>
      <c r="FZ167" s="8"/>
      <c r="GA167" s="8"/>
      <c r="GB167" s="8"/>
      <c r="GC167" s="8"/>
      <c r="GD167" s="8"/>
      <c r="GE167" s="8"/>
      <c r="GF167" s="8"/>
      <c r="GG167" s="8"/>
      <c r="GH167" s="8"/>
      <c r="GI167" s="8"/>
      <c r="GJ167" s="8"/>
      <c r="GK167" s="8"/>
      <c r="GL167" s="8"/>
      <c r="GM167" s="8"/>
      <c r="GN167" s="8"/>
      <c r="GO167" s="8"/>
      <c r="GP167" s="8"/>
      <c r="GQ167" s="8"/>
      <c r="GR167" s="8"/>
      <c r="GS167" s="8"/>
      <c r="GT167" s="8"/>
      <c r="GU167" s="8"/>
      <c r="GV167" s="8"/>
      <c r="GW167" s="8"/>
      <c r="GX167" s="8"/>
      <c r="GY167" s="8"/>
      <c r="GZ167" s="8"/>
      <c r="HA167" s="8"/>
      <c r="HB167" s="8"/>
      <c r="HC167" s="8"/>
      <c r="HD167" s="8"/>
      <c r="HE167" s="8"/>
      <c r="HF167" s="8"/>
      <c r="HG167" s="8"/>
      <c r="HH167" s="8"/>
      <c r="HI167" s="8"/>
      <c r="HJ167" s="8"/>
      <c r="HK167" s="8"/>
      <c r="HL167" s="8"/>
      <c r="HM167" s="8"/>
      <c r="HN167" s="8"/>
      <c r="HO167" s="8"/>
      <c r="HP167" s="8"/>
      <c r="HQ167" s="8"/>
      <c r="HR167" s="8"/>
      <c r="HS167" s="8"/>
      <c r="HT167" s="8"/>
    </row>
  </sheetData>
  <mergeCells count="12">
    <mergeCell ref="A2:K2"/>
    <mergeCell ref="A3:E3"/>
    <mergeCell ref="H4:J4"/>
    <mergeCell ref="A167:K167"/>
    <mergeCell ref="A4:A5"/>
    <mergeCell ref="B4:B5"/>
    <mergeCell ref="C4:C5"/>
    <mergeCell ref="D4:D5"/>
    <mergeCell ref="E4:E5"/>
    <mergeCell ref="F4:F5"/>
    <mergeCell ref="G4:G5"/>
    <mergeCell ref="K4:K5"/>
  </mergeCells>
  <printOptions horizontalCentered="1"/>
  <pageMargins left="0.472222222222222" right="0.472222222222222" top="0.590277777777778" bottom="0.786805555555556" header="0" footer="0.393055555555556"/>
  <pageSetup paperSize="9" scale="89" fitToHeight="0" orientation="landscape" horizontalDpi="600" vertic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IR169"/>
  <sheetViews>
    <sheetView workbookViewId="0">
      <pane ySplit="8" topLeftCell="A153" activePane="bottomLeft" state="frozen"/>
      <selection/>
      <selection pane="bottomLeft" activeCell="E10" sqref="E10"/>
    </sheetView>
  </sheetViews>
  <sheetFormatPr defaultColWidth="9" defaultRowHeight="13.5"/>
  <cols>
    <col min="1" max="1" width="20.625" style="13" customWidth="1"/>
    <col min="2" max="2" width="12.625" style="75" customWidth="1"/>
    <col min="3" max="3" width="11.625" style="76" customWidth="1"/>
    <col min="4" max="4" width="9.625" style="77" customWidth="1"/>
    <col min="5" max="5" width="14.625" style="78" customWidth="1"/>
    <col min="6" max="6" width="13.125" style="78" customWidth="1"/>
    <col min="7" max="7" width="14.5" style="78" customWidth="1"/>
    <col min="8" max="8" width="11.5" style="79" customWidth="1"/>
    <col min="9" max="9" width="12.375" style="79" customWidth="1"/>
    <col min="10" max="10" width="12.2583333333333" style="80" customWidth="1"/>
    <col min="11" max="11" width="15" style="80" customWidth="1"/>
    <col min="12" max="12" width="9.25833333333333" style="13"/>
    <col min="13" max="13" width="13.2583333333333" style="13" customWidth="1"/>
    <col min="14" max="16" width="9" style="13"/>
    <col min="17" max="17" width="13.375" style="13" customWidth="1"/>
    <col min="18" max="18" width="12.375" style="13" customWidth="1"/>
    <col min="19" max="19" width="11.5" style="13" customWidth="1"/>
    <col min="20" max="20" width="12.875" style="13" customWidth="1"/>
    <col min="21" max="21" width="11.625" style="13" customWidth="1"/>
    <col min="22" max="22" width="12.7583333333333" style="13" customWidth="1"/>
    <col min="23" max="23" width="15.875" style="13" customWidth="1"/>
    <col min="24" max="16384" width="9" style="13"/>
  </cols>
  <sheetData>
    <row r="1" s="14" customFormat="1" ht="14.25" spans="1:248">
      <c r="A1" s="81" t="s">
        <v>210</v>
      </c>
      <c r="B1" s="82"/>
      <c r="C1" s="83"/>
      <c r="D1" s="84"/>
      <c r="E1" s="85"/>
      <c r="F1" s="85"/>
      <c r="G1" s="78"/>
      <c r="H1" s="79"/>
      <c r="I1" s="79"/>
      <c r="J1" s="80"/>
      <c r="K1" s="80"/>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3"/>
      <c r="DT1" s="13"/>
      <c r="DU1" s="13"/>
      <c r="DV1" s="13"/>
      <c r="DW1" s="13"/>
      <c r="DX1" s="13"/>
      <c r="DY1" s="13"/>
      <c r="DZ1" s="13"/>
      <c r="EA1" s="13"/>
      <c r="EB1" s="13"/>
      <c r="EC1" s="13"/>
      <c r="ED1" s="13"/>
      <c r="EE1" s="13"/>
      <c r="EF1" s="13"/>
      <c r="EG1" s="13"/>
      <c r="EH1" s="13"/>
      <c r="EI1" s="13"/>
      <c r="EJ1" s="13"/>
      <c r="EK1" s="13"/>
      <c r="EL1" s="13"/>
      <c r="EM1" s="13"/>
      <c r="EN1" s="13"/>
      <c r="EO1" s="13"/>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3"/>
      <c r="GC1" s="13"/>
      <c r="GD1" s="13"/>
      <c r="GE1" s="13"/>
      <c r="GF1" s="13"/>
      <c r="GG1" s="13"/>
      <c r="GH1" s="13"/>
      <c r="GI1" s="13"/>
      <c r="GJ1" s="13"/>
      <c r="GK1" s="13"/>
      <c r="GL1" s="13"/>
      <c r="GM1" s="13"/>
      <c r="GN1" s="13"/>
      <c r="GO1" s="13"/>
      <c r="GP1" s="13"/>
      <c r="GQ1" s="13"/>
      <c r="GR1" s="13"/>
      <c r="GS1" s="13"/>
      <c r="GT1" s="13"/>
      <c r="GU1" s="13"/>
      <c r="GV1" s="13"/>
      <c r="GW1" s="13"/>
      <c r="GX1" s="13"/>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3"/>
      <c r="IL1" s="13"/>
      <c r="IM1" s="13"/>
      <c r="IN1" s="13"/>
    </row>
    <row r="2" s="67" customFormat="1" ht="27" customHeight="1" spans="1:11">
      <c r="A2" s="86" t="s">
        <v>211</v>
      </c>
      <c r="B2" s="87"/>
      <c r="C2" s="87"/>
      <c r="D2" s="87"/>
      <c r="E2" s="87"/>
      <c r="F2" s="87"/>
      <c r="G2" s="87"/>
      <c r="H2" s="87"/>
      <c r="I2" s="87"/>
      <c r="J2" s="87"/>
      <c r="K2" s="87"/>
    </row>
    <row r="3" s="14" customFormat="1" ht="21" customHeight="1" spans="1:248">
      <c r="A3" s="88"/>
      <c r="B3" s="82"/>
      <c r="C3" s="83"/>
      <c r="D3" s="84"/>
      <c r="E3" s="85"/>
      <c r="F3" s="85"/>
      <c r="G3" s="78"/>
      <c r="H3" s="79"/>
      <c r="I3" s="79"/>
      <c r="J3" s="80"/>
      <c r="K3" s="80" t="s">
        <v>175</v>
      </c>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HM3" s="13"/>
      <c r="HN3" s="13"/>
      <c r="HO3" s="13"/>
      <c r="HP3" s="13"/>
      <c r="HQ3" s="13"/>
      <c r="HR3" s="13"/>
      <c r="HS3" s="13"/>
      <c r="HT3" s="13"/>
      <c r="HU3" s="13"/>
      <c r="HV3" s="13"/>
      <c r="HW3" s="13"/>
      <c r="HX3" s="13"/>
      <c r="HY3" s="13"/>
      <c r="HZ3" s="13"/>
      <c r="IA3" s="13"/>
      <c r="IB3" s="13"/>
      <c r="IC3" s="13"/>
      <c r="ID3" s="13"/>
      <c r="IE3" s="13"/>
      <c r="IF3" s="13"/>
      <c r="IG3" s="13"/>
      <c r="IH3" s="13"/>
      <c r="II3" s="13"/>
      <c r="IJ3" s="13"/>
      <c r="IK3" s="13"/>
      <c r="IL3" s="13"/>
      <c r="IM3" s="13"/>
      <c r="IN3" s="13"/>
    </row>
    <row r="4" s="74" customFormat="1" ht="30" customHeight="1" spans="1:252">
      <c r="A4" s="89" t="s">
        <v>3</v>
      </c>
      <c r="B4" s="90" t="s">
        <v>176</v>
      </c>
      <c r="C4" s="90" t="s">
        <v>177</v>
      </c>
      <c r="D4" s="90" t="s">
        <v>203</v>
      </c>
      <c r="E4" s="45" t="s">
        <v>179</v>
      </c>
      <c r="F4" s="45" t="s">
        <v>180</v>
      </c>
      <c r="G4" s="45" t="s">
        <v>204</v>
      </c>
      <c r="H4" s="91" t="s">
        <v>182</v>
      </c>
      <c r="I4" s="109"/>
      <c r="J4" s="110"/>
      <c r="K4" s="45" t="s">
        <v>184</v>
      </c>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row>
    <row r="5" s="74" customFormat="1" ht="42" customHeight="1" spans="1:252">
      <c r="A5" s="89"/>
      <c r="B5" s="90"/>
      <c r="C5" s="90"/>
      <c r="D5" s="90"/>
      <c r="E5" s="45"/>
      <c r="F5" s="45"/>
      <c r="G5" s="45"/>
      <c r="H5" s="45" t="s">
        <v>185</v>
      </c>
      <c r="I5" s="45" t="s">
        <v>186</v>
      </c>
      <c r="J5" s="35" t="s">
        <v>187</v>
      </c>
      <c r="K5" s="45"/>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row>
    <row r="6" s="5" customFormat="1" ht="30" customHeight="1" spans="1:252">
      <c r="A6" s="89" t="s">
        <v>188</v>
      </c>
      <c r="B6" s="90" t="s">
        <v>189</v>
      </c>
      <c r="C6" s="92" t="s">
        <v>190</v>
      </c>
      <c r="D6" s="92" t="s">
        <v>191</v>
      </c>
      <c r="E6" s="59" t="s">
        <v>212</v>
      </c>
      <c r="F6" s="59" t="s">
        <v>213</v>
      </c>
      <c r="G6" s="59" t="s">
        <v>194</v>
      </c>
      <c r="H6" s="59" t="s">
        <v>207</v>
      </c>
      <c r="I6" s="59" t="s">
        <v>196</v>
      </c>
      <c r="J6" s="60" t="s">
        <v>197</v>
      </c>
      <c r="K6" s="90" t="s">
        <v>208</v>
      </c>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row>
    <row r="7" s="13" customFormat="1" ht="22" customHeight="1" spans="1:244">
      <c r="A7" s="37" t="s">
        <v>4</v>
      </c>
      <c r="B7" s="93">
        <f>SUM(B8,B109)</f>
        <v>17927</v>
      </c>
      <c r="C7" s="93">
        <f>SUM(C8,C109)</f>
        <v>19795</v>
      </c>
      <c r="D7" s="93"/>
      <c r="E7" s="94">
        <f>SUM(E8,E109)</f>
        <v>9782.73</v>
      </c>
      <c r="F7" s="94">
        <f>SUM(F8,F109)</f>
        <v>3807.7</v>
      </c>
      <c r="G7" s="94">
        <f t="shared" ref="E7:K7" si="0">SUM(G8,G109)</f>
        <v>5975.03</v>
      </c>
      <c r="H7" s="94">
        <f t="shared" si="0"/>
        <v>5975.03</v>
      </c>
      <c r="I7" s="94">
        <f t="shared" si="0"/>
        <v>5507.79</v>
      </c>
      <c r="J7" s="94">
        <f t="shared" si="0"/>
        <v>467.25</v>
      </c>
      <c r="K7" s="94">
        <f t="shared" si="0"/>
        <v>6442.28</v>
      </c>
      <c r="L7" s="68"/>
      <c r="N7" s="111"/>
      <c r="O7" s="111"/>
      <c r="P7" s="111"/>
      <c r="Q7" s="112"/>
      <c r="R7" s="112"/>
      <c r="S7" s="112"/>
      <c r="T7" s="112"/>
      <c r="U7" s="112"/>
      <c r="V7" s="112"/>
      <c r="W7" s="112"/>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row>
    <row r="8" s="13" customFormat="1" ht="22" customHeight="1" spans="1:244">
      <c r="A8" s="37" t="s">
        <v>13</v>
      </c>
      <c r="B8" s="93">
        <f>SUM(B9,B21,B22,B29,B36,B42,B46,B50,B53,B59,B64,B65,B66,B70,B76,B84,B90,B94,B97,B102,B105,B108)</f>
        <v>14509</v>
      </c>
      <c r="C8" s="93">
        <f>SUM(C9,C21,C22,C29,C36,C42,C46,C50,C53,C59,C64,C65,C66,C70,C76,C84,C90,C94,C97,C102,C105,C108)</f>
        <v>16061</v>
      </c>
      <c r="D8" s="93"/>
      <c r="E8" s="93">
        <f t="shared" ref="E8:K8" si="1">SUM(E9,E21,E22,E29,E36,E42,E46,E50,E53,E59,E64,E65,E66,E70,E76,E84,E90,E94,E97,E102,E105,E108)</f>
        <v>6846.09</v>
      </c>
      <c r="F8" s="93">
        <f t="shared" si="1"/>
        <v>3081.71</v>
      </c>
      <c r="G8" s="93">
        <f t="shared" si="1"/>
        <v>3764.38</v>
      </c>
      <c r="H8" s="93">
        <f t="shared" si="1"/>
        <v>3764.38</v>
      </c>
      <c r="I8" s="93">
        <f t="shared" si="1"/>
        <v>3482.95</v>
      </c>
      <c r="J8" s="93">
        <f t="shared" si="1"/>
        <v>281.44</v>
      </c>
      <c r="K8" s="93">
        <f t="shared" si="1"/>
        <v>4045.82</v>
      </c>
      <c r="L8" s="68"/>
      <c r="M8" s="68"/>
      <c r="N8" s="111"/>
      <c r="O8" s="111"/>
      <c r="P8" s="111"/>
      <c r="Q8" s="111"/>
      <c r="R8" s="111"/>
      <c r="S8" s="111"/>
      <c r="T8" s="111"/>
      <c r="U8" s="111"/>
      <c r="V8" s="111"/>
      <c r="W8" s="111"/>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row>
    <row r="9" s="13" customFormat="1" ht="22" customHeight="1" spans="1:244">
      <c r="A9" s="37" t="s">
        <v>14</v>
      </c>
      <c r="B9" s="95">
        <f>SUM(B10:B20)</f>
        <v>6284</v>
      </c>
      <c r="C9" s="35">
        <f>SUM(C10:C20)</f>
        <v>7201</v>
      </c>
      <c r="D9" s="96"/>
      <c r="E9" s="97">
        <f t="shared" ref="E9:K9" si="2">SUM(E10:E20)</f>
        <v>2073.88</v>
      </c>
      <c r="F9" s="97">
        <f t="shared" si="2"/>
        <v>1334.73</v>
      </c>
      <c r="G9" s="97">
        <f t="shared" si="2"/>
        <v>739.15</v>
      </c>
      <c r="H9" s="97">
        <f t="shared" si="2"/>
        <v>739.15</v>
      </c>
      <c r="I9" s="97">
        <f t="shared" si="2"/>
        <v>666.93</v>
      </c>
      <c r="J9" s="97">
        <f t="shared" si="2"/>
        <v>72.2200000000001</v>
      </c>
      <c r="K9" s="97">
        <f t="shared" si="2"/>
        <v>811.37</v>
      </c>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row>
    <row r="10" s="13" customFormat="1" ht="22" customHeight="1" spans="1:12">
      <c r="A10" s="30" t="s">
        <v>15</v>
      </c>
      <c r="B10" s="98">
        <v>1325</v>
      </c>
      <c r="C10" s="32">
        <v>1457</v>
      </c>
      <c r="D10" s="33">
        <v>0.3</v>
      </c>
      <c r="E10" s="99">
        <f>ROUND(C10*800*12*D10/10000,2)</f>
        <v>419.62</v>
      </c>
      <c r="F10" s="99">
        <f>ROUND(B10*0.3*590*12/10000,2)</f>
        <v>281.43</v>
      </c>
      <c r="G10" s="100">
        <f>E10-F10</f>
        <v>138.19</v>
      </c>
      <c r="H10" s="99">
        <f>G10</f>
        <v>138.19</v>
      </c>
      <c r="I10" s="100">
        <f>VLOOKUP(A10,'[1]计生特扶-死亡'!$B:$H,7,0)</f>
        <v>129.64</v>
      </c>
      <c r="J10" s="100">
        <f>H10-I10</f>
        <v>8.55000000000001</v>
      </c>
      <c r="K10" s="100">
        <f>G10+J10</f>
        <v>146.74</v>
      </c>
      <c r="L10" s="68"/>
    </row>
    <row r="11" s="13" customFormat="1" ht="22" customHeight="1" spans="1:12">
      <c r="A11" s="30" t="s">
        <v>16</v>
      </c>
      <c r="B11" s="98">
        <v>1546</v>
      </c>
      <c r="C11" s="32">
        <v>1702</v>
      </c>
      <c r="D11" s="33">
        <v>0.3</v>
      </c>
      <c r="E11" s="99">
        <f t="shared" ref="E11:E21" si="3">ROUND(C11*800*12*D11/10000,2)</f>
        <v>490.18</v>
      </c>
      <c r="F11" s="99">
        <f t="shared" ref="F11:F20" si="4">ROUND(B11*0.3*590*12/10000,2)</f>
        <v>328.37</v>
      </c>
      <c r="G11" s="100">
        <f t="shared" ref="G11:G21" si="5">E11-F11</f>
        <v>161.81</v>
      </c>
      <c r="H11" s="99">
        <f t="shared" ref="H11:H44" si="6">G11</f>
        <v>161.81</v>
      </c>
      <c r="I11" s="100">
        <f>VLOOKUP(A11,'[1]计生特扶-死亡'!$B:$H,7,0)</f>
        <v>141.17</v>
      </c>
      <c r="J11" s="100">
        <f t="shared" ref="J11:J21" si="7">H11-I11</f>
        <v>20.64</v>
      </c>
      <c r="K11" s="100">
        <f t="shared" ref="K11:K21" si="8">G11+J11</f>
        <v>182.45</v>
      </c>
      <c r="L11" s="68"/>
    </row>
    <row r="12" s="13" customFormat="1" ht="22" customHeight="1" spans="1:12">
      <c r="A12" s="30" t="s">
        <v>17</v>
      </c>
      <c r="B12" s="98">
        <v>1404</v>
      </c>
      <c r="C12" s="32">
        <v>1765</v>
      </c>
      <c r="D12" s="33">
        <v>0.3</v>
      </c>
      <c r="E12" s="99">
        <f t="shared" si="3"/>
        <v>508.32</v>
      </c>
      <c r="F12" s="99">
        <f t="shared" si="4"/>
        <v>298.21</v>
      </c>
      <c r="G12" s="100">
        <f t="shared" si="5"/>
        <v>210.11</v>
      </c>
      <c r="H12" s="99">
        <f t="shared" si="6"/>
        <v>210.11</v>
      </c>
      <c r="I12" s="100">
        <f>VLOOKUP(A12,'[1]计生特扶-死亡'!$B:$H,7,0)</f>
        <v>189.29</v>
      </c>
      <c r="J12" s="100">
        <f t="shared" si="7"/>
        <v>20.82</v>
      </c>
      <c r="K12" s="100">
        <f t="shared" si="8"/>
        <v>230.93</v>
      </c>
      <c r="L12" s="68"/>
    </row>
    <row r="13" s="13" customFormat="1" ht="22" customHeight="1" spans="1:12">
      <c r="A13" s="30" t="s">
        <v>18</v>
      </c>
      <c r="B13" s="98">
        <v>563</v>
      </c>
      <c r="C13" s="32">
        <v>620</v>
      </c>
      <c r="D13" s="33">
        <v>0.3</v>
      </c>
      <c r="E13" s="99">
        <f t="shared" si="3"/>
        <v>178.56</v>
      </c>
      <c r="F13" s="99">
        <f t="shared" si="4"/>
        <v>119.58</v>
      </c>
      <c r="G13" s="100">
        <f t="shared" si="5"/>
        <v>58.98</v>
      </c>
      <c r="H13" s="99">
        <f t="shared" si="6"/>
        <v>58.98</v>
      </c>
      <c r="I13" s="100">
        <f>VLOOKUP(A13,'[1]计生特扶-死亡'!$B:$H,7,0)</f>
        <v>55.36</v>
      </c>
      <c r="J13" s="100">
        <f t="shared" si="7"/>
        <v>3.62</v>
      </c>
      <c r="K13" s="100">
        <f t="shared" si="8"/>
        <v>62.6</v>
      </c>
      <c r="L13" s="68"/>
    </row>
    <row r="14" s="13" customFormat="1" ht="22" customHeight="1" spans="1:12">
      <c r="A14" s="30" t="s">
        <v>19</v>
      </c>
      <c r="B14" s="98">
        <v>437</v>
      </c>
      <c r="C14" s="32">
        <v>499</v>
      </c>
      <c r="D14" s="33">
        <v>0.3</v>
      </c>
      <c r="E14" s="99">
        <f t="shared" si="3"/>
        <v>143.71</v>
      </c>
      <c r="F14" s="99">
        <f t="shared" si="4"/>
        <v>92.82</v>
      </c>
      <c r="G14" s="100">
        <f t="shared" si="5"/>
        <v>50.89</v>
      </c>
      <c r="H14" s="99">
        <f t="shared" si="6"/>
        <v>50.89</v>
      </c>
      <c r="I14" s="100">
        <f>VLOOKUP(A14,'[1]计生特扶-死亡'!$B:$H,7,0)</f>
        <v>43.68</v>
      </c>
      <c r="J14" s="100">
        <f t="shared" si="7"/>
        <v>7.21000000000002</v>
      </c>
      <c r="K14" s="100">
        <f t="shared" si="8"/>
        <v>58.1</v>
      </c>
      <c r="L14" s="68"/>
    </row>
    <row r="15" s="13" customFormat="1" ht="22" customHeight="1" spans="1:12">
      <c r="A15" s="30" t="s">
        <v>20</v>
      </c>
      <c r="B15" s="98">
        <v>181</v>
      </c>
      <c r="C15" s="32">
        <v>223</v>
      </c>
      <c r="D15" s="33">
        <v>0.3</v>
      </c>
      <c r="E15" s="99">
        <f t="shared" si="3"/>
        <v>64.22</v>
      </c>
      <c r="F15" s="99">
        <f t="shared" si="4"/>
        <v>38.44</v>
      </c>
      <c r="G15" s="100">
        <f t="shared" si="5"/>
        <v>25.78</v>
      </c>
      <c r="H15" s="99">
        <f t="shared" si="6"/>
        <v>25.78</v>
      </c>
      <c r="I15" s="100">
        <f>VLOOKUP(A15,'[1]计生特扶-死亡'!$B:$H,7,0)</f>
        <v>23.98</v>
      </c>
      <c r="J15" s="100">
        <f t="shared" si="7"/>
        <v>1.8</v>
      </c>
      <c r="K15" s="100">
        <f t="shared" si="8"/>
        <v>27.58</v>
      </c>
      <c r="L15" s="68"/>
    </row>
    <row r="16" s="13" customFormat="1" ht="22" customHeight="1" spans="1:12">
      <c r="A16" s="30" t="s">
        <v>21</v>
      </c>
      <c r="B16" s="98">
        <v>292</v>
      </c>
      <c r="C16" s="32">
        <v>333</v>
      </c>
      <c r="D16" s="33">
        <v>0.3</v>
      </c>
      <c r="E16" s="99">
        <f t="shared" si="3"/>
        <v>95.9</v>
      </c>
      <c r="F16" s="99">
        <f t="shared" si="4"/>
        <v>62.02</v>
      </c>
      <c r="G16" s="100">
        <f t="shared" si="5"/>
        <v>33.88</v>
      </c>
      <c r="H16" s="99">
        <f t="shared" si="6"/>
        <v>33.88</v>
      </c>
      <c r="I16" s="100">
        <f>VLOOKUP(A16,'[1]计生特扶-死亡'!$B:$H,7,0)</f>
        <v>27.55</v>
      </c>
      <c r="J16" s="100">
        <f t="shared" si="7"/>
        <v>6.33</v>
      </c>
      <c r="K16" s="100">
        <f t="shared" si="8"/>
        <v>40.21</v>
      </c>
      <c r="L16" s="68"/>
    </row>
    <row r="17" s="13" customFormat="1" ht="22" customHeight="1" spans="1:12">
      <c r="A17" s="30" t="s">
        <v>22</v>
      </c>
      <c r="B17" s="98">
        <v>170</v>
      </c>
      <c r="C17" s="32">
        <v>186</v>
      </c>
      <c r="D17" s="33">
        <v>0.3</v>
      </c>
      <c r="E17" s="99">
        <f t="shared" si="3"/>
        <v>53.57</v>
      </c>
      <c r="F17" s="99">
        <f t="shared" si="4"/>
        <v>36.11</v>
      </c>
      <c r="G17" s="100">
        <f t="shared" si="5"/>
        <v>17.46</v>
      </c>
      <c r="H17" s="99">
        <f t="shared" si="6"/>
        <v>17.46</v>
      </c>
      <c r="I17" s="100">
        <f>VLOOKUP(A17,'[1]计生特扶-死亡'!$B:$H,7,0)</f>
        <v>14.44</v>
      </c>
      <c r="J17" s="100">
        <f t="shared" si="7"/>
        <v>3.02</v>
      </c>
      <c r="K17" s="100">
        <f t="shared" si="8"/>
        <v>20.48</v>
      </c>
      <c r="L17" s="68"/>
    </row>
    <row r="18" s="13" customFormat="1" ht="22" customHeight="1" spans="1:12">
      <c r="A18" s="30" t="s">
        <v>23</v>
      </c>
      <c r="B18" s="98">
        <v>140</v>
      </c>
      <c r="C18" s="32">
        <v>148</v>
      </c>
      <c r="D18" s="33">
        <v>0.3</v>
      </c>
      <c r="E18" s="99">
        <f t="shared" si="3"/>
        <v>42.62</v>
      </c>
      <c r="F18" s="99">
        <f t="shared" si="4"/>
        <v>29.74</v>
      </c>
      <c r="G18" s="100">
        <f t="shared" si="5"/>
        <v>12.88</v>
      </c>
      <c r="H18" s="99">
        <f t="shared" si="6"/>
        <v>12.88</v>
      </c>
      <c r="I18" s="100">
        <f>VLOOKUP(A18,'[1]计生特扶-死亡'!$B:$H,7,0)</f>
        <v>14.11</v>
      </c>
      <c r="J18" s="100">
        <f t="shared" si="7"/>
        <v>-1.23</v>
      </c>
      <c r="K18" s="100">
        <f t="shared" si="8"/>
        <v>11.65</v>
      </c>
      <c r="L18" s="68"/>
    </row>
    <row r="19" s="13" customFormat="1" ht="22" customHeight="1" spans="1:12">
      <c r="A19" s="30" t="s">
        <v>24</v>
      </c>
      <c r="B19" s="98">
        <v>103</v>
      </c>
      <c r="C19" s="32">
        <v>110</v>
      </c>
      <c r="D19" s="33">
        <v>0.3</v>
      </c>
      <c r="E19" s="99">
        <f t="shared" si="3"/>
        <v>31.68</v>
      </c>
      <c r="F19" s="99">
        <f t="shared" si="4"/>
        <v>21.88</v>
      </c>
      <c r="G19" s="100">
        <f t="shared" si="5"/>
        <v>9.8</v>
      </c>
      <c r="H19" s="99">
        <f t="shared" si="6"/>
        <v>9.8</v>
      </c>
      <c r="I19" s="100">
        <f>VLOOKUP(A19,'[1]计生特扶-死亡'!$B:$H,7,0)</f>
        <v>9.79</v>
      </c>
      <c r="J19" s="100">
        <f t="shared" si="7"/>
        <v>0.0100000000000016</v>
      </c>
      <c r="K19" s="100">
        <f t="shared" si="8"/>
        <v>9.81</v>
      </c>
      <c r="L19" s="68"/>
    </row>
    <row r="20" s="13" customFormat="1" ht="22" customHeight="1" spans="1:12">
      <c r="A20" s="30" t="s">
        <v>25</v>
      </c>
      <c r="B20" s="98">
        <v>123</v>
      </c>
      <c r="C20" s="32">
        <v>158</v>
      </c>
      <c r="D20" s="33">
        <v>0.3</v>
      </c>
      <c r="E20" s="99">
        <f t="shared" si="3"/>
        <v>45.5</v>
      </c>
      <c r="F20" s="99">
        <f t="shared" si="4"/>
        <v>26.13</v>
      </c>
      <c r="G20" s="100">
        <f t="shared" si="5"/>
        <v>19.37</v>
      </c>
      <c r="H20" s="99">
        <f t="shared" si="6"/>
        <v>19.37</v>
      </c>
      <c r="I20" s="100">
        <f>VLOOKUP(A20,'[1]计生特扶-死亡'!$B:$H,7,0)</f>
        <v>17.92</v>
      </c>
      <c r="J20" s="100">
        <f t="shared" si="7"/>
        <v>1.45</v>
      </c>
      <c r="K20" s="100">
        <f t="shared" si="8"/>
        <v>20.82</v>
      </c>
      <c r="L20" s="68"/>
    </row>
    <row r="21" s="13" customFormat="1" ht="22" customHeight="1" spans="1:12">
      <c r="A21" s="37" t="s">
        <v>26</v>
      </c>
      <c r="B21" s="95">
        <v>0</v>
      </c>
      <c r="C21" s="35">
        <v>1</v>
      </c>
      <c r="D21" s="96">
        <v>0.3</v>
      </c>
      <c r="E21" s="97">
        <f t="shared" si="3"/>
        <v>0.29</v>
      </c>
      <c r="F21" s="97">
        <f>ROUND(B21*0.3*450*12/10000,2)</f>
        <v>0</v>
      </c>
      <c r="G21" s="97">
        <f t="shared" si="5"/>
        <v>0.29</v>
      </c>
      <c r="H21" s="101">
        <f t="shared" si="6"/>
        <v>0.29</v>
      </c>
      <c r="I21" s="100">
        <f>VLOOKUP(A21,'[1]计生特扶-死亡'!$B:$H,7,0)</f>
        <v>0</v>
      </c>
      <c r="J21" s="97">
        <f t="shared" si="7"/>
        <v>0.29</v>
      </c>
      <c r="K21" s="97">
        <f t="shared" si="8"/>
        <v>0.58</v>
      </c>
      <c r="L21" s="68"/>
    </row>
    <row r="22" s="13" customFormat="1" ht="22" customHeight="1" spans="1:244">
      <c r="A22" s="37" t="s">
        <v>27</v>
      </c>
      <c r="B22" s="95">
        <f>SUM(B23:B28)-B23</f>
        <v>576</v>
      </c>
      <c r="C22" s="35">
        <f t="shared" ref="C22:K22" si="9">SUM(C23,C26:C28)</f>
        <v>631</v>
      </c>
      <c r="D22" s="96"/>
      <c r="E22" s="102">
        <f t="shared" si="9"/>
        <v>181.73</v>
      </c>
      <c r="F22" s="102">
        <f t="shared" si="9"/>
        <v>122.34</v>
      </c>
      <c r="G22" s="102">
        <f t="shared" si="9"/>
        <v>59.39</v>
      </c>
      <c r="H22" s="102">
        <f t="shared" si="9"/>
        <v>59.39</v>
      </c>
      <c r="I22" s="102">
        <f t="shared" si="9"/>
        <v>52.68</v>
      </c>
      <c r="J22" s="102">
        <f t="shared" si="9"/>
        <v>6.70999999999999</v>
      </c>
      <c r="K22" s="102">
        <f t="shared" si="9"/>
        <v>66.1</v>
      </c>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c r="BV22" s="68"/>
      <c r="BW22" s="68"/>
      <c r="BX22" s="68"/>
      <c r="BY22" s="68"/>
      <c r="BZ22" s="68"/>
      <c r="CA22" s="68"/>
      <c r="CB22" s="68"/>
      <c r="CC22" s="68"/>
      <c r="CD22" s="68"/>
      <c r="CE22" s="68"/>
      <c r="CF22" s="68"/>
      <c r="CG22" s="68"/>
      <c r="CH22" s="68"/>
      <c r="CI22" s="68"/>
      <c r="CJ22" s="68"/>
      <c r="CK22" s="68"/>
      <c r="CL22" s="68"/>
      <c r="CM22" s="68"/>
      <c r="CN22" s="68"/>
      <c r="CO22" s="68"/>
      <c r="CP22" s="68"/>
      <c r="CQ22" s="68"/>
      <c r="CR22" s="68"/>
      <c r="CS22" s="68"/>
      <c r="CT22" s="68"/>
      <c r="CU22" s="68"/>
      <c r="CV22" s="68"/>
      <c r="CW22" s="68"/>
      <c r="CX22" s="68"/>
      <c r="CY22" s="68"/>
      <c r="CZ22" s="68"/>
      <c r="DA22" s="68"/>
      <c r="DB22" s="68"/>
      <c r="DC22" s="68"/>
      <c r="DD22" s="68"/>
      <c r="DE22" s="68"/>
      <c r="DF22" s="68"/>
      <c r="DG22" s="68"/>
      <c r="DH22" s="68"/>
      <c r="DI22" s="68"/>
      <c r="DJ22" s="68"/>
      <c r="DK22" s="68"/>
      <c r="DL22" s="68"/>
      <c r="DM22" s="68"/>
      <c r="DN22" s="68"/>
      <c r="DO22" s="68"/>
      <c r="DP22" s="68"/>
      <c r="DQ22" s="68"/>
      <c r="DR22" s="68"/>
      <c r="DS22" s="68"/>
      <c r="DT22" s="68"/>
      <c r="DU22" s="68"/>
      <c r="DV22" s="68"/>
      <c r="DW22" s="68"/>
      <c r="DX22" s="68"/>
      <c r="DY22" s="68"/>
      <c r="DZ22" s="68"/>
      <c r="EA22" s="68"/>
      <c r="EB22" s="68"/>
      <c r="EC22" s="68"/>
      <c r="ED22" s="68"/>
      <c r="EE22" s="68"/>
      <c r="EF22" s="68"/>
      <c r="EG22" s="68"/>
      <c r="EH22" s="68"/>
      <c r="EI22" s="68"/>
      <c r="EJ22" s="68"/>
      <c r="EK22" s="68"/>
      <c r="EL22" s="68"/>
      <c r="EM22" s="68"/>
      <c r="EN22" s="68"/>
      <c r="EO22" s="68"/>
      <c r="EP22" s="68"/>
      <c r="EQ22" s="68"/>
      <c r="ER22" s="68"/>
      <c r="ES22" s="68"/>
      <c r="ET22" s="68"/>
      <c r="EU22" s="68"/>
      <c r="EV22" s="68"/>
      <c r="EW22" s="68"/>
      <c r="EX22" s="68"/>
      <c r="EY22" s="68"/>
      <c r="EZ22" s="68"/>
      <c r="FA22" s="68"/>
      <c r="FB22" s="68"/>
      <c r="FC22" s="68"/>
      <c r="FD22" s="68"/>
      <c r="FE22" s="68"/>
      <c r="FF22" s="68"/>
      <c r="FG22" s="68"/>
      <c r="FH22" s="68"/>
      <c r="FI22" s="68"/>
      <c r="FJ22" s="68"/>
      <c r="FK22" s="68"/>
      <c r="FL22" s="68"/>
      <c r="FM22" s="68"/>
      <c r="FN22" s="68"/>
      <c r="FO22" s="68"/>
      <c r="FP22" s="68"/>
      <c r="FQ22" s="68"/>
      <c r="FR22" s="68"/>
      <c r="FS22" s="68"/>
      <c r="FT22" s="68"/>
      <c r="FU22" s="68"/>
      <c r="FV22" s="68"/>
      <c r="FW22" s="68"/>
      <c r="FX22" s="68"/>
      <c r="FY22" s="68"/>
      <c r="FZ22" s="68"/>
      <c r="GA22" s="68"/>
      <c r="GB22" s="68"/>
      <c r="GC22" s="68"/>
      <c r="GD22" s="68"/>
      <c r="GE22" s="68"/>
      <c r="GF22" s="68"/>
      <c r="GG22" s="68"/>
      <c r="GH22" s="68"/>
      <c r="GI22" s="68"/>
      <c r="GJ22" s="68"/>
      <c r="GK22" s="68"/>
      <c r="GL22" s="68"/>
      <c r="GM22" s="68"/>
      <c r="GN22" s="68"/>
      <c r="GO22" s="68"/>
      <c r="GP22" s="68"/>
      <c r="GQ22" s="68"/>
      <c r="GR22" s="68"/>
      <c r="GS22" s="68"/>
      <c r="GT22" s="68"/>
      <c r="GU22" s="68"/>
      <c r="GV22" s="68"/>
      <c r="GW22" s="68"/>
      <c r="GX22" s="68"/>
      <c r="GY22" s="68"/>
      <c r="GZ22" s="68"/>
      <c r="HA22" s="68"/>
      <c r="HB22" s="68"/>
      <c r="HC22" s="68"/>
      <c r="HD22" s="68"/>
      <c r="HE22" s="68"/>
      <c r="HF22" s="68"/>
      <c r="HG22" s="68"/>
      <c r="HH22" s="68"/>
      <c r="HI22" s="68"/>
      <c r="HJ22" s="68"/>
      <c r="HK22" s="68"/>
      <c r="HL22" s="68"/>
      <c r="HM22" s="68"/>
      <c r="HN22" s="68"/>
      <c r="HO22" s="68"/>
      <c r="HP22" s="68"/>
      <c r="HQ22" s="68"/>
      <c r="HR22" s="68"/>
      <c r="HS22" s="68"/>
      <c r="HT22" s="68"/>
      <c r="HU22" s="68"/>
      <c r="HV22" s="68"/>
      <c r="HW22" s="68"/>
      <c r="HX22" s="68"/>
      <c r="HY22" s="68"/>
      <c r="HZ22" s="68"/>
      <c r="IA22" s="68"/>
      <c r="IB22" s="68"/>
      <c r="IC22" s="68"/>
      <c r="ID22" s="68"/>
      <c r="IE22" s="68"/>
      <c r="IF22" s="68"/>
      <c r="IG22" s="68"/>
      <c r="IH22" s="68"/>
      <c r="II22" s="68"/>
      <c r="IJ22" s="68"/>
    </row>
    <row r="23" s="13" customFormat="1" ht="22" customHeight="1" spans="1:12">
      <c r="A23" s="32" t="s">
        <v>28</v>
      </c>
      <c r="B23" s="98">
        <v>22</v>
      </c>
      <c r="C23" s="32">
        <v>22</v>
      </c>
      <c r="D23" s="33">
        <v>0.3</v>
      </c>
      <c r="E23" s="100">
        <f t="shared" ref="E23:K23" si="10">SUM(E24:E25)</f>
        <v>6.33</v>
      </c>
      <c r="F23" s="100">
        <f t="shared" si="10"/>
        <v>4.67</v>
      </c>
      <c r="G23" s="100">
        <f t="shared" si="10"/>
        <v>1.66</v>
      </c>
      <c r="H23" s="100">
        <f t="shared" si="10"/>
        <v>1.66</v>
      </c>
      <c r="I23" s="100">
        <f t="shared" si="10"/>
        <v>2.8</v>
      </c>
      <c r="J23" s="100">
        <f t="shared" si="10"/>
        <v>-1.14</v>
      </c>
      <c r="K23" s="100">
        <f t="shared" si="10"/>
        <v>0.52</v>
      </c>
      <c r="L23" s="68"/>
    </row>
    <row r="24" s="13" customFormat="1" ht="22" customHeight="1" spans="1:12">
      <c r="A24" s="37" t="s">
        <v>29</v>
      </c>
      <c r="B24" s="98">
        <v>18</v>
      </c>
      <c r="C24" s="35">
        <v>18</v>
      </c>
      <c r="D24" s="38">
        <v>0.3</v>
      </c>
      <c r="E24" s="97">
        <f t="shared" ref="E23:E28" si="11">ROUND(C24*800*12*D24/10000,2)</f>
        <v>5.18</v>
      </c>
      <c r="F24" s="101">
        <f t="shared" ref="F23:F28" si="12">ROUND(B24*0.3*590*12/10000,2)</f>
        <v>3.82</v>
      </c>
      <c r="G24" s="97">
        <f t="shared" ref="G23:G28" si="13">E24-F24</f>
        <v>1.36</v>
      </c>
      <c r="H24" s="99">
        <f t="shared" si="6"/>
        <v>1.36</v>
      </c>
      <c r="I24" s="100">
        <f>VLOOKUP(A24,'[1]计生特扶-死亡'!$B:$H,7,0)</f>
        <v>1.65</v>
      </c>
      <c r="J24" s="100">
        <f>H24-I24</f>
        <v>-0.29</v>
      </c>
      <c r="K24" s="97">
        <f t="shared" ref="K23:K28" si="14">G24+J24</f>
        <v>1.07</v>
      </c>
      <c r="L24" s="68"/>
    </row>
    <row r="25" s="13" customFormat="1" ht="22" customHeight="1" spans="1:12">
      <c r="A25" s="37" t="s">
        <v>30</v>
      </c>
      <c r="B25" s="98">
        <v>4</v>
      </c>
      <c r="C25" s="35">
        <v>4</v>
      </c>
      <c r="D25" s="38">
        <v>0.3</v>
      </c>
      <c r="E25" s="97">
        <f t="shared" si="11"/>
        <v>1.15</v>
      </c>
      <c r="F25" s="101">
        <f t="shared" si="12"/>
        <v>0.85</v>
      </c>
      <c r="G25" s="97">
        <f t="shared" si="13"/>
        <v>0.3</v>
      </c>
      <c r="H25" s="99">
        <f t="shared" si="6"/>
        <v>0.3</v>
      </c>
      <c r="I25" s="100">
        <f>VLOOKUP(A25,'[1]计生特扶-死亡'!$B:$H,7,0)</f>
        <v>1.15</v>
      </c>
      <c r="J25" s="100">
        <f>H25-I25</f>
        <v>-0.85</v>
      </c>
      <c r="K25" s="97">
        <f t="shared" si="14"/>
        <v>-0.55</v>
      </c>
      <c r="L25" s="68"/>
    </row>
    <row r="26" s="13" customFormat="1" ht="22" customHeight="1" spans="1:12">
      <c r="A26" s="30" t="s">
        <v>31</v>
      </c>
      <c r="B26" s="98">
        <v>404</v>
      </c>
      <c r="C26" s="32">
        <v>451</v>
      </c>
      <c r="D26" s="33">
        <v>0.3</v>
      </c>
      <c r="E26" s="100">
        <f t="shared" si="11"/>
        <v>129.89</v>
      </c>
      <c r="F26" s="99">
        <f t="shared" si="12"/>
        <v>85.81</v>
      </c>
      <c r="G26" s="100">
        <f t="shared" si="13"/>
        <v>44.08</v>
      </c>
      <c r="H26" s="99">
        <f t="shared" si="6"/>
        <v>44.08</v>
      </c>
      <c r="I26" s="100">
        <f>VLOOKUP(A26,'[1]计生特扶-死亡'!$B:$H,7,0)</f>
        <v>37.01</v>
      </c>
      <c r="J26" s="100">
        <f>H26-I26</f>
        <v>7.06999999999999</v>
      </c>
      <c r="K26" s="100">
        <f t="shared" si="14"/>
        <v>51.15</v>
      </c>
      <c r="L26" s="68"/>
    </row>
    <row r="27" s="13" customFormat="1" ht="22" customHeight="1" spans="1:12">
      <c r="A27" s="30" t="s">
        <v>32</v>
      </c>
      <c r="B27" s="98">
        <v>95</v>
      </c>
      <c r="C27" s="32">
        <v>101</v>
      </c>
      <c r="D27" s="33">
        <v>0.3</v>
      </c>
      <c r="E27" s="100">
        <f t="shared" si="11"/>
        <v>29.09</v>
      </c>
      <c r="F27" s="99">
        <f t="shared" si="12"/>
        <v>20.18</v>
      </c>
      <c r="G27" s="100">
        <f t="shared" si="13"/>
        <v>8.91</v>
      </c>
      <c r="H27" s="99">
        <f t="shared" si="6"/>
        <v>8.91</v>
      </c>
      <c r="I27" s="100">
        <f>VLOOKUP(A27,'[1]计生特扶-死亡'!$B:$H,7,0)</f>
        <v>8.21</v>
      </c>
      <c r="J27" s="100">
        <f>H27-I27</f>
        <v>0.699999999999999</v>
      </c>
      <c r="K27" s="100">
        <f t="shared" si="14"/>
        <v>9.61</v>
      </c>
      <c r="L27" s="68"/>
    </row>
    <row r="28" s="13" customFormat="1" ht="22" customHeight="1" spans="1:12">
      <c r="A28" s="30" t="s">
        <v>33</v>
      </c>
      <c r="B28" s="98">
        <v>55</v>
      </c>
      <c r="C28" s="32">
        <v>57</v>
      </c>
      <c r="D28" s="33">
        <v>0.3</v>
      </c>
      <c r="E28" s="100">
        <f t="shared" si="11"/>
        <v>16.42</v>
      </c>
      <c r="F28" s="99">
        <f t="shared" si="12"/>
        <v>11.68</v>
      </c>
      <c r="G28" s="100">
        <f t="shared" si="13"/>
        <v>4.74</v>
      </c>
      <c r="H28" s="99">
        <f t="shared" si="6"/>
        <v>4.74</v>
      </c>
      <c r="I28" s="100">
        <f>VLOOKUP(A28,'[1]计生特扶-死亡'!$B:$H,7,0)</f>
        <v>4.66</v>
      </c>
      <c r="J28" s="100">
        <f>H28-I28</f>
        <v>0.0800000000000018</v>
      </c>
      <c r="K28" s="100">
        <f t="shared" si="14"/>
        <v>4.82</v>
      </c>
      <c r="L28" s="68"/>
    </row>
    <row r="29" s="13" customFormat="1" ht="22" customHeight="1" spans="1:244">
      <c r="A29" s="37" t="s">
        <v>34</v>
      </c>
      <c r="B29" s="95">
        <f>SUM(B30:B35)</f>
        <v>706</v>
      </c>
      <c r="C29" s="35">
        <f>SUM(C30:C35)</f>
        <v>740</v>
      </c>
      <c r="D29" s="96"/>
      <c r="E29" s="97">
        <f t="shared" ref="E29:K29" si="15">SUM(E30:E35)</f>
        <v>608.44</v>
      </c>
      <c r="F29" s="97">
        <f t="shared" si="15"/>
        <v>149.96</v>
      </c>
      <c r="G29" s="97">
        <f t="shared" si="15"/>
        <v>458.48</v>
      </c>
      <c r="H29" s="97">
        <f t="shared" si="15"/>
        <v>458.48</v>
      </c>
      <c r="I29" s="97">
        <f t="shared" si="15"/>
        <v>426.01</v>
      </c>
      <c r="J29" s="97">
        <f t="shared" si="15"/>
        <v>32.47</v>
      </c>
      <c r="K29" s="97">
        <f t="shared" si="15"/>
        <v>490.95</v>
      </c>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68"/>
      <c r="BS29" s="68"/>
      <c r="BT29" s="68"/>
      <c r="BU29" s="68"/>
      <c r="BV29" s="68"/>
      <c r="BW29" s="68"/>
      <c r="BX29" s="68"/>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c r="EF29" s="68"/>
      <c r="EG29" s="68"/>
      <c r="EH29" s="68"/>
      <c r="EI29" s="68"/>
      <c r="EJ29" s="68"/>
      <c r="EK29" s="68"/>
      <c r="EL29" s="68"/>
      <c r="EM29" s="68"/>
      <c r="EN29" s="68"/>
      <c r="EO29" s="68"/>
      <c r="EP29" s="68"/>
      <c r="EQ29" s="68"/>
      <c r="ER29" s="68"/>
      <c r="ES29" s="68"/>
      <c r="ET29" s="68"/>
      <c r="EU29" s="68"/>
      <c r="EV29" s="68"/>
      <c r="EW29" s="68"/>
      <c r="EX29" s="68"/>
      <c r="EY29" s="68"/>
      <c r="EZ29" s="68"/>
      <c r="FA29" s="68"/>
      <c r="FB29" s="68"/>
      <c r="FC29" s="68"/>
      <c r="FD29" s="68"/>
      <c r="FE29" s="68"/>
      <c r="FF29" s="68"/>
      <c r="FG29" s="68"/>
      <c r="FH29" s="68"/>
      <c r="FI29" s="68"/>
      <c r="FJ29" s="68"/>
      <c r="FK29" s="68"/>
      <c r="FL29" s="68"/>
      <c r="FM29" s="68"/>
      <c r="FN29" s="68"/>
      <c r="FO29" s="68"/>
      <c r="FP29" s="68"/>
      <c r="FQ29" s="68"/>
      <c r="FR29" s="68"/>
      <c r="FS29" s="68"/>
      <c r="FT29" s="68"/>
      <c r="FU29" s="68"/>
      <c r="FV29" s="68"/>
      <c r="FW29" s="68"/>
      <c r="FX29" s="68"/>
      <c r="FY29" s="68"/>
      <c r="FZ29" s="68"/>
      <c r="GA29" s="68"/>
      <c r="GB29" s="68"/>
      <c r="GC29" s="68"/>
      <c r="GD29" s="68"/>
      <c r="GE29" s="68"/>
      <c r="GF29" s="68"/>
      <c r="GG29" s="68"/>
      <c r="GH29" s="68"/>
      <c r="GI29" s="68"/>
      <c r="GJ29" s="68"/>
      <c r="GK29" s="68"/>
      <c r="GL29" s="68"/>
      <c r="GM29" s="68"/>
      <c r="GN29" s="68"/>
      <c r="GO29" s="68"/>
      <c r="GP29" s="68"/>
      <c r="GQ29" s="68"/>
      <c r="GR29" s="68"/>
      <c r="GS29" s="68"/>
      <c r="GT29" s="68"/>
      <c r="GU29" s="68"/>
      <c r="GV29" s="68"/>
      <c r="GW29" s="68"/>
      <c r="GX29" s="68"/>
      <c r="GY29" s="68"/>
      <c r="GZ29" s="68"/>
      <c r="HA29" s="68"/>
      <c r="HB29" s="68"/>
      <c r="HC29" s="68"/>
      <c r="HD29" s="68"/>
      <c r="HE29" s="68"/>
      <c r="HF29" s="68"/>
      <c r="HG29" s="68"/>
      <c r="HH29" s="68"/>
      <c r="HI29" s="68"/>
      <c r="HJ29" s="68"/>
      <c r="HK29" s="68"/>
      <c r="HL29" s="68"/>
      <c r="HM29" s="68"/>
      <c r="HN29" s="68"/>
      <c r="HO29" s="68"/>
      <c r="HP29" s="68"/>
      <c r="HQ29" s="68"/>
      <c r="HR29" s="68"/>
      <c r="HS29" s="68"/>
      <c r="HT29" s="68"/>
      <c r="HU29" s="68"/>
      <c r="HV29" s="68"/>
      <c r="HW29" s="68"/>
      <c r="HX29" s="68"/>
      <c r="HY29" s="68"/>
      <c r="HZ29" s="68"/>
      <c r="IA29" s="68"/>
      <c r="IB29" s="68"/>
      <c r="IC29" s="68"/>
      <c r="ID29" s="68"/>
      <c r="IE29" s="68"/>
      <c r="IF29" s="68"/>
      <c r="IG29" s="68"/>
      <c r="IH29" s="68"/>
      <c r="II29" s="68"/>
      <c r="IJ29" s="68"/>
    </row>
    <row r="30" s="13" customFormat="1" ht="22" customHeight="1" spans="1:12">
      <c r="A30" s="30" t="s">
        <v>35</v>
      </c>
      <c r="B30" s="98">
        <v>134</v>
      </c>
      <c r="C30" s="32">
        <v>144</v>
      </c>
      <c r="D30" s="33">
        <v>0.85</v>
      </c>
      <c r="E30" s="99">
        <f t="shared" ref="E30:E35" si="16">ROUND(C30*800*12*D30/10000,2)</f>
        <v>117.5</v>
      </c>
      <c r="F30" s="99">
        <f t="shared" ref="F30:F35" si="17">ROUND(B30*0.3*590*12/10000,2)</f>
        <v>28.46</v>
      </c>
      <c r="G30" s="100">
        <f t="shared" ref="G30:G35" si="18">E30-F30</f>
        <v>89.04</v>
      </c>
      <c r="H30" s="99">
        <f t="shared" si="6"/>
        <v>89.04</v>
      </c>
      <c r="I30" s="100">
        <f>VLOOKUP(A30,'[1]计生特扶-死亡'!$B:$H,7,0)</f>
        <v>79.5</v>
      </c>
      <c r="J30" s="100">
        <f t="shared" ref="J30:J35" si="19">H30-I30</f>
        <v>9.53999999999999</v>
      </c>
      <c r="K30" s="100">
        <f t="shared" ref="K26:K48" si="20">G30+J30</f>
        <v>98.58</v>
      </c>
      <c r="L30" s="68"/>
    </row>
    <row r="31" s="13" customFormat="1" ht="22" customHeight="1" spans="1:12">
      <c r="A31" s="30" t="s">
        <v>36</v>
      </c>
      <c r="B31" s="98">
        <v>450</v>
      </c>
      <c r="C31" s="32">
        <v>465</v>
      </c>
      <c r="D31" s="33">
        <v>0.85</v>
      </c>
      <c r="E31" s="99">
        <f t="shared" si="16"/>
        <v>379.44</v>
      </c>
      <c r="F31" s="99">
        <f t="shared" si="17"/>
        <v>95.58</v>
      </c>
      <c r="G31" s="100">
        <f t="shared" si="18"/>
        <v>283.86</v>
      </c>
      <c r="H31" s="99">
        <f t="shared" si="6"/>
        <v>283.86</v>
      </c>
      <c r="I31" s="100">
        <f>VLOOKUP(A31,'[1]计生特扶-死亡'!$B:$H,7,0)</f>
        <v>268.91</v>
      </c>
      <c r="J31" s="100">
        <f t="shared" si="19"/>
        <v>14.95</v>
      </c>
      <c r="K31" s="100">
        <f t="shared" si="20"/>
        <v>298.81</v>
      </c>
      <c r="L31" s="68"/>
    </row>
    <row r="32" s="13" customFormat="1" ht="22" customHeight="1" spans="1:12">
      <c r="A32" s="30" t="s">
        <v>37</v>
      </c>
      <c r="B32" s="98">
        <v>8</v>
      </c>
      <c r="C32" s="32">
        <v>9</v>
      </c>
      <c r="D32" s="33">
        <v>0.85</v>
      </c>
      <c r="E32" s="99">
        <f t="shared" si="16"/>
        <v>7.34</v>
      </c>
      <c r="F32" s="99">
        <f t="shared" si="17"/>
        <v>1.7</v>
      </c>
      <c r="G32" s="100">
        <f t="shared" si="18"/>
        <v>5.64</v>
      </c>
      <c r="H32" s="99">
        <f t="shared" si="6"/>
        <v>5.64</v>
      </c>
      <c r="I32" s="100">
        <f>VLOOKUP(A32,'[1]计生特扶-死亡'!$B:$H,7,0)</f>
        <v>4.22</v>
      </c>
      <c r="J32" s="100">
        <f t="shared" si="19"/>
        <v>1.42</v>
      </c>
      <c r="K32" s="100">
        <f t="shared" si="20"/>
        <v>7.06</v>
      </c>
      <c r="L32" s="68"/>
    </row>
    <row r="33" s="13" customFormat="1" ht="22" customHeight="1" spans="1:12">
      <c r="A33" s="30" t="s">
        <v>38</v>
      </c>
      <c r="B33" s="98">
        <v>19</v>
      </c>
      <c r="C33" s="32">
        <v>20</v>
      </c>
      <c r="D33" s="33">
        <v>1</v>
      </c>
      <c r="E33" s="99">
        <f t="shared" si="16"/>
        <v>19.2</v>
      </c>
      <c r="F33" s="99">
        <f t="shared" si="17"/>
        <v>4.04</v>
      </c>
      <c r="G33" s="100">
        <f t="shared" si="18"/>
        <v>15.16</v>
      </c>
      <c r="H33" s="99">
        <f t="shared" si="6"/>
        <v>15.16</v>
      </c>
      <c r="I33" s="100">
        <f>VLOOKUP(A33,'[1]计生特扶-死亡'!$B:$H,7,0)</f>
        <v>12.92</v>
      </c>
      <c r="J33" s="100">
        <f t="shared" si="19"/>
        <v>2.24</v>
      </c>
      <c r="K33" s="100">
        <f t="shared" si="20"/>
        <v>17.4</v>
      </c>
      <c r="L33" s="68"/>
    </row>
    <row r="34" s="13" customFormat="1" ht="22" customHeight="1" spans="1:12">
      <c r="A34" s="30" t="s">
        <v>39</v>
      </c>
      <c r="B34" s="98">
        <v>13</v>
      </c>
      <c r="C34" s="32">
        <v>12</v>
      </c>
      <c r="D34" s="33">
        <v>1</v>
      </c>
      <c r="E34" s="99">
        <f t="shared" si="16"/>
        <v>11.52</v>
      </c>
      <c r="F34" s="99">
        <f t="shared" si="17"/>
        <v>2.76</v>
      </c>
      <c r="G34" s="100">
        <f t="shared" si="18"/>
        <v>8.76</v>
      </c>
      <c r="H34" s="99">
        <f t="shared" si="6"/>
        <v>8.76</v>
      </c>
      <c r="I34" s="100">
        <f>VLOOKUP(A34,'[1]计生特扶-死亡'!$B:$H,7,0)</f>
        <v>9.93</v>
      </c>
      <c r="J34" s="100">
        <f t="shared" si="19"/>
        <v>-1.17</v>
      </c>
      <c r="K34" s="100">
        <f t="shared" si="20"/>
        <v>7.59</v>
      </c>
      <c r="L34" s="68"/>
    </row>
    <row r="35" s="13" customFormat="1" ht="22" customHeight="1" spans="1:12">
      <c r="A35" s="30" t="s">
        <v>40</v>
      </c>
      <c r="B35" s="98">
        <v>82</v>
      </c>
      <c r="C35" s="32">
        <v>90</v>
      </c>
      <c r="D35" s="33">
        <v>0.85</v>
      </c>
      <c r="E35" s="99">
        <f t="shared" si="16"/>
        <v>73.44</v>
      </c>
      <c r="F35" s="99">
        <f t="shared" si="17"/>
        <v>17.42</v>
      </c>
      <c r="G35" s="100">
        <f t="shared" si="18"/>
        <v>56.02</v>
      </c>
      <c r="H35" s="99">
        <f t="shared" si="6"/>
        <v>56.02</v>
      </c>
      <c r="I35" s="100">
        <f>VLOOKUP(A35,'[1]计生特扶-死亡'!$B:$H,7,0)</f>
        <v>50.53</v>
      </c>
      <c r="J35" s="100">
        <f t="shared" si="19"/>
        <v>5.48999999999999</v>
      </c>
      <c r="K35" s="100">
        <f t="shared" si="20"/>
        <v>61.51</v>
      </c>
      <c r="L35" s="68"/>
    </row>
    <row r="36" s="13" customFormat="1" ht="22" customHeight="1" spans="1:244">
      <c r="A36" s="103" t="s">
        <v>41</v>
      </c>
      <c r="B36" s="104">
        <f t="shared" ref="B36:K36" si="21">SUM(B37:B41)</f>
        <v>1718</v>
      </c>
      <c r="C36" s="104">
        <f t="shared" si="21"/>
        <v>1905</v>
      </c>
      <c r="D36" s="105"/>
      <c r="E36" s="106">
        <f t="shared" si="21"/>
        <v>548.63</v>
      </c>
      <c r="F36" s="106">
        <f t="shared" si="21"/>
        <v>364.91</v>
      </c>
      <c r="G36" s="106">
        <f t="shared" si="21"/>
        <v>183.72</v>
      </c>
      <c r="H36" s="106">
        <f t="shared" si="21"/>
        <v>183.72</v>
      </c>
      <c r="I36" s="106">
        <f t="shared" si="21"/>
        <v>165.83</v>
      </c>
      <c r="J36" s="106">
        <f t="shared" si="21"/>
        <v>17.89</v>
      </c>
      <c r="K36" s="106">
        <f t="shared" si="21"/>
        <v>201.61</v>
      </c>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8"/>
      <c r="BL36" s="68"/>
      <c r="BM36" s="68"/>
      <c r="BN36" s="68"/>
      <c r="BO36" s="68"/>
      <c r="BP36" s="68"/>
      <c r="BQ36" s="68"/>
      <c r="BR36" s="68"/>
      <c r="BS36" s="68"/>
      <c r="BT36" s="68"/>
      <c r="BU36" s="68"/>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c r="EF36" s="68"/>
      <c r="EG36" s="68"/>
      <c r="EH36" s="68"/>
      <c r="EI36" s="68"/>
      <c r="EJ36" s="68"/>
      <c r="EK36" s="68"/>
      <c r="EL36" s="68"/>
      <c r="EM36" s="68"/>
      <c r="EN36" s="68"/>
      <c r="EO36" s="68"/>
      <c r="EP36" s="68"/>
      <c r="EQ36" s="68"/>
      <c r="ER36" s="68"/>
      <c r="ES36" s="68"/>
      <c r="ET36" s="68"/>
      <c r="EU36" s="68"/>
      <c r="EV36" s="68"/>
      <c r="EW36" s="68"/>
      <c r="EX36" s="68"/>
      <c r="EY36" s="68"/>
      <c r="EZ36" s="68"/>
      <c r="FA36" s="68"/>
      <c r="FB36" s="68"/>
      <c r="FC36" s="68"/>
      <c r="FD36" s="68"/>
      <c r="FE36" s="68"/>
      <c r="FF36" s="68"/>
      <c r="FG36" s="68"/>
      <c r="FH36" s="68"/>
      <c r="FI36" s="68"/>
      <c r="FJ36" s="68"/>
      <c r="FK36" s="68"/>
      <c r="FL36" s="68"/>
      <c r="FM36" s="68"/>
      <c r="FN36" s="68"/>
      <c r="FO36" s="68"/>
      <c r="FP36" s="68"/>
      <c r="FQ36" s="68"/>
      <c r="FR36" s="68"/>
      <c r="FS36" s="68"/>
      <c r="FT36" s="68"/>
      <c r="FU36" s="68"/>
      <c r="FV36" s="68"/>
      <c r="FW36" s="68"/>
      <c r="FX36" s="68"/>
      <c r="FY36" s="68"/>
      <c r="FZ36" s="68"/>
      <c r="GA36" s="68"/>
      <c r="GB36" s="68"/>
      <c r="GC36" s="68"/>
      <c r="GD36" s="68"/>
      <c r="GE36" s="68"/>
      <c r="GF36" s="68"/>
      <c r="GG36" s="68"/>
      <c r="GH36" s="68"/>
      <c r="GI36" s="68"/>
      <c r="GJ36" s="68"/>
      <c r="GK36" s="68"/>
      <c r="GL36" s="68"/>
      <c r="GM36" s="68"/>
      <c r="GN36" s="68"/>
      <c r="GO36" s="68"/>
      <c r="GP36" s="68"/>
      <c r="GQ36" s="68"/>
      <c r="GR36" s="68"/>
      <c r="GS36" s="68"/>
      <c r="GT36" s="68"/>
      <c r="GU36" s="68"/>
      <c r="GV36" s="68"/>
      <c r="GW36" s="68"/>
      <c r="GX36" s="68"/>
      <c r="GY36" s="68"/>
      <c r="GZ36" s="68"/>
      <c r="HA36" s="68"/>
      <c r="HB36" s="68"/>
      <c r="HC36" s="68"/>
      <c r="HD36" s="68"/>
      <c r="HE36" s="68"/>
      <c r="HF36" s="68"/>
      <c r="HG36" s="68"/>
      <c r="HH36" s="68"/>
      <c r="HI36" s="68"/>
      <c r="HJ36" s="68"/>
      <c r="HK36" s="68"/>
      <c r="HL36" s="68"/>
      <c r="HM36" s="68"/>
      <c r="HN36" s="68"/>
      <c r="HO36" s="68"/>
      <c r="HP36" s="68"/>
      <c r="HQ36" s="68"/>
      <c r="HR36" s="68"/>
      <c r="HS36" s="68"/>
      <c r="HT36" s="68"/>
      <c r="HU36" s="68"/>
      <c r="HV36" s="68"/>
      <c r="HW36" s="68"/>
      <c r="HX36" s="68"/>
      <c r="HY36" s="68"/>
      <c r="HZ36" s="68"/>
      <c r="IA36" s="68"/>
      <c r="IB36" s="68"/>
      <c r="IC36" s="68"/>
      <c r="ID36" s="68"/>
      <c r="IE36" s="68"/>
      <c r="IF36" s="68"/>
      <c r="IG36" s="68"/>
      <c r="IH36" s="68"/>
      <c r="II36" s="68"/>
      <c r="IJ36" s="68"/>
    </row>
    <row r="37" s="13" customFormat="1" ht="22" customHeight="1" spans="1:12">
      <c r="A37" s="30" t="s">
        <v>42</v>
      </c>
      <c r="B37" s="98">
        <v>565</v>
      </c>
      <c r="C37" s="32">
        <v>596</v>
      </c>
      <c r="D37" s="33">
        <v>0.3</v>
      </c>
      <c r="E37" s="99">
        <f>ROUND(C37*800*12*D37/10000,2)</f>
        <v>171.65</v>
      </c>
      <c r="F37" s="99">
        <f>ROUND(B37*0.3*590*12/10000,2)</f>
        <v>120.01</v>
      </c>
      <c r="G37" s="100">
        <f>E37-F37</f>
        <v>51.64</v>
      </c>
      <c r="H37" s="99">
        <f t="shared" si="6"/>
        <v>51.64</v>
      </c>
      <c r="I37" s="100">
        <f>VLOOKUP(A37,'[1]计生特扶-死亡'!$B:$H,7,0)</f>
        <v>48.13</v>
      </c>
      <c r="J37" s="100">
        <f>H37-I37</f>
        <v>3.51</v>
      </c>
      <c r="K37" s="100">
        <f t="shared" si="20"/>
        <v>55.15</v>
      </c>
      <c r="L37" s="68"/>
    </row>
    <row r="38" s="13" customFormat="1" ht="22" customHeight="1" spans="1:12">
      <c r="A38" s="30" t="s">
        <v>43</v>
      </c>
      <c r="B38" s="98">
        <v>349</v>
      </c>
      <c r="C38" s="32">
        <v>398</v>
      </c>
      <c r="D38" s="33">
        <v>0.3</v>
      </c>
      <c r="E38" s="99">
        <f>ROUND(C38*800*12*D38/10000,2)</f>
        <v>114.62</v>
      </c>
      <c r="F38" s="99">
        <f>ROUND(B38*0.3*590*12/10000,2)</f>
        <v>74.13</v>
      </c>
      <c r="G38" s="100">
        <f>E38-F38</f>
        <v>40.49</v>
      </c>
      <c r="H38" s="99">
        <f t="shared" si="6"/>
        <v>40.49</v>
      </c>
      <c r="I38" s="100">
        <f>VLOOKUP(A38,'[1]计生特扶-死亡'!$B:$H,7,0)</f>
        <v>31.52</v>
      </c>
      <c r="J38" s="100">
        <f>H38-I38</f>
        <v>8.97000000000001</v>
      </c>
      <c r="K38" s="100">
        <f t="shared" si="20"/>
        <v>49.46</v>
      </c>
      <c r="L38" s="68"/>
    </row>
    <row r="39" s="13" customFormat="1" ht="22" customHeight="1" spans="1:12">
      <c r="A39" s="30" t="s">
        <v>44</v>
      </c>
      <c r="B39" s="98">
        <v>230</v>
      </c>
      <c r="C39" s="32">
        <v>258</v>
      </c>
      <c r="D39" s="33">
        <v>0.3</v>
      </c>
      <c r="E39" s="99">
        <f>ROUND(C39*800*12*D39/10000,2)</f>
        <v>74.3</v>
      </c>
      <c r="F39" s="99">
        <f>ROUND(B39*0.3*590*12/10000,2)</f>
        <v>48.85</v>
      </c>
      <c r="G39" s="100">
        <f>E39-F39</f>
        <v>25.45</v>
      </c>
      <c r="H39" s="99">
        <f t="shared" si="6"/>
        <v>25.45</v>
      </c>
      <c r="I39" s="100">
        <f>VLOOKUP(A39,'[1]计生特扶-死亡'!$B:$H,7,0)</f>
        <v>24.18</v>
      </c>
      <c r="J39" s="100">
        <f>H39-I39</f>
        <v>1.27</v>
      </c>
      <c r="K39" s="100">
        <f t="shared" si="20"/>
        <v>26.72</v>
      </c>
      <c r="L39" s="68"/>
    </row>
    <row r="40" s="13" customFormat="1" ht="22" customHeight="1" spans="1:12">
      <c r="A40" s="30" t="s">
        <v>45</v>
      </c>
      <c r="B40" s="98">
        <v>107</v>
      </c>
      <c r="C40" s="32">
        <v>119</v>
      </c>
      <c r="D40" s="33">
        <v>0.3</v>
      </c>
      <c r="E40" s="99">
        <f>ROUND(C40*800*12*D40/10000,2)</f>
        <v>34.27</v>
      </c>
      <c r="F40" s="99">
        <f>ROUND(B40*0.3*590*12/10000,2)</f>
        <v>22.73</v>
      </c>
      <c r="G40" s="100">
        <f>E40-F40</f>
        <v>11.54</v>
      </c>
      <c r="H40" s="99">
        <f t="shared" si="6"/>
        <v>11.54</v>
      </c>
      <c r="I40" s="100">
        <f>VLOOKUP(A40,'[1]计生特扶-死亡'!$B:$H,7,0)</f>
        <v>11.92</v>
      </c>
      <c r="J40" s="100">
        <f>H40-I40</f>
        <v>-0.379999999999997</v>
      </c>
      <c r="K40" s="100">
        <f t="shared" si="20"/>
        <v>11.16</v>
      </c>
      <c r="L40" s="68"/>
    </row>
    <row r="41" s="13" customFormat="1" ht="22" customHeight="1" spans="1:12">
      <c r="A41" s="30" t="s">
        <v>46</v>
      </c>
      <c r="B41" s="32">
        <v>467</v>
      </c>
      <c r="C41" s="32">
        <v>534</v>
      </c>
      <c r="D41" s="33">
        <v>0.3</v>
      </c>
      <c r="E41" s="99">
        <f>ROUND(C41*800*12*D41/10000,2)</f>
        <v>153.79</v>
      </c>
      <c r="F41" s="99">
        <f>ROUND(B41*0.3*590*12/10000,2)</f>
        <v>99.19</v>
      </c>
      <c r="G41" s="100">
        <f>E41-F41</f>
        <v>54.6</v>
      </c>
      <c r="H41" s="99">
        <f t="shared" si="6"/>
        <v>54.6</v>
      </c>
      <c r="I41" s="100">
        <f>VLOOKUP(A41,'[1]计生特扶-死亡'!$B:$H,7,0)</f>
        <v>50.08</v>
      </c>
      <c r="J41" s="100">
        <f>H41-I41</f>
        <v>4.52</v>
      </c>
      <c r="K41" s="100">
        <f t="shared" si="20"/>
        <v>59.12</v>
      </c>
      <c r="L41" s="68"/>
    </row>
    <row r="42" s="13" customFormat="1" ht="22" customHeight="1" spans="1:244">
      <c r="A42" s="37" t="s">
        <v>47</v>
      </c>
      <c r="B42" s="95">
        <f>SUM(B43:B45)</f>
        <v>836</v>
      </c>
      <c r="C42" s="95">
        <f t="shared" ref="C42:K42" si="22">SUM(C43:C45)</f>
        <v>915</v>
      </c>
      <c r="D42" s="95"/>
      <c r="E42" s="107">
        <f t="shared" si="22"/>
        <v>746.64</v>
      </c>
      <c r="F42" s="107">
        <f t="shared" si="22"/>
        <v>177.56</v>
      </c>
      <c r="G42" s="107">
        <f t="shared" si="22"/>
        <v>569.08</v>
      </c>
      <c r="H42" s="107">
        <f t="shared" si="22"/>
        <v>569.08</v>
      </c>
      <c r="I42" s="107">
        <f t="shared" si="22"/>
        <v>511.61</v>
      </c>
      <c r="J42" s="107">
        <f t="shared" si="22"/>
        <v>57.47</v>
      </c>
      <c r="K42" s="107">
        <f t="shared" si="22"/>
        <v>626.55</v>
      </c>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8"/>
      <c r="BK42" s="68"/>
      <c r="BL42" s="68"/>
      <c r="BM42" s="68"/>
      <c r="BN42" s="68"/>
      <c r="BO42" s="68"/>
      <c r="BP42" s="68"/>
      <c r="BQ42" s="68"/>
      <c r="BR42" s="68"/>
      <c r="BS42" s="68"/>
      <c r="BT42" s="68"/>
      <c r="BU42" s="68"/>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c r="EF42" s="68"/>
      <c r="EG42" s="68"/>
      <c r="EH42" s="68"/>
      <c r="EI42" s="68"/>
      <c r="EJ42" s="68"/>
      <c r="EK42" s="68"/>
      <c r="EL42" s="68"/>
      <c r="EM42" s="68"/>
      <c r="EN42" s="68"/>
      <c r="EO42" s="68"/>
      <c r="EP42" s="68"/>
      <c r="EQ42" s="68"/>
      <c r="ER42" s="68"/>
      <c r="ES42" s="68"/>
      <c r="ET42" s="68"/>
      <c r="EU42" s="68"/>
      <c r="EV42" s="68"/>
      <c r="EW42" s="68"/>
      <c r="EX42" s="68"/>
      <c r="EY42" s="68"/>
      <c r="EZ42" s="68"/>
      <c r="FA42" s="68"/>
      <c r="FB42" s="68"/>
      <c r="FC42" s="68"/>
      <c r="FD42" s="68"/>
      <c r="FE42" s="68"/>
      <c r="FF42" s="68"/>
      <c r="FG42" s="68"/>
      <c r="FH42" s="68"/>
      <c r="FI42" s="68"/>
      <c r="FJ42" s="68"/>
      <c r="FK42" s="68"/>
      <c r="FL42" s="68"/>
      <c r="FM42" s="68"/>
      <c r="FN42" s="68"/>
      <c r="FO42" s="68"/>
      <c r="FP42" s="68"/>
      <c r="FQ42" s="68"/>
      <c r="FR42" s="68"/>
      <c r="FS42" s="68"/>
      <c r="FT42" s="68"/>
      <c r="FU42" s="68"/>
      <c r="FV42" s="68"/>
      <c r="FW42" s="68"/>
      <c r="FX42" s="68"/>
      <c r="FY42" s="68"/>
      <c r="FZ42" s="68"/>
      <c r="GA42" s="68"/>
      <c r="GB42" s="68"/>
      <c r="GC42" s="68"/>
      <c r="GD42" s="68"/>
      <c r="GE42" s="68"/>
      <c r="GF42" s="68"/>
      <c r="GG42" s="68"/>
      <c r="GH42" s="68"/>
      <c r="GI42" s="68"/>
      <c r="GJ42" s="68"/>
      <c r="GK42" s="68"/>
      <c r="GL42" s="68"/>
      <c r="GM42" s="68"/>
      <c r="GN42" s="68"/>
      <c r="GO42" s="68"/>
      <c r="GP42" s="68"/>
      <c r="GQ42" s="68"/>
      <c r="GR42" s="68"/>
      <c r="GS42" s="68"/>
      <c r="GT42" s="68"/>
      <c r="GU42" s="68"/>
      <c r="GV42" s="68"/>
      <c r="GW42" s="68"/>
      <c r="GX42" s="68"/>
      <c r="GY42" s="68"/>
      <c r="GZ42" s="68"/>
      <c r="HA42" s="68"/>
      <c r="HB42" s="68"/>
      <c r="HC42" s="68"/>
      <c r="HD42" s="68"/>
      <c r="HE42" s="68"/>
      <c r="HF42" s="68"/>
      <c r="HG42" s="68"/>
      <c r="HH42" s="68"/>
      <c r="HI42" s="68"/>
      <c r="HJ42" s="68"/>
      <c r="HK42" s="68"/>
      <c r="HL42" s="68"/>
      <c r="HM42" s="68"/>
      <c r="HN42" s="68"/>
      <c r="HO42" s="68"/>
      <c r="HP42" s="68"/>
      <c r="HQ42" s="68"/>
      <c r="HR42" s="68"/>
      <c r="HS42" s="68"/>
      <c r="HT42" s="68"/>
      <c r="HU42" s="68"/>
      <c r="HV42" s="68"/>
      <c r="HW42" s="68"/>
      <c r="HX42" s="68"/>
      <c r="HY42" s="68"/>
      <c r="HZ42" s="68"/>
      <c r="IA42" s="68"/>
      <c r="IB42" s="68"/>
      <c r="IC42" s="68"/>
      <c r="ID42" s="68"/>
      <c r="IE42" s="68"/>
      <c r="IF42" s="68"/>
      <c r="IG42" s="68"/>
      <c r="IH42" s="68"/>
      <c r="II42" s="68"/>
      <c r="IJ42" s="68"/>
    </row>
    <row r="43" s="13" customFormat="1" ht="22" customHeight="1" spans="1:12">
      <c r="A43" s="30" t="s">
        <v>48</v>
      </c>
      <c r="B43" s="98">
        <v>283</v>
      </c>
      <c r="C43" s="32">
        <v>305</v>
      </c>
      <c r="D43" s="33">
        <v>0.85</v>
      </c>
      <c r="E43" s="99">
        <f>ROUND(C43*800*12*D43/10000,2)</f>
        <v>248.88</v>
      </c>
      <c r="F43" s="99">
        <f>ROUND(B43*0.3*590*12/10000,2)</f>
        <v>60.11</v>
      </c>
      <c r="G43" s="100">
        <f>E43-F43</f>
        <v>188.77</v>
      </c>
      <c r="H43" s="99">
        <f>G43</f>
        <v>188.77</v>
      </c>
      <c r="I43" s="100">
        <f>VLOOKUP(A43,'[1]计生特扶-死亡'!$B:$H,7,0)</f>
        <v>166.58</v>
      </c>
      <c r="J43" s="100">
        <f>H43-I43</f>
        <v>22.19</v>
      </c>
      <c r="K43" s="100">
        <f>G43+J43</f>
        <v>210.96</v>
      </c>
      <c r="L43" s="68"/>
    </row>
    <row r="44" s="13" customFormat="1" ht="22" customHeight="1" spans="1:12">
      <c r="A44" s="30" t="s">
        <v>49</v>
      </c>
      <c r="B44" s="98">
        <v>381</v>
      </c>
      <c r="C44" s="32">
        <v>409</v>
      </c>
      <c r="D44" s="33">
        <v>0.85</v>
      </c>
      <c r="E44" s="99">
        <f>ROUND(C44*800*12*D44/10000,2)</f>
        <v>333.74</v>
      </c>
      <c r="F44" s="99">
        <f>ROUND(B44*0.3*590*12/10000,2)</f>
        <v>80.92</v>
      </c>
      <c r="G44" s="100">
        <f>E44-F44</f>
        <v>252.82</v>
      </c>
      <c r="H44" s="99">
        <f>G44</f>
        <v>252.82</v>
      </c>
      <c r="I44" s="100">
        <f>VLOOKUP(A44,'[1]计生特扶-死亡'!$B:$H,7,0)</f>
        <v>235.25</v>
      </c>
      <c r="J44" s="100">
        <f>H44-I44</f>
        <v>17.57</v>
      </c>
      <c r="K44" s="100">
        <f>G44+J44</f>
        <v>270.39</v>
      </c>
      <c r="L44" s="68"/>
    </row>
    <row r="45" s="13" customFormat="1" ht="22" customHeight="1" spans="1:12">
      <c r="A45" s="30" t="s">
        <v>50</v>
      </c>
      <c r="B45" s="98">
        <v>172</v>
      </c>
      <c r="C45" s="32">
        <v>201</v>
      </c>
      <c r="D45" s="33">
        <v>0.85</v>
      </c>
      <c r="E45" s="99">
        <f>ROUND(C45*800*12*D45/10000,2)</f>
        <v>164.02</v>
      </c>
      <c r="F45" s="99">
        <f>ROUND(B45*0.3*590*12/10000,2)</f>
        <v>36.53</v>
      </c>
      <c r="G45" s="100">
        <f>E45-F45</f>
        <v>127.49</v>
      </c>
      <c r="H45" s="99">
        <f>G45</f>
        <v>127.49</v>
      </c>
      <c r="I45" s="100">
        <f>VLOOKUP(A45,'[1]计生特扶-死亡'!$B:$H,7,0)</f>
        <v>109.78</v>
      </c>
      <c r="J45" s="100">
        <f>H45-I45</f>
        <v>17.71</v>
      </c>
      <c r="K45" s="100">
        <f>G45+J45</f>
        <v>145.2</v>
      </c>
      <c r="L45" s="68"/>
    </row>
    <row r="46" s="13" customFormat="1" ht="22" customHeight="1" spans="1:244">
      <c r="A46" s="37" t="s">
        <v>51</v>
      </c>
      <c r="B46" s="95">
        <f>SUM(B47,B49)</f>
        <v>34</v>
      </c>
      <c r="C46" s="95">
        <f t="shared" ref="C46:K46" si="23">SUM(C47,C49)</f>
        <v>39</v>
      </c>
      <c r="D46" s="95"/>
      <c r="E46" s="107">
        <f t="shared" si="23"/>
        <v>31.82</v>
      </c>
      <c r="F46" s="107">
        <f t="shared" si="23"/>
        <v>7.22</v>
      </c>
      <c r="G46" s="107">
        <f t="shared" si="23"/>
        <v>24.6</v>
      </c>
      <c r="H46" s="107">
        <f t="shared" si="23"/>
        <v>24.6</v>
      </c>
      <c r="I46" s="107">
        <f t="shared" si="23"/>
        <v>20.56</v>
      </c>
      <c r="J46" s="107">
        <f t="shared" si="23"/>
        <v>4.04</v>
      </c>
      <c r="K46" s="107">
        <f t="shared" si="23"/>
        <v>28.64</v>
      </c>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68"/>
      <c r="BS46" s="68"/>
      <c r="BT46" s="68"/>
      <c r="BU46" s="68"/>
      <c r="BV46" s="68"/>
      <c r="BW46" s="68"/>
      <c r="BX46" s="68"/>
      <c r="BY46" s="68"/>
      <c r="BZ46" s="68"/>
      <c r="CA46" s="68"/>
      <c r="CB46" s="68"/>
      <c r="CC46" s="68"/>
      <c r="CD46" s="68"/>
      <c r="CE46" s="68"/>
      <c r="CF46" s="68"/>
      <c r="CG46" s="68"/>
      <c r="CH46" s="68"/>
      <c r="CI46" s="68"/>
      <c r="CJ46" s="68"/>
      <c r="CK46" s="68"/>
      <c r="CL46" s="68"/>
      <c r="CM46" s="68"/>
      <c r="CN46" s="68"/>
      <c r="CO46" s="68"/>
      <c r="CP46" s="68"/>
      <c r="CQ46" s="68"/>
      <c r="CR46" s="68"/>
      <c r="CS46" s="68"/>
      <c r="CT46" s="68"/>
      <c r="CU46" s="68"/>
      <c r="CV46" s="68"/>
      <c r="CW46" s="68"/>
      <c r="CX46" s="68"/>
      <c r="CY46" s="68"/>
      <c r="CZ46" s="68"/>
      <c r="DA46" s="68"/>
      <c r="DB46" s="68"/>
      <c r="DC46" s="68"/>
      <c r="DD46" s="68"/>
      <c r="DE46" s="68"/>
      <c r="DF46" s="68"/>
      <c r="DG46" s="68"/>
      <c r="DH46" s="68"/>
      <c r="DI46" s="68"/>
      <c r="DJ46" s="68"/>
      <c r="DK46" s="68"/>
      <c r="DL46" s="68"/>
      <c r="DM46" s="68"/>
      <c r="DN46" s="68"/>
      <c r="DO46" s="68"/>
      <c r="DP46" s="68"/>
      <c r="DQ46" s="68"/>
      <c r="DR46" s="68"/>
      <c r="DS46" s="68"/>
      <c r="DT46" s="68"/>
      <c r="DU46" s="68"/>
      <c r="DV46" s="68"/>
      <c r="DW46" s="68"/>
      <c r="DX46" s="68"/>
      <c r="DY46" s="68"/>
      <c r="DZ46" s="68"/>
      <c r="EA46" s="68"/>
      <c r="EB46" s="68"/>
      <c r="EC46" s="68"/>
      <c r="ED46" s="68"/>
      <c r="EE46" s="68"/>
      <c r="EF46" s="68"/>
      <c r="EG46" s="68"/>
      <c r="EH46" s="68"/>
      <c r="EI46" s="68"/>
      <c r="EJ46" s="68"/>
      <c r="EK46" s="68"/>
      <c r="EL46" s="68"/>
      <c r="EM46" s="68"/>
      <c r="EN46" s="68"/>
      <c r="EO46" s="68"/>
      <c r="EP46" s="68"/>
      <c r="EQ46" s="68"/>
      <c r="ER46" s="68"/>
      <c r="ES46" s="68"/>
      <c r="ET46" s="68"/>
      <c r="EU46" s="68"/>
      <c r="EV46" s="68"/>
      <c r="EW46" s="68"/>
      <c r="EX46" s="68"/>
      <c r="EY46" s="68"/>
      <c r="EZ46" s="68"/>
      <c r="FA46" s="68"/>
      <c r="FB46" s="68"/>
      <c r="FC46" s="68"/>
      <c r="FD46" s="68"/>
      <c r="FE46" s="68"/>
      <c r="FF46" s="68"/>
      <c r="FG46" s="68"/>
      <c r="FH46" s="68"/>
      <c r="FI46" s="68"/>
      <c r="FJ46" s="68"/>
      <c r="FK46" s="68"/>
      <c r="FL46" s="68"/>
      <c r="FM46" s="68"/>
      <c r="FN46" s="68"/>
      <c r="FO46" s="68"/>
      <c r="FP46" s="68"/>
      <c r="FQ46" s="68"/>
      <c r="FR46" s="68"/>
      <c r="FS46" s="68"/>
      <c r="FT46" s="68"/>
      <c r="FU46" s="68"/>
      <c r="FV46" s="68"/>
      <c r="FW46" s="68"/>
      <c r="FX46" s="68"/>
      <c r="FY46" s="68"/>
      <c r="FZ46" s="68"/>
      <c r="GA46" s="68"/>
      <c r="GB46" s="68"/>
      <c r="GC46" s="68"/>
      <c r="GD46" s="68"/>
      <c r="GE46" s="68"/>
      <c r="GF46" s="68"/>
      <c r="GG46" s="68"/>
      <c r="GH46" s="68"/>
      <c r="GI46" s="68"/>
      <c r="GJ46" s="68"/>
      <c r="GK46" s="68"/>
      <c r="GL46" s="68"/>
      <c r="GM46" s="68"/>
      <c r="GN46" s="68"/>
      <c r="GO46" s="68"/>
      <c r="GP46" s="68"/>
      <c r="GQ46" s="68"/>
      <c r="GR46" s="68"/>
      <c r="GS46" s="68"/>
      <c r="GT46" s="68"/>
      <c r="GU46" s="68"/>
      <c r="GV46" s="68"/>
      <c r="GW46" s="68"/>
      <c r="GX46" s="68"/>
      <c r="GY46" s="68"/>
      <c r="GZ46" s="68"/>
      <c r="HA46" s="68"/>
      <c r="HB46" s="68"/>
      <c r="HC46" s="68"/>
      <c r="HD46" s="68"/>
      <c r="HE46" s="68"/>
      <c r="HF46" s="68"/>
      <c r="HG46" s="68"/>
      <c r="HH46" s="68"/>
      <c r="HI46" s="68"/>
      <c r="HJ46" s="68"/>
      <c r="HK46" s="68"/>
      <c r="HL46" s="68"/>
      <c r="HM46" s="68"/>
      <c r="HN46" s="68"/>
      <c r="HO46" s="68"/>
      <c r="HP46" s="68"/>
      <c r="HQ46" s="68"/>
      <c r="HR46" s="68"/>
      <c r="HS46" s="68"/>
      <c r="HT46" s="68"/>
      <c r="HU46" s="68"/>
      <c r="HV46" s="68"/>
      <c r="HW46" s="68"/>
      <c r="HX46" s="68"/>
      <c r="HY46" s="68"/>
      <c r="HZ46" s="68"/>
      <c r="IA46" s="68"/>
      <c r="IB46" s="68"/>
      <c r="IC46" s="68"/>
      <c r="ID46" s="68"/>
      <c r="IE46" s="68"/>
      <c r="IF46" s="68"/>
      <c r="IG46" s="68"/>
      <c r="IH46" s="68"/>
      <c r="II46" s="68"/>
      <c r="IJ46" s="68"/>
    </row>
    <row r="47" s="13" customFormat="1" ht="22" customHeight="1" spans="1:244">
      <c r="A47" s="47" t="s">
        <v>52</v>
      </c>
      <c r="B47" s="98">
        <v>5</v>
      </c>
      <c r="C47" s="32">
        <v>5</v>
      </c>
      <c r="D47" s="33">
        <v>0.85</v>
      </c>
      <c r="E47" s="100">
        <f>ROUND(C47*800*12*D47/10000,2)</f>
        <v>4.08</v>
      </c>
      <c r="F47" s="99">
        <f>ROUND(B47*0.3*590*12/10000,2)</f>
        <v>1.06</v>
      </c>
      <c r="G47" s="100">
        <f>E47-F47</f>
        <v>3.02</v>
      </c>
      <c r="H47" s="99">
        <f>G47</f>
        <v>3.02</v>
      </c>
      <c r="I47" s="100">
        <f>VLOOKUP(A47,'[1]计生特扶-死亡'!$B:$H,7,0)</f>
        <v>3.02</v>
      </c>
      <c r="J47" s="100">
        <f>H47-I47</f>
        <v>0</v>
      </c>
      <c r="K47" s="100">
        <f>G47+J47</f>
        <v>3.02</v>
      </c>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68"/>
      <c r="BB47" s="68"/>
      <c r="BC47" s="68"/>
      <c r="BD47" s="68"/>
      <c r="BE47" s="68"/>
      <c r="BF47" s="68"/>
      <c r="BG47" s="68"/>
      <c r="BH47" s="68"/>
      <c r="BI47" s="68"/>
      <c r="BJ47" s="68"/>
      <c r="BK47" s="68"/>
      <c r="BL47" s="68"/>
      <c r="BM47" s="68"/>
      <c r="BN47" s="68"/>
      <c r="BO47" s="68"/>
      <c r="BP47" s="68"/>
      <c r="BQ47" s="68"/>
      <c r="BR47" s="68"/>
      <c r="BS47" s="68"/>
      <c r="BT47" s="68"/>
      <c r="BU47" s="68"/>
      <c r="BV47" s="68"/>
      <c r="BW47" s="68"/>
      <c r="BX47" s="68"/>
      <c r="BY47" s="68"/>
      <c r="BZ47" s="68"/>
      <c r="CA47" s="68"/>
      <c r="CB47" s="68"/>
      <c r="CC47" s="68"/>
      <c r="CD47" s="68"/>
      <c r="CE47" s="68"/>
      <c r="CF47" s="68"/>
      <c r="CG47" s="68"/>
      <c r="CH47" s="68"/>
      <c r="CI47" s="68"/>
      <c r="CJ47" s="68"/>
      <c r="CK47" s="68"/>
      <c r="CL47" s="68"/>
      <c r="CM47" s="68"/>
      <c r="CN47" s="68"/>
      <c r="CO47" s="68"/>
      <c r="CP47" s="68"/>
      <c r="CQ47" s="68"/>
      <c r="CR47" s="68"/>
      <c r="CS47" s="68"/>
      <c r="CT47" s="68"/>
      <c r="CU47" s="68"/>
      <c r="CV47" s="68"/>
      <c r="CW47" s="68"/>
      <c r="CX47" s="68"/>
      <c r="CY47" s="68"/>
      <c r="CZ47" s="68"/>
      <c r="DA47" s="68"/>
      <c r="DB47" s="68"/>
      <c r="DC47" s="68"/>
      <c r="DD47" s="68"/>
      <c r="DE47" s="68"/>
      <c r="DF47" s="68"/>
      <c r="DG47" s="68"/>
      <c r="DH47" s="68"/>
      <c r="DI47" s="68"/>
      <c r="DJ47" s="68"/>
      <c r="DK47" s="68"/>
      <c r="DL47" s="68"/>
      <c r="DM47" s="68"/>
      <c r="DN47" s="68"/>
      <c r="DO47" s="68"/>
      <c r="DP47" s="68"/>
      <c r="DQ47" s="68"/>
      <c r="DR47" s="68"/>
      <c r="DS47" s="68"/>
      <c r="DT47" s="68"/>
      <c r="DU47" s="68"/>
      <c r="DV47" s="68"/>
      <c r="DW47" s="68"/>
      <c r="DX47" s="68"/>
      <c r="DY47" s="68"/>
      <c r="DZ47" s="68"/>
      <c r="EA47" s="68"/>
      <c r="EB47" s="68"/>
      <c r="EC47" s="68"/>
      <c r="ED47" s="68"/>
      <c r="EE47" s="68"/>
      <c r="EF47" s="68"/>
      <c r="EG47" s="68"/>
      <c r="EH47" s="68"/>
      <c r="EI47" s="68"/>
      <c r="EJ47" s="68"/>
      <c r="EK47" s="68"/>
      <c r="EL47" s="68"/>
      <c r="EM47" s="68"/>
      <c r="EN47" s="68"/>
      <c r="EO47" s="68"/>
      <c r="EP47" s="68"/>
      <c r="EQ47" s="68"/>
      <c r="ER47" s="68"/>
      <c r="ES47" s="68"/>
      <c r="ET47" s="68"/>
      <c r="EU47" s="68"/>
      <c r="EV47" s="68"/>
      <c r="EW47" s="68"/>
      <c r="EX47" s="68"/>
      <c r="EY47" s="68"/>
      <c r="EZ47" s="68"/>
      <c r="FA47" s="68"/>
      <c r="FB47" s="68"/>
      <c r="FC47" s="68"/>
      <c r="FD47" s="68"/>
      <c r="FE47" s="68"/>
      <c r="FF47" s="68"/>
      <c r="FG47" s="68"/>
      <c r="FH47" s="68"/>
      <c r="FI47" s="68"/>
      <c r="FJ47" s="68"/>
      <c r="FK47" s="68"/>
      <c r="FL47" s="68"/>
      <c r="FM47" s="68"/>
      <c r="FN47" s="68"/>
      <c r="FO47" s="68"/>
      <c r="FP47" s="68"/>
      <c r="FQ47" s="68"/>
      <c r="FR47" s="68"/>
      <c r="FS47" s="68"/>
      <c r="FT47" s="68"/>
      <c r="FU47" s="68"/>
      <c r="FV47" s="68"/>
      <c r="FW47" s="68"/>
      <c r="FX47" s="68"/>
      <c r="FY47" s="68"/>
      <c r="FZ47" s="68"/>
      <c r="GA47" s="68"/>
      <c r="GB47" s="68"/>
      <c r="GC47" s="68"/>
      <c r="GD47" s="68"/>
      <c r="GE47" s="68"/>
      <c r="GF47" s="68"/>
      <c r="GG47" s="68"/>
      <c r="GH47" s="68"/>
      <c r="GI47" s="68"/>
      <c r="GJ47" s="68"/>
      <c r="GK47" s="68"/>
      <c r="GL47" s="68"/>
      <c r="GM47" s="68"/>
      <c r="GN47" s="68"/>
      <c r="GO47" s="68"/>
      <c r="GP47" s="68"/>
      <c r="GQ47" s="68"/>
      <c r="GR47" s="68"/>
      <c r="GS47" s="68"/>
      <c r="GT47" s="68"/>
      <c r="GU47" s="68"/>
      <c r="GV47" s="68"/>
      <c r="GW47" s="68"/>
      <c r="GX47" s="68"/>
      <c r="GY47" s="68"/>
      <c r="GZ47" s="68"/>
      <c r="HA47" s="68"/>
      <c r="HB47" s="68"/>
      <c r="HC47" s="68"/>
      <c r="HD47" s="68"/>
      <c r="HE47" s="68"/>
      <c r="HF47" s="68"/>
      <c r="HG47" s="68"/>
      <c r="HH47" s="68"/>
      <c r="HI47" s="68"/>
      <c r="HJ47" s="68"/>
      <c r="HK47" s="68"/>
      <c r="HL47" s="68"/>
      <c r="HM47" s="68"/>
      <c r="HN47" s="68"/>
      <c r="HO47" s="68"/>
      <c r="HP47" s="68"/>
      <c r="HQ47" s="68"/>
      <c r="HR47" s="68"/>
      <c r="HS47" s="68"/>
      <c r="HT47" s="68"/>
      <c r="HU47" s="68"/>
      <c r="HV47" s="68"/>
      <c r="HW47" s="68"/>
      <c r="HX47" s="68"/>
      <c r="HY47" s="68"/>
      <c r="HZ47" s="68"/>
      <c r="IA47" s="68"/>
      <c r="IB47" s="68"/>
      <c r="IC47" s="68"/>
      <c r="ID47" s="68"/>
      <c r="IE47" s="68"/>
      <c r="IF47" s="68"/>
      <c r="IG47" s="68"/>
      <c r="IH47" s="68"/>
      <c r="II47" s="68"/>
      <c r="IJ47" s="68"/>
    </row>
    <row r="48" s="13" customFormat="1" ht="22" customHeight="1" spans="1:244">
      <c r="A48" s="45" t="s">
        <v>53</v>
      </c>
      <c r="B48" s="98">
        <v>5</v>
      </c>
      <c r="C48" s="35">
        <v>5</v>
      </c>
      <c r="D48" s="38">
        <v>0.85</v>
      </c>
      <c r="E48" s="97">
        <v>4.08</v>
      </c>
      <c r="F48" s="101">
        <v>1.06</v>
      </c>
      <c r="G48" s="97">
        <v>3.02</v>
      </c>
      <c r="H48" s="99">
        <f>G48</f>
        <v>3.02</v>
      </c>
      <c r="I48" s="100">
        <f>VLOOKUP(A48,'[1]计生特扶-死亡'!$B:$H,7,0)</f>
        <v>3.02</v>
      </c>
      <c r="J48" s="100">
        <f>H48-I48</f>
        <v>0</v>
      </c>
      <c r="K48" s="100">
        <f>G48+J48</f>
        <v>3.02</v>
      </c>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c r="AL48" s="68"/>
      <c r="AM48" s="68"/>
      <c r="AN48" s="68"/>
      <c r="AO48" s="68"/>
      <c r="AP48" s="68"/>
      <c r="AQ48" s="68"/>
      <c r="AR48" s="68"/>
      <c r="AS48" s="68"/>
      <c r="AT48" s="68"/>
      <c r="AU48" s="68"/>
      <c r="AV48" s="68"/>
      <c r="AW48" s="68"/>
      <c r="AX48" s="68"/>
      <c r="AY48" s="68"/>
      <c r="AZ48" s="68"/>
      <c r="BA48" s="68"/>
      <c r="BB48" s="68"/>
      <c r="BC48" s="68"/>
      <c r="BD48" s="68"/>
      <c r="BE48" s="68"/>
      <c r="BF48" s="68"/>
      <c r="BG48" s="68"/>
      <c r="BH48" s="68"/>
      <c r="BI48" s="68"/>
      <c r="BJ48" s="68"/>
      <c r="BK48" s="68"/>
      <c r="BL48" s="68"/>
      <c r="BM48" s="68"/>
      <c r="BN48" s="68"/>
      <c r="BO48" s="68"/>
      <c r="BP48" s="68"/>
      <c r="BQ48" s="68"/>
      <c r="BR48" s="68"/>
      <c r="BS48" s="68"/>
      <c r="BT48" s="68"/>
      <c r="BU48" s="68"/>
      <c r="BV48" s="68"/>
      <c r="BW48" s="68"/>
      <c r="BX48" s="68"/>
      <c r="BY48" s="68"/>
      <c r="BZ48" s="68"/>
      <c r="CA48" s="68"/>
      <c r="CB48" s="68"/>
      <c r="CC48" s="68"/>
      <c r="CD48" s="68"/>
      <c r="CE48" s="68"/>
      <c r="CF48" s="68"/>
      <c r="CG48" s="68"/>
      <c r="CH48" s="68"/>
      <c r="CI48" s="68"/>
      <c r="CJ48" s="68"/>
      <c r="CK48" s="68"/>
      <c r="CL48" s="68"/>
      <c r="CM48" s="68"/>
      <c r="CN48" s="68"/>
      <c r="CO48" s="68"/>
      <c r="CP48" s="68"/>
      <c r="CQ48" s="68"/>
      <c r="CR48" s="68"/>
      <c r="CS48" s="68"/>
      <c r="CT48" s="68"/>
      <c r="CU48" s="68"/>
      <c r="CV48" s="68"/>
      <c r="CW48" s="68"/>
      <c r="CX48" s="68"/>
      <c r="CY48" s="68"/>
      <c r="CZ48" s="68"/>
      <c r="DA48" s="68"/>
      <c r="DB48" s="68"/>
      <c r="DC48" s="68"/>
      <c r="DD48" s="68"/>
      <c r="DE48" s="68"/>
      <c r="DF48" s="68"/>
      <c r="DG48" s="68"/>
      <c r="DH48" s="68"/>
      <c r="DI48" s="68"/>
      <c r="DJ48" s="68"/>
      <c r="DK48" s="68"/>
      <c r="DL48" s="68"/>
      <c r="DM48" s="68"/>
      <c r="DN48" s="68"/>
      <c r="DO48" s="68"/>
      <c r="DP48" s="68"/>
      <c r="DQ48" s="68"/>
      <c r="DR48" s="68"/>
      <c r="DS48" s="68"/>
      <c r="DT48" s="68"/>
      <c r="DU48" s="68"/>
      <c r="DV48" s="68"/>
      <c r="DW48" s="68"/>
      <c r="DX48" s="68"/>
      <c r="DY48" s="68"/>
      <c r="DZ48" s="68"/>
      <c r="EA48" s="68"/>
      <c r="EB48" s="68"/>
      <c r="EC48" s="68"/>
      <c r="ED48" s="68"/>
      <c r="EE48" s="68"/>
      <c r="EF48" s="68"/>
      <c r="EG48" s="68"/>
      <c r="EH48" s="68"/>
      <c r="EI48" s="68"/>
      <c r="EJ48" s="68"/>
      <c r="EK48" s="68"/>
      <c r="EL48" s="68"/>
      <c r="EM48" s="68"/>
      <c r="EN48" s="68"/>
      <c r="EO48" s="68"/>
      <c r="EP48" s="68"/>
      <c r="EQ48" s="68"/>
      <c r="ER48" s="68"/>
      <c r="ES48" s="68"/>
      <c r="ET48" s="68"/>
      <c r="EU48" s="68"/>
      <c r="EV48" s="68"/>
      <c r="EW48" s="68"/>
      <c r="EX48" s="68"/>
      <c r="EY48" s="68"/>
      <c r="EZ48" s="68"/>
      <c r="FA48" s="68"/>
      <c r="FB48" s="68"/>
      <c r="FC48" s="68"/>
      <c r="FD48" s="68"/>
      <c r="FE48" s="68"/>
      <c r="FF48" s="68"/>
      <c r="FG48" s="68"/>
      <c r="FH48" s="68"/>
      <c r="FI48" s="68"/>
      <c r="FJ48" s="68"/>
      <c r="FK48" s="68"/>
      <c r="FL48" s="68"/>
      <c r="FM48" s="68"/>
      <c r="FN48" s="68"/>
      <c r="FO48" s="68"/>
      <c r="FP48" s="68"/>
      <c r="FQ48" s="68"/>
      <c r="FR48" s="68"/>
      <c r="FS48" s="68"/>
      <c r="FT48" s="68"/>
      <c r="FU48" s="68"/>
      <c r="FV48" s="68"/>
      <c r="FW48" s="68"/>
      <c r="FX48" s="68"/>
      <c r="FY48" s="68"/>
      <c r="FZ48" s="68"/>
      <c r="GA48" s="68"/>
      <c r="GB48" s="68"/>
      <c r="GC48" s="68"/>
      <c r="GD48" s="68"/>
      <c r="GE48" s="68"/>
      <c r="GF48" s="68"/>
      <c r="GG48" s="68"/>
      <c r="GH48" s="68"/>
      <c r="GI48" s="68"/>
      <c r="GJ48" s="68"/>
      <c r="GK48" s="68"/>
      <c r="GL48" s="68"/>
      <c r="GM48" s="68"/>
      <c r="GN48" s="68"/>
      <c r="GO48" s="68"/>
      <c r="GP48" s="68"/>
      <c r="GQ48" s="68"/>
      <c r="GR48" s="68"/>
      <c r="GS48" s="68"/>
      <c r="GT48" s="68"/>
      <c r="GU48" s="68"/>
      <c r="GV48" s="68"/>
      <c r="GW48" s="68"/>
      <c r="GX48" s="68"/>
      <c r="GY48" s="68"/>
      <c r="GZ48" s="68"/>
      <c r="HA48" s="68"/>
      <c r="HB48" s="68"/>
      <c r="HC48" s="68"/>
      <c r="HD48" s="68"/>
      <c r="HE48" s="68"/>
      <c r="HF48" s="68"/>
      <c r="HG48" s="68"/>
      <c r="HH48" s="68"/>
      <c r="HI48" s="68"/>
      <c r="HJ48" s="68"/>
      <c r="HK48" s="68"/>
      <c r="HL48" s="68"/>
      <c r="HM48" s="68"/>
      <c r="HN48" s="68"/>
      <c r="HO48" s="68"/>
      <c r="HP48" s="68"/>
      <c r="HQ48" s="68"/>
      <c r="HR48" s="68"/>
      <c r="HS48" s="68"/>
      <c r="HT48" s="68"/>
      <c r="HU48" s="68"/>
      <c r="HV48" s="68"/>
      <c r="HW48" s="68"/>
      <c r="HX48" s="68"/>
      <c r="HY48" s="68"/>
      <c r="HZ48" s="68"/>
      <c r="IA48" s="68"/>
      <c r="IB48" s="68"/>
      <c r="IC48" s="68"/>
      <c r="ID48" s="68"/>
      <c r="IE48" s="68"/>
      <c r="IF48" s="68"/>
      <c r="IG48" s="68"/>
      <c r="IH48" s="68"/>
      <c r="II48" s="68"/>
      <c r="IJ48" s="68"/>
    </row>
    <row r="49" s="13" customFormat="1" ht="22" customHeight="1" spans="1:12">
      <c r="A49" s="47" t="s">
        <v>54</v>
      </c>
      <c r="B49" s="98">
        <v>29</v>
      </c>
      <c r="C49" s="32">
        <v>34</v>
      </c>
      <c r="D49" s="33">
        <v>0.85</v>
      </c>
      <c r="E49" s="100">
        <f>ROUND(C49*800*12*D49/10000,2)</f>
        <v>27.74</v>
      </c>
      <c r="F49" s="99">
        <f>ROUND(B49*0.3*590*12/10000,2)</f>
        <v>6.16</v>
      </c>
      <c r="G49" s="100">
        <f>E49-F49</f>
        <v>21.58</v>
      </c>
      <c r="H49" s="99">
        <f>G49</f>
        <v>21.58</v>
      </c>
      <c r="I49" s="100">
        <f>VLOOKUP(A49,'[1]计生特扶-死亡'!$B:$H,7,0)</f>
        <v>17.54</v>
      </c>
      <c r="J49" s="100">
        <f>H49-I49</f>
        <v>4.04</v>
      </c>
      <c r="K49" s="100">
        <f>G49+J49</f>
        <v>25.62</v>
      </c>
      <c r="L49" s="68"/>
    </row>
    <row r="50" s="13" customFormat="1" ht="22" customHeight="1" spans="1:244">
      <c r="A50" s="37" t="s">
        <v>55</v>
      </c>
      <c r="B50" s="95">
        <f>SUM(B51:B52)</f>
        <v>275</v>
      </c>
      <c r="C50" s="95">
        <f t="shared" ref="C50:K50" si="24">SUM(C51:C52)</f>
        <v>299</v>
      </c>
      <c r="D50" s="95">
        <f t="shared" si="24"/>
        <v>2</v>
      </c>
      <c r="E50" s="107">
        <f t="shared" si="24"/>
        <v>287.04</v>
      </c>
      <c r="F50" s="107">
        <f t="shared" si="24"/>
        <v>58.41</v>
      </c>
      <c r="G50" s="107">
        <f t="shared" si="24"/>
        <v>228.63</v>
      </c>
      <c r="H50" s="107">
        <f t="shared" si="24"/>
        <v>228.63</v>
      </c>
      <c r="I50" s="107">
        <f t="shared" si="24"/>
        <v>206.74</v>
      </c>
      <c r="J50" s="107">
        <f t="shared" si="24"/>
        <v>21.89</v>
      </c>
      <c r="K50" s="107">
        <f t="shared" si="24"/>
        <v>250.52</v>
      </c>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c r="BA50" s="68"/>
      <c r="BB50" s="68"/>
      <c r="BC50" s="68"/>
      <c r="BD50" s="68"/>
      <c r="BE50" s="68"/>
      <c r="BF50" s="68"/>
      <c r="BG50" s="68"/>
      <c r="BH50" s="68"/>
      <c r="BI50" s="68"/>
      <c r="BJ50" s="68"/>
      <c r="BK50" s="68"/>
      <c r="BL50" s="68"/>
      <c r="BM50" s="68"/>
      <c r="BN50" s="68"/>
      <c r="BO50" s="68"/>
      <c r="BP50" s="68"/>
      <c r="BQ50" s="68"/>
      <c r="BR50" s="68"/>
      <c r="BS50" s="68"/>
      <c r="BT50" s="68"/>
      <c r="BU50" s="68"/>
      <c r="BV50" s="68"/>
      <c r="BW50" s="68"/>
      <c r="BX50" s="68"/>
      <c r="BY50" s="68"/>
      <c r="BZ50" s="68"/>
      <c r="CA50" s="68"/>
      <c r="CB50" s="68"/>
      <c r="CC50" s="68"/>
      <c r="CD50" s="68"/>
      <c r="CE50" s="68"/>
      <c r="CF50" s="68"/>
      <c r="CG50" s="68"/>
      <c r="CH50" s="68"/>
      <c r="CI50" s="68"/>
      <c r="CJ50" s="68"/>
      <c r="CK50" s="68"/>
      <c r="CL50" s="68"/>
      <c r="CM50" s="68"/>
      <c r="CN50" s="68"/>
      <c r="CO50" s="68"/>
      <c r="CP50" s="68"/>
      <c r="CQ50" s="68"/>
      <c r="CR50" s="68"/>
      <c r="CS50" s="68"/>
      <c r="CT50" s="68"/>
      <c r="CU50" s="68"/>
      <c r="CV50" s="68"/>
      <c r="CW50" s="68"/>
      <c r="CX50" s="68"/>
      <c r="CY50" s="68"/>
      <c r="CZ50" s="68"/>
      <c r="DA50" s="68"/>
      <c r="DB50" s="68"/>
      <c r="DC50" s="68"/>
      <c r="DD50" s="68"/>
      <c r="DE50" s="68"/>
      <c r="DF50" s="68"/>
      <c r="DG50" s="68"/>
      <c r="DH50" s="68"/>
      <c r="DI50" s="68"/>
      <c r="DJ50" s="68"/>
      <c r="DK50" s="68"/>
      <c r="DL50" s="68"/>
      <c r="DM50" s="68"/>
      <c r="DN50" s="68"/>
      <c r="DO50" s="68"/>
      <c r="DP50" s="68"/>
      <c r="DQ50" s="68"/>
      <c r="DR50" s="68"/>
      <c r="DS50" s="68"/>
      <c r="DT50" s="68"/>
      <c r="DU50" s="68"/>
      <c r="DV50" s="68"/>
      <c r="DW50" s="68"/>
      <c r="DX50" s="68"/>
      <c r="DY50" s="68"/>
      <c r="DZ50" s="68"/>
      <c r="EA50" s="68"/>
      <c r="EB50" s="68"/>
      <c r="EC50" s="68"/>
      <c r="ED50" s="68"/>
      <c r="EE50" s="68"/>
      <c r="EF50" s="68"/>
      <c r="EG50" s="68"/>
      <c r="EH50" s="68"/>
      <c r="EI50" s="68"/>
      <c r="EJ50" s="68"/>
      <c r="EK50" s="68"/>
      <c r="EL50" s="68"/>
      <c r="EM50" s="68"/>
      <c r="EN50" s="68"/>
      <c r="EO50" s="68"/>
      <c r="EP50" s="68"/>
      <c r="EQ50" s="68"/>
      <c r="ER50" s="68"/>
      <c r="ES50" s="68"/>
      <c r="ET50" s="68"/>
      <c r="EU50" s="68"/>
      <c r="EV50" s="68"/>
      <c r="EW50" s="68"/>
      <c r="EX50" s="68"/>
      <c r="EY50" s="68"/>
      <c r="EZ50" s="68"/>
      <c r="FA50" s="68"/>
      <c r="FB50" s="68"/>
      <c r="FC50" s="68"/>
      <c r="FD50" s="68"/>
      <c r="FE50" s="68"/>
      <c r="FF50" s="68"/>
      <c r="FG50" s="68"/>
      <c r="FH50" s="68"/>
      <c r="FI50" s="68"/>
      <c r="FJ50" s="68"/>
      <c r="FK50" s="68"/>
      <c r="FL50" s="68"/>
      <c r="FM50" s="68"/>
      <c r="FN50" s="68"/>
      <c r="FO50" s="68"/>
      <c r="FP50" s="68"/>
      <c r="FQ50" s="68"/>
      <c r="FR50" s="68"/>
      <c r="FS50" s="68"/>
      <c r="FT50" s="68"/>
      <c r="FU50" s="68"/>
      <c r="FV50" s="68"/>
      <c r="FW50" s="68"/>
      <c r="FX50" s="68"/>
      <c r="FY50" s="68"/>
      <c r="FZ50" s="68"/>
      <c r="GA50" s="68"/>
      <c r="GB50" s="68"/>
      <c r="GC50" s="68"/>
      <c r="GD50" s="68"/>
      <c r="GE50" s="68"/>
      <c r="GF50" s="68"/>
      <c r="GG50" s="68"/>
      <c r="GH50" s="68"/>
      <c r="GI50" s="68"/>
      <c r="GJ50" s="68"/>
      <c r="GK50" s="68"/>
      <c r="GL50" s="68"/>
      <c r="GM50" s="68"/>
      <c r="GN50" s="68"/>
      <c r="GO50" s="68"/>
      <c r="GP50" s="68"/>
      <c r="GQ50" s="68"/>
      <c r="GR50" s="68"/>
      <c r="GS50" s="68"/>
      <c r="GT50" s="68"/>
      <c r="GU50" s="68"/>
      <c r="GV50" s="68"/>
      <c r="GW50" s="68"/>
      <c r="GX50" s="68"/>
      <c r="GY50" s="68"/>
      <c r="GZ50" s="68"/>
      <c r="HA50" s="68"/>
      <c r="HB50" s="68"/>
      <c r="HC50" s="68"/>
      <c r="HD50" s="68"/>
      <c r="HE50" s="68"/>
      <c r="HF50" s="68"/>
      <c r="HG50" s="68"/>
      <c r="HH50" s="68"/>
      <c r="HI50" s="68"/>
      <c r="HJ50" s="68"/>
      <c r="HK50" s="68"/>
      <c r="HL50" s="68"/>
      <c r="HM50" s="68"/>
      <c r="HN50" s="68"/>
      <c r="HO50" s="68"/>
      <c r="HP50" s="68"/>
      <c r="HQ50" s="68"/>
      <c r="HR50" s="68"/>
      <c r="HS50" s="68"/>
      <c r="HT50" s="68"/>
      <c r="HU50" s="68"/>
      <c r="HV50" s="68"/>
      <c r="HW50" s="68"/>
      <c r="HX50" s="68"/>
      <c r="HY50" s="68"/>
      <c r="HZ50" s="68"/>
      <c r="IA50" s="68"/>
      <c r="IB50" s="68"/>
      <c r="IC50" s="68"/>
      <c r="ID50" s="68"/>
      <c r="IE50" s="68"/>
      <c r="IF50" s="68"/>
      <c r="IG50" s="68"/>
      <c r="IH50" s="68"/>
      <c r="II50" s="68"/>
      <c r="IJ50" s="68"/>
    </row>
    <row r="51" s="13" customFormat="1" ht="22" customHeight="1" spans="1:12">
      <c r="A51" s="30" t="s">
        <v>56</v>
      </c>
      <c r="B51" s="98">
        <v>196</v>
      </c>
      <c r="C51" s="32">
        <v>214</v>
      </c>
      <c r="D51" s="33">
        <v>1</v>
      </c>
      <c r="E51" s="99">
        <f>ROUND(C51*800*12*D51/10000,2)</f>
        <v>205.44</v>
      </c>
      <c r="F51" s="99">
        <f>ROUND(B51*0.3*590*12/10000,2)</f>
        <v>41.63</v>
      </c>
      <c r="G51" s="100">
        <f>E51-F51</f>
        <v>163.81</v>
      </c>
      <c r="H51" s="99">
        <f>G51</f>
        <v>163.81</v>
      </c>
      <c r="I51" s="100">
        <f>VLOOKUP(A51,'[1]计生特扶-死亡'!$B:$H,7,0)</f>
        <v>151.85</v>
      </c>
      <c r="J51" s="100">
        <f>H51-I51</f>
        <v>11.96</v>
      </c>
      <c r="K51" s="100">
        <f>G51+J51</f>
        <v>175.77</v>
      </c>
      <c r="L51" s="68"/>
    </row>
    <row r="52" s="13" customFormat="1" ht="22" customHeight="1" spans="1:12">
      <c r="A52" s="30" t="s">
        <v>57</v>
      </c>
      <c r="B52" s="98">
        <v>79</v>
      </c>
      <c r="C52" s="32">
        <v>85</v>
      </c>
      <c r="D52" s="33">
        <v>1</v>
      </c>
      <c r="E52" s="99">
        <f>ROUND(C52*800*12*D52/10000,2)</f>
        <v>81.6</v>
      </c>
      <c r="F52" s="99">
        <f>ROUND(B52*0.3*590*12/10000,2)</f>
        <v>16.78</v>
      </c>
      <c r="G52" s="100">
        <f>E52-F52</f>
        <v>64.82</v>
      </c>
      <c r="H52" s="99">
        <f>G52</f>
        <v>64.82</v>
      </c>
      <c r="I52" s="100">
        <f>VLOOKUP(A52,'[1]计生特扶-死亡'!$B:$H,7,0)</f>
        <v>54.89</v>
      </c>
      <c r="J52" s="100">
        <f>H52-I52</f>
        <v>9.92999999999999</v>
      </c>
      <c r="K52" s="100">
        <f>G52+J52</f>
        <v>74.75</v>
      </c>
      <c r="L52" s="68"/>
    </row>
    <row r="53" s="13" customFormat="1" ht="22" customHeight="1" spans="1:244">
      <c r="A53" s="37" t="s">
        <v>58</v>
      </c>
      <c r="B53" s="95">
        <f>SUM(B54,B57:B58)</f>
        <v>336</v>
      </c>
      <c r="C53" s="95">
        <f t="shared" ref="C53:K53" si="25">SUM(C54,C57:C58)</f>
        <v>361</v>
      </c>
      <c r="D53" s="95"/>
      <c r="E53" s="107">
        <f t="shared" si="25"/>
        <v>225.27</v>
      </c>
      <c r="F53" s="107">
        <f t="shared" si="25"/>
        <v>71.36</v>
      </c>
      <c r="G53" s="107">
        <f t="shared" si="25"/>
        <v>153.91</v>
      </c>
      <c r="H53" s="107">
        <f t="shared" si="25"/>
        <v>153.91</v>
      </c>
      <c r="I53" s="107">
        <f t="shared" si="25"/>
        <v>146.55</v>
      </c>
      <c r="J53" s="107">
        <f t="shared" si="25"/>
        <v>7.36</v>
      </c>
      <c r="K53" s="107">
        <f t="shared" si="25"/>
        <v>161.27</v>
      </c>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row>
    <row r="54" s="13" customFormat="1" ht="22" customHeight="1" spans="1:12">
      <c r="A54" s="48" t="s">
        <v>59</v>
      </c>
      <c r="B54" s="98">
        <v>41</v>
      </c>
      <c r="C54" s="32">
        <v>51</v>
      </c>
      <c r="D54" s="33">
        <v>0.65</v>
      </c>
      <c r="E54" s="100">
        <f t="shared" ref="E54:K54" si="26">SUM(E55:E56)</f>
        <v>31.83</v>
      </c>
      <c r="F54" s="100">
        <f t="shared" si="26"/>
        <v>8.71</v>
      </c>
      <c r="G54" s="100">
        <f t="shared" si="26"/>
        <v>23.12</v>
      </c>
      <c r="H54" s="100">
        <f t="shared" si="26"/>
        <v>23.12</v>
      </c>
      <c r="I54" s="100">
        <f t="shared" si="26"/>
        <v>20.01</v>
      </c>
      <c r="J54" s="100">
        <f t="shared" si="26"/>
        <v>3.11</v>
      </c>
      <c r="K54" s="100">
        <f t="shared" si="26"/>
        <v>26.23</v>
      </c>
      <c r="L54" s="68"/>
    </row>
    <row r="55" s="13" customFormat="1" ht="22" customHeight="1" spans="1:12">
      <c r="A55" s="108" t="s">
        <v>60</v>
      </c>
      <c r="B55" s="98">
        <v>29</v>
      </c>
      <c r="C55" s="35">
        <v>39</v>
      </c>
      <c r="D55" s="38">
        <v>0.65</v>
      </c>
      <c r="E55" s="97">
        <f>ROUND(C55*800*12*D55/10000,2)</f>
        <v>24.34</v>
      </c>
      <c r="F55" s="101">
        <f>ROUND(B55*0.3*590*12/10000,2)</f>
        <v>6.16</v>
      </c>
      <c r="G55" s="97">
        <f>E55-F55</f>
        <v>18.18</v>
      </c>
      <c r="H55" s="99">
        <f>G55</f>
        <v>18.18</v>
      </c>
      <c r="I55" s="100">
        <f>VLOOKUP(A55,'[1]计生特扶-死亡'!$B:$H,7,0)</f>
        <v>14.45</v>
      </c>
      <c r="J55" s="97">
        <f>H55-I55</f>
        <v>3.73</v>
      </c>
      <c r="K55" s="97">
        <f>G55+J55</f>
        <v>21.91</v>
      </c>
      <c r="L55" s="68"/>
    </row>
    <row r="56" s="13" customFormat="1" ht="22" customHeight="1" spans="1:12">
      <c r="A56" s="108" t="s">
        <v>61</v>
      </c>
      <c r="B56" s="98">
        <v>12</v>
      </c>
      <c r="C56" s="35">
        <v>12</v>
      </c>
      <c r="D56" s="38">
        <v>0.65</v>
      </c>
      <c r="E56" s="97">
        <f>ROUND(C56*800*12*D56/10000,2)</f>
        <v>7.49</v>
      </c>
      <c r="F56" s="101">
        <f>ROUND(B56*0.3*590*12/10000,2)</f>
        <v>2.55</v>
      </c>
      <c r="G56" s="97">
        <f>E56-F56</f>
        <v>4.94</v>
      </c>
      <c r="H56" s="99">
        <f>G56</f>
        <v>4.94</v>
      </c>
      <c r="I56" s="100">
        <f>VLOOKUP(A56,'[1]计生特扶-死亡'!$B:$H,7,0)</f>
        <v>5.56</v>
      </c>
      <c r="J56" s="97">
        <f>H56-I56</f>
        <v>-0.619999999999999</v>
      </c>
      <c r="K56" s="97">
        <f>G56+J56</f>
        <v>4.32</v>
      </c>
      <c r="L56" s="68"/>
    </row>
    <row r="57" s="13" customFormat="1" ht="22" customHeight="1" spans="1:12">
      <c r="A57" s="30" t="s">
        <v>62</v>
      </c>
      <c r="B57" s="98">
        <v>264</v>
      </c>
      <c r="C57" s="32">
        <v>274</v>
      </c>
      <c r="D57" s="33">
        <v>0.65</v>
      </c>
      <c r="E57" s="100">
        <f>ROUND(C57*800*12*D57/10000,2)</f>
        <v>170.98</v>
      </c>
      <c r="F57" s="99">
        <f>ROUND(B57*0.3*590*12/10000,2)</f>
        <v>56.07</v>
      </c>
      <c r="G57" s="100">
        <f>E57-F57</f>
        <v>114.91</v>
      </c>
      <c r="H57" s="99">
        <f>G57</f>
        <v>114.91</v>
      </c>
      <c r="I57" s="100">
        <f>VLOOKUP(A57,'[1]计生特扶-死亡'!$B:$H,7,0)</f>
        <v>112.52</v>
      </c>
      <c r="J57" s="100">
        <f>H57-I57</f>
        <v>2.39</v>
      </c>
      <c r="K57" s="100">
        <f>G57+J57</f>
        <v>117.3</v>
      </c>
      <c r="L57" s="68"/>
    </row>
    <row r="58" s="13" customFormat="1" ht="22" customHeight="1" spans="1:12">
      <c r="A58" s="30" t="s">
        <v>63</v>
      </c>
      <c r="B58" s="98">
        <v>31</v>
      </c>
      <c r="C58" s="32">
        <v>36</v>
      </c>
      <c r="D58" s="33">
        <v>0.65</v>
      </c>
      <c r="E58" s="100">
        <f>ROUND(C58*800*12*D58/10000,2)</f>
        <v>22.46</v>
      </c>
      <c r="F58" s="99">
        <f>ROUND(B58*0.3*590*12/10000,2)</f>
        <v>6.58</v>
      </c>
      <c r="G58" s="100">
        <f>E58-F58</f>
        <v>15.88</v>
      </c>
      <c r="H58" s="99">
        <f>G58</f>
        <v>15.88</v>
      </c>
      <c r="I58" s="100">
        <f>VLOOKUP(A58,'[1]计生特扶-死亡'!$B:$H,7,0)</f>
        <v>14.02</v>
      </c>
      <c r="J58" s="100">
        <f>H58-I58</f>
        <v>1.86</v>
      </c>
      <c r="K58" s="100">
        <f>G58+J58</f>
        <v>17.74</v>
      </c>
      <c r="L58" s="68"/>
    </row>
    <row r="59" s="13" customFormat="1" ht="22" customHeight="1" spans="1:244">
      <c r="A59" s="37" t="s">
        <v>64</v>
      </c>
      <c r="B59" s="95">
        <f>SUM(B60:B63)-B60</f>
        <v>12</v>
      </c>
      <c r="C59" s="35">
        <f>SUM(C60,C63)</f>
        <v>11</v>
      </c>
      <c r="D59" s="96"/>
      <c r="E59" s="102">
        <f t="shared" ref="B59:K59" si="27">SUM(E60,E63)</f>
        <v>10.56</v>
      </c>
      <c r="F59" s="102">
        <f t="shared" si="27"/>
        <v>2.54</v>
      </c>
      <c r="G59" s="102">
        <f t="shared" si="27"/>
        <v>8.02</v>
      </c>
      <c r="H59" s="102">
        <f t="shared" si="27"/>
        <v>8.02</v>
      </c>
      <c r="I59" s="102">
        <f t="shared" si="27"/>
        <v>6.95</v>
      </c>
      <c r="J59" s="102">
        <f t="shared" si="27"/>
        <v>1.07</v>
      </c>
      <c r="K59" s="102">
        <f t="shared" si="27"/>
        <v>9.09</v>
      </c>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68"/>
      <c r="AY59" s="68"/>
      <c r="AZ59" s="68"/>
      <c r="BA59" s="68"/>
      <c r="BB59" s="68"/>
      <c r="BC59" s="68"/>
      <c r="BD59" s="68"/>
      <c r="BE59" s="68"/>
      <c r="BF59" s="68"/>
      <c r="BG59" s="68"/>
      <c r="BH59" s="68"/>
      <c r="BI59" s="68"/>
      <c r="BJ59" s="68"/>
      <c r="BK59" s="68"/>
      <c r="BL59" s="68"/>
      <c r="BM59" s="68"/>
      <c r="BN59" s="68"/>
      <c r="BO59" s="68"/>
      <c r="BP59" s="68"/>
      <c r="BQ59" s="68"/>
      <c r="BR59" s="68"/>
      <c r="BS59" s="68"/>
      <c r="BT59" s="68"/>
      <c r="BU59" s="68"/>
      <c r="BV59" s="68"/>
      <c r="BW59" s="68"/>
      <c r="BX59" s="68"/>
      <c r="BY59" s="68"/>
      <c r="BZ59" s="68"/>
      <c r="CA59" s="68"/>
      <c r="CB59" s="68"/>
      <c r="CC59" s="68"/>
      <c r="CD59" s="68"/>
      <c r="CE59" s="68"/>
      <c r="CF59" s="68"/>
      <c r="CG59" s="68"/>
      <c r="CH59" s="68"/>
      <c r="CI59" s="68"/>
      <c r="CJ59" s="68"/>
      <c r="CK59" s="68"/>
      <c r="CL59" s="68"/>
      <c r="CM59" s="68"/>
      <c r="CN59" s="68"/>
      <c r="CO59" s="68"/>
      <c r="CP59" s="68"/>
      <c r="CQ59" s="68"/>
      <c r="CR59" s="68"/>
      <c r="CS59" s="68"/>
      <c r="CT59" s="68"/>
      <c r="CU59" s="68"/>
      <c r="CV59" s="68"/>
      <c r="CW59" s="68"/>
      <c r="CX59" s="68"/>
      <c r="CY59" s="68"/>
      <c r="CZ59" s="68"/>
      <c r="DA59" s="68"/>
      <c r="DB59" s="68"/>
      <c r="DC59" s="68"/>
      <c r="DD59" s="68"/>
      <c r="DE59" s="68"/>
      <c r="DF59" s="68"/>
      <c r="DG59" s="68"/>
      <c r="DH59" s="68"/>
      <c r="DI59" s="68"/>
      <c r="DJ59" s="68"/>
      <c r="DK59" s="68"/>
      <c r="DL59" s="68"/>
      <c r="DM59" s="68"/>
      <c r="DN59" s="68"/>
      <c r="DO59" s="68"/>
      <c r="DP59" s="68"/>
      <c r="DQ59" s="68"/>
      <c r="DR59" s="68"/>
      <c r="DS59" s="68"/>
      <c r="DT59" s="68"/>
      <c r="DU59" s="68"/>
      <c r="DV59" s="68"/>
      <c r="DW59" s="68"/>
      <c r="DX59" s="68"/>
      <c r="DY59" s="68"/>
      <c r="DZ59" s="68"/>
      <c r="EA59" s="68"/>
      <c r="EB59" s="68"/>
      <c r="EC59" s="68"/>
      <c r="ED59" s="68"/>
      <c r="EE59" s="68"/>
      <c r="EF59" s="68"/>
      <c r="EG59" s="68"/>
      <c r="EH59" s="68"/>
      <c r="EI59" s="68"/>
      <c r="EJ59" s="68"/>
      <c r="EK59" s="68"/>
      <c r="EL59" s="68"/>
      <c r="EM59" s="68"/>
      <c r="EN59" s="68"/>
      <c r="EO59" s="68"/>
      <c r="EP59" s="68"/>
      <c r="EQ59" s="68"/>
      <c r="ER59" s="68"/>
      <c r="ES59" s="68"/>
      <c r="ET59" s="68"/>
      <c r="EU59" s="68"/>
      <c r="EV59" s="68"/>
      <c r="EW59" s="68"/>
      <c r="EX59" s="68"/>
      <c r="EY59" s="68"/>
      <c r="EZ59" s="68"/>
      <c r="FA59" s="68"/>
      <c r="FB59" s="68"/>
      <c r="FC59" s="68"/>
      <c r="FD59" s="68"/>
      <c r="FE59" s="68"/>
      <c r="FF59" s="68"/>
      <c r="FG59" s="68"/>
      <c r="FH59" s="68"/>
      <c r="FI59" s="68"/>
      <c r="FJ59" s="68"/>
      <c r="FK59" s="68"/>
      <c r="FL59" s="68"/>
      <c r="FM59" s="68"/>
      <c r="FN59" s="68"/>
      <c r="FO59" s="68"/>
      <c r="FP59" s="68"/>
      <c r="FQ59" s="68"/>
      <c r="FR59" s="68"/>
      <c r="FS59" s="68"/>
      <c r="FT59" s="68"/>
      <c r="FU59" s="68"/>
      <c r="FV59" s="68"/>
      <c r="FW59" s="68"/>
      <c r="FX59" s="68"/>
      <c r="FY59" s="68"/>
      <c r="FZ59" s="68"/>
      <c r="GA59" s="68"/>
      <c r="GB59" s="68"/>
      <c r="GC59" s="68"/>
      <c r="GD59" s="68"/>
      <c r="GE59" s="68"/>
      <c r="GF59" s="68"/>
      <c r="GG59" s="68"/>
      <c r="GH59" s="68"/>
      <c r="GI59" s="68"/>
      <c r="GJ59" s="68"/>
      <c r="GK59" s="68"/>
      <c r="GL59" s="68"/>
      <c r="GM59" s="68"/>
      <c r="GN59" s="68"/>
      <c r="GO59" s="68"/>
      <c r="GP59" s="68"/>
      <c r="GQ59" s="68"/>
      <c r="GR59" s="68"/>
      <c r="GS59" s="68"/>
      <c r="GT59" s="68"/>
      <c r="GU59" s="68"/>
      <c r="GV59" s="68"/>
      <c r="GW59" s="68"/>
      <c r="GX59" s="68"/>
      <c r="GY59" s="68"/>
      <c r="GZ59" s="68"/>
      <c r="HA59" s="68"/>
      <c r="HB59" s="68"/>
      <c r="HC59" s="68"/>
      <c r="HD59" s="68"/>
      <c r="HE59" s="68"/>
      <c r="HF59" s="68"/>
      <c r="HG59" s="68"/>
      <c r="HH59" s="68"/>
      <c r="HI59" s="68"/>
      <c r="HJ59" s="68"/>
      <c r="HK59" s="68"/>
      <c r="HL59" s="68"/>
      <c r="HM59" s="68"/>
      <c r="HN59" s="68"/>
      <c r="HO59" s="68"/>
      <c r="HP59" s="68"/>
      <c r="HQ59" s="68"/>
      <c r="HR59" s="68"/>
      <c r="HS59" s="68"/>
      <c r="HT59" s="68"/>
      <c r="HU59" s="68"/>
      <c r="HV59" s="68"/>
      <c r="HW59" s="68"/>
      <c r="HX59" s="68"/>
      <c r="HY59" s="68"/>
      <c r="HZ59" s="68"/>
      <c r="IA59" s="68"/>
      <c r="IB59" s="68"/>
      <c r="IC59" s="68"/>
      <c r="ID59" s="68"/>
      <c r="IE59" s="68"/>
      <c r="IF59" s="68"/>
      <c r="IG59" s="68"/>
      <c r="IH59" s="68"/>
      <c r="II59" s="68"/>
      <c r="IJ59" s="68"/>
    </row>
    <row r="60" s="13" customFormat="1" ht="22" customHeight="1" spans="1:12">
      <c r="A60" s="48" t="s">
        <v>65</v>
      </c>
      <c r="B60" s="98">
        <v>2</v>
      </c>
      <c r="C60" s="32">
        <v>1</v>
      </c>
      <c r="D60" s="33">
        <v>1</v>
      </c>
      <c r="E60" s="100">
        <f t="shared" ref="E60:K60" si="28">SUM(E61:E62)</f>
        <v>0.96</v>
      </c>
      <c r="F60" s="100">
        <f t="shared" si="28"/>
        <v>0.42</v>
      </c>
      <c r="G60" s="100">
        <f t="shared" si="28"/>
        <v>0.54</v>
      </c>
      <c r="H60" s="100">
        <f t="shared" si="28"/>
        <v>0.54</v>
      </c>
      <c r="I60" s="100">
        <f t="shared" si="28"/>
        <v>1.5</v>
      </c>
      <c r="J60" s="100">
        <f t="shared" si="28"/>
        <v>-0.96</v>
      </c>
      <c r="K60" s="100">
        <f t="shared" si="28"/>
        <v>-0.42</v>
      </c>
      <c r="L60" s="68"/>
    </row>
    <row r="61" s="13" customFormat="1" ht="22" customHeight="1" spans="1:12">
      <c r="A61" s="49" t="s">
        <v>66</v>
      </c>
      <c r="B61" s="98">
        <v>1</v>
      </c>
      <c r="C61" s="35">
        <v>0</v>
      </c>
      <c r="D61" s="38">
        <v>1</v>
      </c>
      <c r="E61" s="97">
        <f t="shared" ref="E60:E65" si="29">ROUND(C61*800*12*D61/10000,2)</f>
        <v>0</v>
      </c>
      <c r="F61" s="101">
        <f>ROUND(B61*0.3*590*12/10000,2)</f>
        <v>0.21</v>
      </c>
      <c r="G61" s="97">
        <f t="shared" ref="G60:G65" si="30">E61-F61</f>
        <v>-0.21</v>
      </c>
      <c r="H61" s="99">
        <f t="shared" ref="H59:H66" si="31">G61</f>
        <v>-0.21</v>
      </c>
      <c r="I61" s="100">
        <f>VLOOKUP(A61,'[1]计生特扶-死亡'!$B:$H,7,0)</f>
        <v>0.75</v>
      </c>
      <c r="J61" s="97">
        <f t="shared" ref="J60:J65" si="32">H61-I61</f>
        <v>-0.96</v>
      </c>
      <c r="K61" s="97">
        <f>G61+J61</f>
        <v>-1.17</v>
      </c>
      <c r="L61" s="68"/>
    </row>
    <row r="62" s="13" customFormat="1" ht="22" customHeight="1" spans="1:12">
      <c r="A62" s="49" t="s">
        <v>67</v>
      </c>
      <c r="B62" s="98">
        <v>1</v>
      </c>
      <c r="C62" s="35">
        <v>1</v>
      </c>
      <c r="D62" s="38">
        <v>1</v>
      </c>
      <c r="E62" s="97">
        <f t="shared" si="29"/>
        <v>0.96</v>
      </c>
      <c r="F62" s="101">
        <f>ROUND(B62*0.3*590*12/10000,2)</f>
        <v>0.21</v>
      </c>
      <c r="G62" s="97">
        <f t="shared" si="30"/>
        <v>0.75</v>
      </c>
      <c r="H62" s="99">
        <f t="shared" si="31"/>
        <v>0.75</v>
      </c>
      <c r="I62" s="100">
        <f>VLOOKUP(A62,'[1]计生特扶-死亡'!$B:$H,7,0)</f>
        <v>0.75</v>
      </c>
      <c r="J62" s="97">
        <f t="shared" si="32"/>
        <v>0</v>
      </c>
      <c r="K62" s="97">
        <f>G62+J62</f>
        <v>0.75</v>
      </c>
      <c r="L62" s="68"/>
    </row>
    <row r="63" s="13" customFormat="1" ht="22" customHeight="1" spans="1:12">
      <c r="A63" s="30" t="s">
        <v>68</v>
      </c>
      <c r="B63" s="98">
        <v>10</v>
      </c>
      <c r="C63" s="32">
        <v>10</v>
      </c>
      <c r="D63" s="33">
        <v>1</v>
      </c>
      <c r="E63" s="100">
        <f t="shared" si="29"/>
        <v>9.6</v>
      </c>
      <c r="F63" s="99">
        <f t="shared" ref="F63:F73" si="33">ROUND(B63*0.3*590*12/10000,2)</f>
        <v>2.12</v>
      </c>
      <c r="G63" s="100">
        <f t="shared" si="30"/>
        <v>7.48</v>
      </c>
      <c r="H63" s="99">
        <f t="shared" si="31"/>
        <v>7.48</v>
      </c>
      <c r="I63" s="100">
        <f>VLOOKUP(A63,'[1]计生特扶-死亡'!$B:$H,7,0)</f>
        <v>5.45</v>
      </c>
      <c r="J63" s="100">
        <f t="shared" si="32"/>
        <v>2.03</v>
      </c>
      <c r="K63" s="100">
        <f t="shared" ref="K63:K73" si="34">G63+J63</f>
        <v>9.51</v>
      </c>
      <c r="L63" s="68"/>
    </row>
    <row r="64" s="13" customFormat="1" ht="22" customHeight="1" spans="1:244">
      <c r="A64" s="37" t="s">
        <v>69</v>
      </c>
      <c r="B64" s="95">
        <v>394</v>
      </c>
      <c r="C64" s="35">
        <v>430</v>
      </c>
      <c r="D64" s="96">
        <v>0.3</v>
      </c>
      <c r="E64" s="97">
        <f t="shared" si="29"/>
        <v>123.84</v>
      </c>
      <c r="F64" s="97">
        <f t="shared" si="33"/>
        <v>83.69</v>
      </c>
      <c r="G64" s="97">
        <f t="shared" si="30"/>
        <v>40.15</v>
      </c>
      <c r="H64" s="101">
        <f t="shared" si="31"/>
        <v>40.15</v>
      </c>
      <c r="I64" s="97">
        <f>VLOOKUP(A64,'[1]计生特扶-死亡'!$B:$H,7,0)</f>
        <v>55.35</v>
      </c>
      <c r="J64" s="97">
        <f t="shared" si="32"/>
        <v>-15.2</v>
      </c>
      <c r="K64" s="97">
        <f t="shared" si="34"/>
        <v>24.95</v>
      </c>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68"/>
      <c r="AK64" s="68"/>
      <c r="AL64" s="68"/>
      <c r="AM64" s="68"/>
      <c r="AN64" s="68"/>
      <c r="AO64" s="68"/>
      <c r="AP64" s="68"/>
      <c r="AQ64" s="68"/>
      <c r="AR64" s="68"/>
      <c r="AS64" s="68"/>
      <c r="AT64" s="68"/>
      <c r="AU64" s="68"/>
      <c r="AV64" s="68"/>
      <c r="AW64" s="68"/>
      <c r="AX64" s="68"/>
      <c r="AY64" s="68"/>
      <c r="AZ64" s="68"/>
      <c r="BA64" s="68"/>
      <c r="BB64" s="68"/>
      <c r="BC64" s="68"/>
      <c r="BD64" s="68"/>
      <c r="BE64" s="68"/>
      <c r="BF64" s="68"/>
      <c r="BG64" s="68"/>
      <c r="BH64" s="68"/>
      <c r="BI64" s="68"/>
      <c r="BJ64" s="68"/>
      <c r="BK64" s="68"/>
      <c r="BL64" s="68"/>
      <c r="BM64" s="68"/>
      <c r="BN64" s="68"/>
      <c r="BO64" s="68"/>
      <c r="BP64" s="68"/>
      <c r="BQ64" s="68"/>
      <c r="BR64" s="68"/>
      <c r="BS64" s="68"/>
      <c r="BT64" s="68"/>
      <c r="BU64" s="68"/>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c r="EO64" s="68"/>
      <c r="EP64" s="68"/>
      <c r="EQ64" s="68"/>
      <c r="ER64" s="68"/>
      <c r="ES64" s="68"/>
      <c r="ET64" s="68"/>
      <c r="EU64" s="68"/>
      <c r="EV64" s="68"/>
      <c r="EW64" s="68"/>
      <c r="EX64" s="68"/>
      <c r="EY64" s="68"/>
      <c r="EZ64" s="68"/>
      <c r="FA64" s="68"/>
      <c r="FB64" s="68"/>
      <c r="FC64" s="68"/>
      <c r="FD64" s="68"/>
      <c r="FE64" s="68"/>
      <c r="FF64" s="68"/>
      <c r="FG64" s="68"/>
      <c r="FH64" s="68"/>
      <c r="FI64" s="68"/>
      <c r="FJ64" s="68"/>
      <c r="FK64" s="68"/>
      <c r="FL64" s="68"/>
      <c r="FM64" s="68"/>
      <c r="FN64" s="68"/>
      <c r="FO64" s="68"/>
      <c r="FP64" s="68"/>
      <c r="FQ64" s="68"/>
      <c r="FR64" s="68"/>
      <c r="FS64" s="68"/>
      <c r="FT64" s="68"/>
      <c r="FU64" s="68"/>
      <c r="FV64" s="68"/>
      <c r="FW64" s="68"/>
      <c r="FX64" s="68"/>
      <c r="FY64" s="68"/>
      <c r="FZ64" s="68"/>
      <c r="GA64" s="68"/>
      <c r="GB64" s="68"/>
      <c r="GC64" s="68"/>
      <c r="GD64" s="68"/>
      <c r="GE64" s="68"/>
      <c r="GF64" s="68"/>
      <c r="GG64" s="68"/>
      <c r="GH64" s="68"/>
      <c r="GI64" s="68"/>
      <c r="GJ64" s="68"/>
      <c r="GK64" s="68"/>
      <c r="GL64" s="68"/>
      <c r="GM64" s="68"/>
      <c r="GN64" s="68"/>
      <c r="GO64" s="68"/>
      <c r="GP64" s="68"/>
      <c r="GQ64" s="68"/>
      <c r="GR64" s="68"/>
      <c r="GS64" s="68"/>
      <c r="GT64" s="68"/>
      <c r="GU64" s="68"/>
      <c r="GV64" s="68"/>
      <c r="GW64" s="68"/>
      <c r="GX64" s="68"/>
      <c r="GY64" s="68"/>
      <c r="GZ64" s="68"/>
      <c r="HA64" s="68"/>
      <c r="HB64" s="68"/>
      <c r="HC64" s="68"/>
      <c r="HD64" s="68"/>
      <c r="HE64" s="68"/>
      <c r="HF64" s="68"/>
      <c r="HG64" s="68"/>
      <c r="HH64" s="68"/>
      <c r="HI64" s="68"/>
      <c r="HJ64" s="68"/>
      <c r="HK64" s="68"/>
      <c r="HL64" s="68"/>
      <c r="HM64" s="68"/>
      <c r="HN64" s="68"/>
      <c r="HO64" s="68"/>
      <c r="HP64" s="68"/>
      <c r="HQ64" s="68"/>
      <c r="HR64" s="68"/>
      <c r="HS64" s="68"/>
      <c r="HT64" s="68"/>
      <c r="HU64" s="68"/>
      <c r="HV64" s="68"/>
      <c r="HW64" s="68"/>
      <c r="HX64" s="68"/>
      <c r="HY64" s="68"/>
      <c r="HZ64" s="68"/>
      <c r="IA64" s="68"/>
      <c r="IB64" s="68"/>
      <c r="IC64" s="68"/>
      <c r="ID64" s="68"/>
      <c r="IE64" s="68"/>
      <c r="IF64" s="68"/>
      <c r="IG64" s="68"/>
      <c r="IH64" s="68"/>
      <c r="II64" s="68"/>
      <c r="IJ64" s="68"/>
    </row>
    <row r="65" s="13" customFormat="1" ht="22" customHeight="1" spans="1:244">
      <c r="A65" s="37" t="s">
        <v>70</v>
      </c>
      <c r="B65" s="95">
        <v>544</v>
      </c>
      <c r="C65" s="35">
        <v>585</v>
      </c>
      <c r="D65" s="96">
        <v>0.3</v>
      </c>
      <c r="E65" s="97">
        <f t="shared" si="29"/>
        <v>168.48</v>
      </c>
      <c r="F65" s="97">
        <f t="shared" si="33"/>
        <v>115.55</v>
      </c>
      <c r="G65" s="97">
        <f t="shared" si="30"/>
        <v>52.93</v>
      </c>
      <c r="H65" s="101">
        <f t="shared" si="31"/>
        <v>52.93</v>
      </c>
      <c r="I65" s="97">
        <f>VLOOKUP(A65,'[1]计生特扶-死亡'!$B:$H,7,0)</f>
        <v>71.3</v>
      </c>
      <c r="J65" s="97">
        <f t="shared" si="32"/>
        <v>-18.37</v>
      </c>
      <c r="K65" s="97">
        <f t="shared" si="34"/>
        <v>34.56</v>
      </c>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8"/>
      <c r="AQ65" s="68"/>
      <c r="AR65" s="68"/>
      <c r="AS65" s="68"/>
      <c r="AT65" s="68"/>
      <c r="AU65" s="68"/>
      <c r="AV65" s="68"/>
      <c r="AW65" s="68"/>
      <c r="AX65" s="68"/>
      <c r="AY65" s="68"/>
      <c r="AZ65" s="68"/>
      <c r="BA65" s="68"/>
      <c r="BB65" s="68"/>
      <c r="BC65" s="68"/>
      <c r="BD65" s="68"/>
      <c r="BE65" s="68"/>
      <c r="BF65" s="68"/>
      <c r="BG65" s="68"/>
      <c r="BH65" s="68"/>
      <c r="BI65" s="68"/>
      <c r="BJ65" s="68"/>
      <c r="BK65" s="68"/>
      <c r="BL65" s="68"/>
      <c r="BM65" s="68"/>
      <c r="BN65" s="68"/>
      <c r="BO65" s="68"/>
      <c r="BP65" s="68"/>
      <c r="BQ65" s="68"/>
      <c r="BR65" s="68"/>
      <c r="BS65" s="68"/>
      <c r="BT65" s="68"/>
      <c r="BU65" s="68"/>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c r="EO65" s="68"/>
      <c r="EP65" s="68"/>
      <c r="EQ65" s="68"/>
      <c r="ER65" s="68"/>
      <c r="ES65" s="68"/>
      <c r="ET65" s="68"/>
      <c r="EU65" s="68"/>
      <c r="EV65" s="68"/>
      <c r="EW65" s="68"/>
      <c r="EX65" s="68"/>
      <c r="EY65" s="68"/>
      <c r="EZ65" s="68"/>
      <c r="FA65" s="68"/>
      <c r="FB65" s="68"/>
      <c r="FC65" s="68"/>
      <c r="FD65" s="68"/>
      <c r="FE65" s="68"/>
      <c r="FF65" s="68"/>
      <c r="FG65" s="68"/>
      <c r="FH65" s="68"/>
      <c r="FI65" s="68"/>
      <c r="FJ65" s="68"/>
      <c r="FK65" s="68"/>
      <c r="FL65" s="68"/>
      <c r="FM65" s="68"/>
      <c r="FN65" s="68"/>
      <c r="FO65" s="68"/>
      <c r="FP65" s="68"/>
      <c r="FQ65" s="68"/>
      <c r="FR65" s="68"/>
      <c r="FS65" s="68"/>
      <c r="FT65" s="68"/>
      <c r="FU65" s="68"/>
      <c r="FV65" s="68"/>
      <c r="FW65" s="68"/>
      <c r="FX65" s="68"/>
      <c r="FY65" s="68"/>
      <c r="FZ65" s="68"/>
      <c r="GA65" s="68"/>
      <c r="GB65" s="68"/>
      <c r="GC65" s="68"/>
      <c r="GD65" s="68"/>
      <c r="GE65" s="68"/>
      <c r="GF65" s="68"/>
      <c r="GG65" s="68"/>
      <c r="GH65" s="68"/>
      <c r="GI65" s="68"/>
      <c r="GJ65" s="68"/>
      <c r="GK65" s="68"/>
      <c r="GL65" s="68"/>
      <c r="GM65" s="68"/>
      <c r="GN65" s="68"/>
      <c r="GO65" s="68"/>
      <c r="GP65" s="68"/>
      <c r="GQ65" s="68"/>
      <c r="GR65" s="68"/>
      <c r="GS65" s="68"/>
      <c r="GT65" s="68"/>
      <c r="GU65" s="68"/>
      <c r="GV65" s="68"/>
      <c r="GW65" s="68"/>
      <c r="GX65" s="68"/>
      <c r="GY65" s="68"/>
      <c r="GZ65" s="68"/>
      <c r="HA65" s="68"/>
      <c r="HB65" s="68"/>
      <c r="HC65" s="68"/>
      <c r="HD65" s="68"/>
      <c r="HE65" s="68"/>
      <c r="HF65" s="68"/>
      <c r="HG65" s="68"/>
      <c r="HH65" s="68"/>
      <c r="HI65" s="68"/>
      <c r="HJ65" s="68"/>
      <c r="HK65" s="68"/>
      <c r="HL65" s="68"/>
      <c r="HM65" s="68"/>
      <c r="HN65" s="68"/>
      <c r="HO65" s="68"/>
      <c r="HP65" s="68"/>
      <c r="HQ65" s="68"/>
      <c r="HR65" s="68"/>
      <c r="HS65" s="68"/>
      <c r="HT65" s="68"/>
      <c r="HU65" s="68"/>
      <c r="HV65" s="68"/>
      <c r="HW65" s="68"/>
      <c r="HX65" s="68"/>
      <c r="HY65" s="68"/>
      <c r="HZ65" s="68"/>
      <c r="IA65" s="68"/>
      <c r="IB65" s="68"/>
      <c r="IC65" s="68"/>
      <c r="ID65" s="68"/>
      <c r="IE65" s="68"/>
      <c r="IF65" s="68"/>
      <c r="IG65" s="68"/>
      <c r="IH65" s="68"/>
      <c r="II65" s="68"/>
      <c r="IJ65" s="68"/>
    </row>
    <row r="66" s="13" customFormat="1" ht="22" customHeight="1" spans="1:244">
      <c r="A66" s="37" t="s">
        <v>71</v>
      </c>
      <c r="B66" s="95">
        <f>SUM(B67:B69)</f>
        <v>851</v>
      </c>
      <c r="C66" s="95">
        <f t="shared" ref="C66:K66" si="35">SUM(C67:C69)</f>
        <v>916</v>
      </c>
      <c r="D66" s="95">
        <f t="shared" si="35"/>
        <v>0.9</v>
      </c>
      <c r="E66" s="107">
        <f t="shared" si="35"/>
        <v>263.81</v>
      </c>
      <c r="F66" s="107">
        <f t="shared" si="35"/>
        <v>180.75</v>
      </c>
      <c r="G66" s="107">
        <f t="shared" si="35"/>
        <v>83.06</v>
      </c>
      <c r="H66" s="107">
        <f t="shared" si="35"/>
        <v>83.06</v>
      </c>
      <c r="I66" s="107">
        <f t="shared" si="35"/>
        <v>77.73</v>
      </c>
      <c r="J66" s="107">
        <f t="shared" si="35"/>
        <v>5.33000000000001</v>
      </c>
      <c r="K66" s="107">
        <f t="shared" si="35"/>
        <v>88.39</v>
      </c>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c r="AP66" s="68"/>
      <c r="AQ66" s="68"/>
      <c r="AR66" s="68"/>
      <c r="AS66" s="68"/>
      <c r="AT66" s="68"/>
      <c r="AU66" s="68"/>
      <c r="AV66" s="68"/>
      <c r="AW66" s="68"/>
      <c r="AX66" s="68"/>
      <c r="AY66" s="68"/>
      <c r="AZ66" s="68"/>
      <c r="BA66" s="68"/>
      <c r="BB66" s="68"/>
      <c r="BC66" s="68"/>
      <c r="BD66" s="68"/>
      <c r="BE66" s="68"/>
      <c r="BF66" s="68"/>
      <c r="BG66" s="68"/>
      <c r="BH66" s="68"/>
      <c r="BI66" s="68"/>
      <c r="BJ66" s="68"/>
      <c r="BK66" s="68"/>
      <c r="BL66" s="68"/>
      <c r="BM66" s="68"/>
      <c r="BN66" s="68"/>
      <c r="BO66" s="68"/>
      <c r="BP66" s="68"/>
      <c r="BQ66" s="68"/>
      <c r="BR66" s="68"/>
      <c r="BS66" s="68"/>
      <c r="BT66" s="68"/>
      <c r="BU66" s="68"/>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c r="EO66" s="68"/>
      <c r="EP66" s="68"/>
      <c r="EQ66" s="68"/>
      <c r="ER66" s="68"/>
      <c r="ES66" s="68"/>
      <c r="ET66" s="68"/>
      <c r="EU66" s="68"/>
      <c r="EV66" s="68"/>
      <c r="EW66" s="68"/>
      <c r="EX66" s="68"/>
      <c r="EY66" s="68"/>
      <c r="EZ66" s="68"/>
      <c r="FA66" s="68"/>
      <c r="FB66" s="68"/>
      <c r="FC66" s="68"/>
      <c r="FD66" s="68"/>
      <c r="FE66" s="68"/>
      <c r="FF66" s="68"/>
      <c r="FG66" s="68"/>
      <c r="FH66" s="68"/>
      <c r="FI66" s="68"/>
      <c r="FJ66" s="68"/>
      <c r="FK66" s="68"/>
      <c r="FL66" s="68"/>
      <c r="FM66" s="68"/>
      <c r="FN66" s="68"/>
      <c r="FO66" s="68"/>
      <c r="FP66" s="68"/>
      <c r="FQ66" s="68"/>
      <c r="FR66" s="68"/>
      <c r="FS66" s="68"/>
      <c r="FT66" s="68"/>
      <c r="FU66" s="68"/>
      <c r="FV66" s="68"/>
      <c r="FW66" s="68"/>
      <c r="FX66" s="68"/>
      <c r="FY66" s="68"/>
      <c r="FZ66" s="68"/>
      <c r="GA66" s="68"/>
      <c r="GB66" s="68"/>
      <c r="GC66" s="68"/>
      <c r="GD66" s="68"/>
      <c r="GE66" s="68"/>
      <c r="GF66" s="68"/>
      <c r="GG66" s="68"/>
      <c r="GH66" s="68"/>
      <c r="GI66" s="68"/>
      <c r="GJ66" s="68"/>
      <c r="GK66" s="68"/>
      <c r="GL66" s="68"/>
      <c r="GM66" s="68"/>
      <c r="GN66" s="68"/>
      <c r="GO66" s="68"/>
      <c r="GP66" s="68"/>
      <c r="GQ66" s="68"/>
      <c r="GR66" s="68"/>
      <c r="GS66" s="68"/>
      <c r="GT66" s="68"/>
      <c r="GU66" s="68"/>
      <c r="GV66" s="68"/>
      <c r="GW66" s="68"/>
      <c r="GX66" s="68"/>
      <c r="GY66" s="68"/>
      <c r="GZ66" s="68"/>
      <c r="HA66" s="68"/>
      <c r="HB66" s="68"/>
      <c r="HC66" s="68"/>
      <c r="HD66" s="68"/>
      <c r="HE66" s="68"/>
      <c r="HF66" s="68"/>
      <c r="HG66" s="68"/>
      <c r="HH66" s="68"/>
      <c r="HI66" s="68"/>
      <c r="HJ66" s="68"/>
      <c r="HK66" s="68"/>
      <c r="HL66" s="68"/>
      <c r="HM66" s="68"/>
      <c r="HN66" s="68"/>
      <c r="HO66" s="68"/>
      <c r="HP66" s="68"/>
      <c r="HQ66" s="68"/>
      <c r="HR66" s="68"/>
      <c r="HS66" s="68"/>
      <c r="HT66" s="68"/>
      <c r="HU66" s="68"/>
      <c r="HV66" s="68"/>
      <c r="HW66" s="68"/>
      <c r="HX66" s="68"/>
      <c r="HY66" s="68"/>
      <c r="HZ66" s="68"/>
      <c r="IA66" s="68"/>
      <c r="IB66" s="68"/>
      <c r="IC66" s="68"/>
      <c r="ID66" s="68"/>
      <c r="IE66" s="68"/>
      <c r="IF66" s="68"/>
      <c r="IG66" s="68"/>
      <c r="IH66" s="68"/>
      <c r="II66" s="68"/>
      <c r="IJ66" s="68"/>
    </row>
    <row r="67" s="13" customFormat="1" ht="22" customHeight="1" spans="1:12">
      <c r="A67" s="30" t="s">
        <v>72</v>
      </c>
      <c r="B67" s="98">
        <v>410</v>
      </c>
      <c r="C67" s="32">
        <v>439</v>
      </c>
      <c r="D67" s="33">
        <v>0.3</v>
      </c>
      <c r="E67" s="99">
        <f>ROUND(C67*800*12*D67/10000,2)</f>
        <v>126.43</v>
      </c>
      <c r="F67" s="99">
        <f t="shared" si="33"/>
        <v>87.08</v>
      </c>
      <c r="G67" s="100">
        <f>E67-F67</f>
        <v>39.35</v>
      </c>
      <c r="H67" s="99">
        <f>G67</f>
        <v>39.35</v>
      </c>
      <c r="I67" s="100">
        <f>VLOOKUP(A67,'[1]计生特扶-死亡'!$B:$H,7,0)</f>
        <v>37.24</v>
      </c>
      <c r="J67" s="100">
        <f>H67-I67</f>
        <v>2.11000000000001</v>
      </c>
      <c r="K67" s="100">
        <f t="shared" si="34"/>
        <v>41.46</v>
      </c>
      <c r="L67" s="68"/>
    </row>
    <row r="68" s="13" customFormat="1" ht="22" customHeight="1" spans="1:12">
      <c r="A68" s="30" t="s">
        <v>73</v>
      </c>
      <c r="B68" s="98">
        <v>95</v>
      </c>
      <c r="C68" s="32">
        <v>105</v>
      </c>
      <c r="D68" s="33">
        <v>0.3</v>
      </c>
      <c r="E68" s="99">
        <f>ROUND(C68*800*12*D68/10000,2)</f>
        <v>30.24</v>
      </c>
      <c r="F68" s="99">
        <f t="shared" si="33"/>
        <v>20.18</v>
      </c>
      <c r="G68" s="100">
        <f>E68-F68</f>
        <v>10.06</v>
      </c>
      <c r="H68" s="99">
        <f>G68</f>
        <v>10.06</v>
      </c>
      <c r="I68" s="100">
        <f>VLOOKUP(A68,'[1]计生特扶-死亡'!$B:$H,7,0)</f>
        <v>7.81</v>
      </c>
      <c r="J68" s="100">
        <f>H68-I68</f>
        <v>2.25</v>
      </c>
      <c r="K68" s="100">
        <f t="shared" si="34"/>
        <v>12.31</v>
      </c>
      <c r="L68" s="68"/>
    </row>
    <row r="69" s="13" customFormat="1" ht="22" customHeight="1" spans="1:12">
      <c r="A69" s="30" t="s">
        <v>74</v>
      </c>
      <c r="B69" s="98">
        <v>346</v>
      </c>
      <c r="C69" s="32">
        <v>372</v>
      </c>
      <c r="D69" s="33">
        <v>0.3</v>
      </c>
      <c r="E69" s="99">
        <f>ROUND(C69*800*12*D69/10000,2)</f>
        <v>107.14</v>
      </c>
      <c r="F69" s="99">
        <f t="shared" si="33"/>
        <v>73.49</v>
      </c>
      <c r="G69" s="100">
        <f>E69-F69</f>
        <v>33.65</v>
      </c>
      <c r="H69" s="99">
        <f>G69</f>
        <v>33.65</v>
      </c>
      <c r="I69" s="100">
        <f>VLOOKUP(A69,'[1]计生特扶-死亡'!$B:$H,7,0)</f>
        <v>32.68</v>
      </c>
      <c r="J69" s="100">
        <f>H69-I69</f>
        <v>0.970000000000006</v>
      </c>
      <c r="K69" s="100">
        <f t="shared" si="34"/>
        <v>34.62</v>
      </c>
      <c r="L69" s="68"/>
    </row>
    <row r="70" s="13" customFormat="1" ht="22" customHeight="1" spans="1:244">
      <c r="A70" s="37" t="s">
        <v>75</v>
      </c>
      <c r="B70" s="95">
        <f>SUM(B71,B74:B75)</f>
        <v>133</v>
      </c>
      <c r="C70" s="95">
        <f t="shared" ref="C70:K70" si="36">SUM(C71,C74:C75)</f>
        <v>156</v>
      </c>
      <c r="D70" s="95"/>
      <c r="E70" s="107">
        <f t="shared" si="36"/>
        <v>127.29</v>
      </c>
      <c r="F70" s="107">
        <f t="shared" si="36"/>
        <v>28.24</v>
      </c>
      <c r="G70" s="107">
        <f t="shared" si="36"/>
        <v>99.05</v>
      </c>
      <c r="H70" s="107">
        <f t="shared" si="36"/>
        <v>99.05</v>
      </c>
      <c r="I70" s="107">
        <f t="shared" si="36"/>
        <v>78.37</v>
      </c>
      <c r="J70" s="107">
        <f t="shared" si="36"/>
        <v>20.68</v>
      </c>
      <c r="K70" s="107">
        <f t="shared" si="36"/>
        <v>119.73</v>
      </c>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c r="AP70" s="68"/>
      <c r="AQ70" s="68"/>
      <c r="AR70" s="68"/>
      <c r="AS70" s="68"/>
      <c r="AT70" s="68"/>
      <c r="AU70" s="68"/>
      <c r="AV70" s="68"/>
      <c r="AW70" s="68"/>
      <c r="AX70" s="68"/>
      <c r="AY70" s="68"/>
      <c r="AZ70" s="68"/>
      <c r="BA70" s="68"/>
      <c r="BB70" s="68"/>
      <c r="BC70" s="68"/>
      <c r="BD70" s="68"/>
      <c r="BE70" s="68"/>
      <c r="BF70" s="68"/>
      <c r="BG70" s="68"/>
      <c r="BH70" s="68"/>
      <c r="BI70" s="68"/>
      <c r="BJ70" s="68"/>
      <c r="BK70" s="68"/>
      <c r="BL70" s="68"/>
      <c r="BM70" s="68"/>
      <c r="BN70" s="68"/>
      <c r="BO70" s="68"/>
      <c r="BP70" s="68"/>
      <c r="BQ70" s="68"/>
      <c r="BR70" s="68"/>
      <c r="BS70" s="68"/>
      <c r="BT70" s="68"/>
      <c r="BU70" s="68"/>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c r="EO70" s="68"/>
      <c r="EP70" s="68"/>
      <c r="EQ70" s="68"/>
      <c r="ER70" s="68"/>
      <c r="ES70" s="68"/>
      <c r="ET70" s="68"/>
      <c r="EU70" s="68"/>
      <c r="EV70" s="68"/>
      <c r="EW70" s="68"/>
      <c r="EX70" s="68"/>
      <c r="EY70" s="68"/>
      <c r="EZ70" s="68"/>
      <c r="FA70" s="68"/>
      <c r="FB70" s="68"/>
      <c r="FC70" s="68"/>
      <c r="FD70" s="68"/>
      <c r="FE70" s="68"/>
      <c r="FF70" s="68"/>
      <c r="FG70" s="68"/>
      <c r="FH70" s="68"/>
      <c r="FI70" s="68"/>
      <c r="FJ70" s="68"/>
      <c r="FK70" s="68"/>
      <c r="FL70" s="68"/>
      <c r="FM70" s="68"/>
      <c r="FN70" s="68"/>
      <c r="FO70" s="68"/>
      <c r="FP70" s="68"/>
      <c r="FQ70" s="68"/>
      <c r="FR70" s="68"/>
      <c r="FS70" s="68"/>
      <c r="FT70" s="68"/>
      <c r="FU70" s="68"/>
      <c r="FV70" s="68"/>
      <c r="FW70" s="68"/>
      <c r="FX70" s="68"/>
      <c r="FY70" s="68"/>
      <c r="FZ70" s="68"/>
      <c r="GA70" s="68"/>
      <c r="GB70" s="68"/>
      <c r="GC70" s="68"/>
      <c r="GD70" s="68"/>
      <c r="GE70" s="68"/>
      <c r="GF70" s="68"/>
      <c r="GG70" s="68"/>
      <c r="GH70" s="68"/>
      <c r="GI70" s="68"/>
      <c r="GJ70" s="68"/>
      <c r="GK70" s="68"/>
      <c r="GL70" s="68"/>
      <c r="GM70" s="68"/>
      <c r="GN70" s="68"/>
      <c r="GO70" s="68"/>
      <c r="GP70" s="68"/>
      <c r="GQ70" s="68"/>
      <c r="GR70" s="68"/>
      <c r="GS70" s="68"/>
      <c r="GT70" s="68"/>
      <c r="GU70" s="68"/>
      <c r="GV70" s="68"/>
      <c r="GW70" s="68"/>
      <c r="GX70" s="68"/>
      <c r="GY70" s="68"/>
      <c r="GZ70" s="68"/>
      <c r="HA70" s="68"/>
      <c r="HB70" s="68"/>
      <c r="HC70" s="68"/>
      <c r="HD70" s="68"/>
      <c r="HE70" s="68"/>
      <c r="HF70" s="68"/>
      <c r="HG70" s="68"/>
      <c r="HH70" s="68"/>
      <c r="HI70" s="68"/>
      <c r="HJ70" s="68"/>
      <c r="HK70" s="68"/>
      <c r="HL70" s="68"/>
      <c r="HM70" s="68"/>
      <c r="HN70" s="68"/>
      <c r="HO70" s="68"/>
      <c r="HP70" s="68"/>
      <c r="HQ70" s="68"/>
      <c r="HR70" s="68"/>
      <c r="HS70" s="68"/>
      <c r="HT70" s="68"/>
      <c r="HU70" s="68"/>
      <c r="HV70" s="68"/>
      <c r="HW70" s="68"/>
      <c r="HX70" s="68"/>
      <c r="HY70" s="68"/>
      <c r="HZ70" s="68"/>
      <c r="IA70" s="68"/>
      <c r="IB70" s="68"/>
      <c r="IC70" s="68"/>
      <c r="ID70" s="68"/>
      <c r="IE70" s="68"/>
      <c r="IF70" s="68"/>
      <c r="IG70" s="68"/>
      <c r="IH70" s="68"/>
      <c r="II70" s="68"/>
      <c r="IJ70" s="68"/>
    </row>
    <row r="71" s="13" customFormat="1" ht="22" customHeight="1" spans="1:12">
      <c r="A71" s="30" t="s">
        <v>76</v>
      </c>
      <c r="B71" s="98">
        <v>8</v>
      </c>
      <c r="C71" s="32">
        <v>10</v>
      </c>
      <c r="D71" s="33">
        <v>0.85</v>
      </c>
      <c r="E71" s="99">
        <f t="shared" ref="E71:K71" si="37">SUM(E72:E73)</f>
        <v>8.16</v>
      </c>
      <c r="F71" s="99">
        <f t="shared" si="37"/>
        <v>1.69</v>
      </c>
      <c r="G71" s="99">
        <f t="shared" si="37"/>
        <v>6.47</v>
      </c>
      <c r="H71" s="99">
        <f t="shared" si="37"/>
        <v>6.47</v>
      </c>
      <c r="I71" s="99">
        <f t="shared" si="37"/>
        <v>5.26</v>
      </c>
      <c r="J71" s="99">
        <f t="shared" si="37"/>
        <v>1.21</v>
      </c>
      <c r="K71" s="99">
        <f t="shared" si="37"/>
        <v>7.68</v>
      </c>
      <c r="L71" s="68"/>
    </row>
    <row r="72" s="13" customFormat="1" ht="22" customHeight="1" spans="1:12">
      <c r="A72" s="49" t="s">
        <v>77</v>
      </c>
      <c r="B72" s="98">
        <v>6</v>
      </c>
      <c r="C72" s="35">
        <v>8</v>
      </c>
      <c r="D72" s="38">
        <v>0.85</v>
      </c>
      <c r="E72" s="101">
        <f>ROUND(C72*800*12*D72/10000,2)</f>
        <v>6.53</v>
      </c>
      <c r="F72" s="101">
        <f>ROUND(B72*0.3*590*12/10000,2)</f>
        <v>1.27</v>
      </c>
      <c r="G72" s="97">
        <f>E72-F72</f>
        <v>5.26</v>
      </c>
      <c r="H72" s="99">
        <f>G72</f>
        <v>5.26</v>
      </c>
      <c r="I72" s="100">
        <f>VLOOKUP(A72,'[1]计生特扶-死亡'!$B:$H,7,0)</f>
        <v>4.05</v>
      </c>
      <c r="J72" s="100">
        <f>H72-I72</f>
        <v>1.21</v>
      </c>
      <c r="K72" s="97">
        <f>G72+J72</f>
        <v>6.47</v>
      </c>
      <c r="L72" s="68"/>
    </row>
    <row r="73" s="13" customFormat="1" ht="22" customHeight="1" spans="1:12">
      <c r="A73" s="49" t="s">
        <v>78</v>
      </c>
      <c r="B73" s="98">
        <v>2</v>
      </c>
      <c r="C73" s="35">
        <v>2</v>
      </c>
      <c r="D73" s="38">
        <v>0.85</v>
      </c>
      <c r="E73" s="101">
        <f>ROUND(C73*800*12*D73/10000,2)</f>
        <v>1.63</v>
      </c>
      <c r="F73" s="101">
        <f>ROUND(B73*0.3*590*12/10000,2)</f>
        <v>0.42</v>
      </c>
      <c r="G73" s="97">
        <f>E73-F73</f>
        <v>1.21</v>
      </c>
      <c r="H73" s="99">
        <f>G73</f>
        <v>1.21</v>
      </c>
      <c r="I73" s="100">
        <f>VLOOKUP(A73,'[1]计生特扶-死亡'!$B:$H,7,0)</f>
        <v>1.21</v>
      </c>
      <c r="J73" s="100">
        <f>H73-I73</f>
        <v>0</v>
      </c>
      <c r="K73" s="97">
        <f>G73+J73</f>
        <v>1.21</v>
      </c>
      <c r="L73" s="68"/>
    </row>
    <row r="74" s="13" customFormat="1" ht="22" customHeight="1" spans="1:12">
      <c r="A74" s="30" t="s">
        <v>79</v>
      </c>
      <c r="B74" s="98">
        <v>109</v>
      </c>
      <c r="C74" s="32">
        <v>124</v>
      </c>
      <c r="D74" s="33">
        <v>0.85</v>
      </c>
      <c r="E74" s="99">
        <f>ROUND(C74*800*12*D74/10000,2)</f>
        <v>101.18</v>
      </c>
      <c r="F74" s="99">
        <f>ROUND(B74*0.3*590*12/10000,2)</f>
        <v>23.15</v>
      </c>
      <c r="G74" s="100">
        <f>E74-F74</f>
        <v>78.03</v>
      </c>
      <c r="H74" s="99">
        <f>G74</f>
        <v>78.03</v>
      </c>
      <c r="I74" s="100">
        <f>VLOOKUP(A74,'[1]计生特扶-死亡'!$B:$H,7,0)</f>
        <v>63.45</v>
      </c>
      <c r="J74" s="100">
        <f>H74-I74</f>
        <v>14.58</v>
      </c>
      <c r="K74" s="100">
        <f>G74+J74</f>
        <v>92.61</v>
      </c>
      <c r="L74" s="68"/>
    </row>
    <row r="75" s="13" customFormat="1" ht="22" customHeight="1" spans="1:12">
      <c r="A75" s="30" t="s">
        <v>80</v>
      </c>
      <c r="B75" s="98">
        <v>16</v>
      </c>
      <c r="C75" s="32">
        <v>22</v>
      </c>
      <c r="D75" s="33">
        <v>0.85</v>
      </c>
      <c r="E75" s="99">
        <f>ROUND(C75*800*12*D75/10000,2)</f>
        <v>17.95</v>
      </c>
      <c r="F75" s="99">
        <f>ROUND(B75*0.3*590*12/10000,2)</f>
        <v>3.4</v>
      </c>
      <c r="G75" s="100">
        <f>E75-F75</f>
        <v>14.55</v>
      </c>
      <c r="H75" s="99">
        <f>G75</f>
        <v>14.55</v>
      </c>
      <c r="I75" s="100">
        <f>VLOOKUP(A75,'[1]计生特扶-死亡'!$B:$H,7,0)</f>
        <v>9.66</v>
      </c>
      <c r="J75" s="100">
        <f>H75-I75</f>
        <v>4.89</v>
      </c>
      <c r="K75" s="100">
        <f>G75+J75</f>
        <v>19.44</v>
      </c>
      <c r="L75" s="68"/>
    </row>
    <row r="76" s="13" customFormat="1" ht="22" customHeight="1" spans="1:244">
      <c r="A76" s="37" t="s">
        <v>81</v>
      </c>
      <c r="B76" s="95">
        <f>SUM(B77,B80:B83)</f>
        <v>496</v>
      </c>
      <c r="C76" s="95">
        <f t="shared" ref="C76:K76" si="38">SUM(C77,C80:C83)</f>
        <v>507</v>
      </c>
      <c r="D76" s="95"/>
      <c r="E76" s="107">
        <f t="shared" si="38"/>
        <v>413.72</v>
      </c>
      <c r="F76" s="107">
        <f t="shared" si="38"/>
        <v>105.34</v>
      </c>
      <c r="G76" s="107">
        <f t="shared" si="38"/>
        <v>308.38</v>
      </c>
      <c r="H76" s="107">
        <f t="shared" si="38"/>
        <v>308.38</v>
      </c>
      <c r="I76" s="107">
        <f t="shared" si="38"/>
        <v>293.01</v>
      </c>
      <c r="J76" s="107">
        <f t="shared" si="38"/>
        <v>15.38</v>
      </c>
      <c r="K76" s="107">
        <f t="shared" si="38"/>
        <v>323.76</v>
      </c>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8"/>
      <c r="AV76" s="68"/>
      <c r="AW76" s="68"/>
      <c r="AX76" s="68"/>
      <c r="AY76" s="68"/>
      <c r="AZ76" s="68"/>
      <c r="BA76" s="68"/>
      <c r="BB76" s="68"/>
      <c r="BC76" s="68"/>
      <c r="BD76" s="68"/>
      <c r="BE76" s="68"/>
      <c r="BF76" s="68"/>
      <c r="BG76" s="68"/>
      <c r="BH76" s="68"/>
      <c r="BI76" s="68"/>
      <c r="BJ76" s="68"/>
      <c r="BK76" s="68"/>
      <c r="BL76" s="68"/>
      <c r="BM76" s="68"/>
      <c r="BN76" s="68"/>
      <c r="BO76" s="68"/>
      <c r="BP76" s="68"/>
      <c r="BQ76" s="68"/>
      <c r="BR76" s="68"/>
      <c r="BS76" s="68"/>
      <c r="BT76" s="68"/>
      <c r="BU76" s="68"/>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c r="EO76" s="68"/>
      <c r="EP76" s="68"/>
      <c r="EQ76" s="68"/>
      <c r="ER76" s="68"/>
      <c r="ES76" s="68"/>
      <c r="ET76" s="68"/>
      <c r="EU76" s="68"/>
      <c r="EV76" s="68"/>
      <c r="EW76" s="68"/>
      <c r="EX76" s="68"/>
      <c r="EY76" s="68"/>
      <c r="EZ76" s="68"/>
      <c r="FA76" s="68"/>
      <c r="FB76" s="68"/>
      <c r="FC76" s="68"/>
      <c r="FD76" s="68"/>
      <c r="FE76" s="68"/>
      <c r="FF76" s="68"/>
      <c r="FG76" s="68"/>
      <c r="FH76" s="68"/>
      <c r="FI76" s="68"/>
      <c r="FJ76" s="68"/>
      <c r="FK76" s="68"/>
      <c r="FL76" s="68"/>
      <c r="FM76" s="68"/>
      <c r="FN76" s="68"/>
      <c r="FO76" s="68"/>
      <c r="FP76" s="68"/>
      <c r="FQ76" s="68"/>
      <c r="FR76" s="68"/>
      <c r="FS76" s="68"/>
      <c r="FT76" s="68"/>
      <c r="FU76" s="68"/>
      <c r="FV76" s="68"/>
      <c r="FW76" s="68"/>
      <c r="FX76" s="68"/>
      <c r="FY76" s="68"/>
      <c r="FZ76" s="68"/>
      <c r="GA76" s="68"/>
      <c r="GB76" s="68"/>
      <c r="GC76" s="68"/>
      <c r="GD76" s="68"/>
      <c r="GE76" s="68"/>
      <c r="GF76" s="68"/>
      <c r="GG76" s="68"/>
      <c r="GH76" s="68"/>
      <c r="GI76" s="68"/>
      <c r="GJ76" s="68"/>
      <c r="GK76" s="68"/>
      <c r="GL76" s="68"/>
      <c r="GM76" s="68"/>
      <c r="GN76" s="68"/>
      <c r="GO76" s="68"/>
      <c r="GP76" s="68"/>
      <c r="GQ76" s="68"/>
      <c r="GR76" s="68"/>
      <c r="GS76" s="68"/>
      <c r="GT76" s="68"/>
      <c r="GU76" s="68"/>
      <c r="GV76" s="68"/>
      <c r="GW76" s="68"/>
      <c r="GX76" s="68"/>
      <c r="GY76" s="68"/>
      <c r="GZ76" s="68"/>
      <c r="HA76" s="68"/>
      <c r="HB76" s="68"/>
      <c r="HC76" s="68"/>
      <c r="HD76" s="68"/>
      <c r="HE76" s="68"/>
      <c r="HF76" s="68"/>
      <c r="HG76" s="68"/>
      <c r="HH76" s="68"/>
      <c r="HI76" s="68"/>
      <c r="HJ76" s="68"/>
      <c r="HK76" s="68"/>
      <c r="HL76" s="68"/>
      <c r="HM76" s="68"/>
      <c r="HN76" s="68"/>
      <c r="HO76" s="68"/>
      <c r="HP76" s="68"/>
      <c r="HQ76" s="68"/>
      <c r="HR76" s="68"/>
      <c r="HS76" s="68"/>
      <c r="HT76" s="68"/>
      <c r="HU76" s="68"/>
      <c r="HV76" s="68"/>
      <c r="HW76" s="68"/>
      <c r="HX76" s="68"/>
      <c r="HY76" s="68"/>
      <c r="HZ76" s="68"/>
      <c r="IA76" s="68"/>
      <c r="IB76" s="68"/>
      <c r="IC76" s="68"/>
      <c r="ID76" s="68"/>
      <c r="IE76" s="68"/>
      <c r="IF76" s="68"/>
      <c r="IG76" s="68"/>
      <c r="IH76" s="68"/>
      <c r="II76" s="68"/>
      <c r="IJ76" s="68"/>
    </row>
    <row r="77" s="13" customFormat="1" ht="22" customHeight="1" spans="1:12">
      <c r="A77" s="30" t="s">
        <v>82</v>
      </c>
      <c r="B77" s="113">
        <v>32</v>
      </c>
      <c r="C77" s="32">
        <v>32</v>
      </c>
      <c r="D77" s="33">
        <v>0.85</v>
      </c>
      <c r="E77" s="100">
        <f t="shared" ref="E77:K77" si="39">SUM(E78:E79)</f>
        <v>26.12</v>
      </c>
      <c r="F77" s="100">
        <f t="shared" si="39"/>
        <v>6.79</v>
      </c>
      <c r="G77" s="100">
        <f t="shared" si="39"/>
        <v>19.33</v>
      </c>
      <c r="H77" s="100">
        <f t="shared" si="39"/>
        <v>19.33</v>
      </c>
      <c r="I77" s="100">
        <f>VLOOKUP(A77,'[1]计生特扶-死亡'!$B:$H,7,0)</f>
        <v>18.96</v>
      </c>
      <c r="J77" s="100">
        <f t="shared" si="39"/>
        <v>0.380000000000001</v>
      </c>
      <c r="K77" s="100">
        <f t="shared" si="39"/>
        <v>19.71</v>
      </c>
      <c r="L77" s="68"/>
    </row>
    <row r="78" s="13" customFormat="1" ht="22" customHeight="1" spans="1:12">
      <c r="A78" s="49" t="s">
        <v>83</v>
      </c>
      <c r="B78" s="113">
        <v>26</v>
      </c>
      <c r="C78" s="35">
        <v>26</v>
      </c>
      <c r="D78" s="38">
        <v>0.85</v>
      </c>
      <c r="E78" s="97">
        <f t="shared" ref="E78:E83" si="40">ROUND(C78*800*12*D78/10000,2)</f>
        <v>21.22</v>
      </c>
      <c r="F78" s="101">
        <f t="shared" ref="F78:F83" si="41">ROUND(B78*0.3*590*12/10000,2)</f>
        <v>5.52</v>
      </c>
      <c r="G78" s="97">
        <f t="shared" ref="G78:G83" si="42">E78-F78</f>
        <v>15.7</v>
      </c>
      <c r="H78" s="99">
        <f t="shared" ref="H76:H93" si="43">G78</f>
        <v>15.7</v>
      </c>
      <c r="I78" s="100">
        <f>VLOOKUP(A78,'[1]计生特扶-死亡'!$B:$H,7,0)</f>
        <v>16.33</v>
      </c>
      <c r="J78" s="100">
        <f t="shared" ref="J78:J83" si="44">H78-I78</f>
        <v>-0.629999999999999</v>
      </c>
      <c r="K78" s="97">
        <f t="shared" ref="K78:K83" si="45">G78+J78</f>
        <v>15.07</v>
      </c>
      <c r="L78" s="68"/>
    </row>
    <row r="79" s="13" customFormat="1" ht="22" customHeight="1" spans="1:12">
      <c r="A79" s="49" t="s">
        <v>84</v>
      </c>
      <c r="B79" s="113">
        <v>6</v>
      </c>
      <c r="C79" s="35">
        <v>6</v>
      </c>
      <c r="D79" s="38">
        <v>0.85</v>
      </c>
      <c r="E79" s="97">
        <f t="shared" si="40"/>
        <v>4.9</v>
      </c>
      <c r="F79" s="101">
        <f t="shared" si="41"/>
        <v>1.27</v>
      </c>
      <c r="G79" s="97">
        <f t="shared" si="42"/>
        <v>3.63</v>
      </c>
      <c r="H79" s="99">
        <f t="shared" si="43"/>
        <v>3.63</v>
      </c>
      <c r="I79" s="100">
        <f>VLOOKUP(A79,'[1]计生特扶-死亡'!$B:$H,7,0)</f>
        <v>2.62</v>
      </c>
      <c r="J79" s="100">
        <f t="shared" si="44"/>
        <v>1.01</v>
      </c>
      <c r="K79" s="97">
        <f t="shared" si="45"/>
        <v>4.64</v>
      </c>
      <c r="L79" s="68"/>
    </row>
    <row r="80" s="13" customFormat="1" ht="22" customHeight="1" spans="1:12">
      <c r="A80" s="30" t="s">
        <v>85</v>
      </c>
      <c r="B80" s="98">
        <v>172</v>
      </c>
      <c r="C80" s="32">
        <v>172</v>
      </c>
      <c r="D80" s="33">
        <v>0.85</v>
      </c>
      <c r="E80" s="100">
        <f t="shared" si="40"/>
        <v>140.35</v>
      </c>
      <c r="F80" s="99">
        <f t="shared" si="41"/>
        <v>36.53</v>
      </c>
      <c r="G80" s="100">
        <f t="shared" si="42"/>
        <v>103.82</v>
      </c>
      <c r="H80" s="99">
        <f t="shared" si="43"/>
        <v>103.82</v>
      </c>
      <c r="I80" s="100">
        <f>VLOOKUP(A80,'[1]计生特扶-死亡'!$B:$H,7,0)</f>
        <v>98.18</v>
      </c>
      <c r="J80" s="100">
        <f t="shared" si="44"/>
        <v>5.63999999999999</v>
      </c>
      <c r="K80" s="100">
        <f t="shared" si="45"/>
        <v>109.46</v>
      </c>
      <c r="L80" s="68"/>
    </row>
    <row r="81" s="13" customFormat="1" ht="22" customHeight="1" spans="1:12">
      <c r="A81" s="30" t="s">
        <v>86</v>
      </c>
      <c r="B81" s="98">
        <v>248</v>
      </c>
      <c r="C81" s="32">
        <v>255</v>
      </c>
      <c r="D81" s="33">
        <v>0.85</v>
      </c>
      <c r="E81" s="100">
        <f t="shared" si="40"/>
        <v>208.08</v>
      </c>
      <c r="F81" s="99">
        <f t="shared" si="41"/>
        <v>52.68</v>
      </c>
      <c r="G81" s="100">
        <f t="shared" si="42"/>
        <v>155.4</v>
      </c>
      <c r="H81" s="99">
        <f t="shared" si="43"/>
        <v>155.4</v>
      </c>
      <c r="I81" s="100">
        <f>VLOOKUP(A81,'[1]计生特扶-死亡'!$B:$H,7,0)</f>
        <v>146</v>
      </c>
      <c r="J81" s="100">
        <f t="shared" si="44"/>
        <v>9.40000000000001</v>
      </c>
      <c r="K81" s="100">
        <f t="shared" si="45"/>
        <v>164.8</v>
      </c>
      <c r="L81" s="68"/>
    </row>
    <row r="82" s="13" customFormat="1" ht="22" customHeight="1" spans="1:12">
      <c r="A82" s="30" t="s">
        <v>87</v>
      </c>
      <c r="B82" s="98">
        <v>27</v>
      </c>
      <c r="C82" s="32">
        <v>31</v>
      </c>
      <c r="D82" s="33">
        <v>0.85</v>
      </c>
      <c r="E82" s="100">
        <f t="shared" si="40"/>
        <v>25.3</v>
      </c>
      <c r="F82" s="99">
        <f t="shared" si="41"/>
        <v>5.73</v>
      </c>
      <c r="G82" s="100">
        <f t="shared" si="42"/>
        <v>19.57</v>
      </c>
      <c r="H82" s="99">
        <f t="shared" si="43"/>
        <v>19.57</v>
      </c>
      <c r="I82" s="100">
        <f>VLOOKUP(A82,'[1]计生特扶-死亡'!$B:$H,7,0)</f>
        <v>19.78</v>
      </c>
      <c r="J82" s="100">
        <f t="shared" si="44"/>
        <v>-0.210000000000001</v>
      </c>
      <c r="K82" s="100">
        <f t="shared" si="45"/>
        <v>19.36</v>
      </c>
      <c r="L82" s="68"/>
    </row>
    <row r="83" s="13" customFormat="1" ht="22" customHeight="1" spans="1:12">
      <c r="A83" s="30" t="s">
        <v>88</v>
      </c>
      <c r="B83" s="98">
        <v>17</v>
      </c>
      <c r="C83" s="32">
        <v>17</v>
      </c>
      <c r="D83" s="33">
        <v>0.85</v>
      </c>
      <c r="E83" s="100">
        <f t="shared" si="40"/>
        <v>13.87</v>
      </c>
      <c r="F83" s="99">
        <f t="shared" si="41"/>
        <v>3.61</v>
      </c>
      <c r="G83" s="100">
        <f t="shared" si="42"/>
        <v>10.26</v>
      </c>
      <c r="H83" s="99">
        <f t="shared" si="43"/>
        <v>10.26</v>
      </c>
      <c r="I83" s="100">
        <f>VLOOKUP(A83,'[1]计生特扶-死亡'!$B:$H,7,0)</f>
        <v>10.09</v>
      </c>
      <c r="J83" s="100">
        <f t="shared" si="44"/>
        <v>0.17</v>
      </c>
      <c r="K83" s="100">
        <f t="shared" si="45"/>
        <v>10.43</v>
      </c>
      <c r="L83" s="68"/>
    </row>
    <row r="84" s="13" customFormat="1" ht="22" customHeight="1" spans="1:244">
      <c r="A84" s="37" t="s">
        <v>89</v>
      </c>
      <c r="B84" s="95">
        <f>SUM(B85,B88:B89)</f>
        <v>188</v>
      </c>
      <c r="C84" s="95">
        <f t="shared" ref="C84:K84" si="46">SUM(C85,C88:C89)</f>
        <v>201</v>
      </c>
      <c r="D84" s="95"/>
      <c r="E84" s="107">
        <f t="shared" si="46"/>
        <v>164.02</v>
      </c>
      <c r="F84" s="107">
        <f t="shared" si="46"/>
        <v>39.93</v>
      </c>
      <c r="G84" s="107">
        <f t="shared" si="46"/>
        <v>124.09</v>
      </c>
      <c r="H84" s="107">
        <f t="shared" si="46"/>
        <v>124.09</v>
      </c>
      <c r="I84" s="107">
        <f t="shared" si="46"/>
        <v>112.76</v>
      </c>
      <c r="J84" s="107">
        <f t="shared" si="46"/>
        <v>11.33</v>
      </c>
      <c r="K84" s="107">
        <f t="shared" si="46"/>
        <v>135.42</v>
      </c>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c r="BA84" s="68"/>
      <c r="BB84" s="68"/>
      <c r="BC84" s="68"/>
      <c r="BD84" s="68"/>
      <c r="BE84" s="68"/>
      <c r="BF84" s="68"/>
      <c r="BG84" s="68"/>
      <c r="BH84" s="68"/>
      <c r="BI84" s="68"/>
      <c r="BJ84" s="68"/>
      <c r="BK84" s="68"/>
      <c r="BL84" s="68"/>
      <c r="BM84" s="68"/>
      <c r="BN84" s="68"/>
      <c r="BO84" s="68"/>
      <c r="BP84" s="68"/>
      <c r="BQ84" s="68"/>
      <c r="BR84" s="68"/>
      <c r="BS84" s="68"/>
      <c r="BT84" s="68"/>
      <c r="BU84" s="68"/>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c r="EO84" s="68"/>
      <c r="EP84" s="68"/>
      <c r="EQ84" s="68"/>
      <c r="ER84" s="68"/>
      <c r="ES84" s="68"/>
      <c r="ET84" s="68"/>
      <c r="EU84" s="68"/>
      <c r="EV84" s="68"/>
      <c r="EW84" s="68"/>
      <c r="EX84" s="68"/>
      <c r="EY84" s="68"/>
      <c r="EZ84" s="68"/>
      <c r="FA84" s="68"/>
      <c r="FB84" s="68"/>
      <c r="FC84" s="68"/>
      <c r="FD84" s="68"/>
      <c r="FE84" s="68"/>
      <c r="FF84" s="68"/>
      <c r="FG84" s="68"/>
      <c r="FH84" s="68"/>
      <c r="FI84" s="68"/>
      <c r="FJ84" s="68"/>
      <c r="FK84" s="68"/>
      <c r="FL84" s="68"/>
      <c r="FM84" s="68"/>
      <c r="FN84" s="68"/>
      <c r="FO84" s="68"/>
      <c r="FP84" s="68"/>
      <c r="FQ84" s="68"/>
      <c r="FR84" s="68"/>
      <c r="FS84" s="68"/>
      <c r="FT84" s="68"/>
      <c r="FU84" s="68"/>
      <c r="FV84" s="68"/>
      <c r="FW84" s="68"/>
      <c r="FX84" s="68"/>
      <c r="FY84" s="68"/>
      <c r="FZ84" s="68"/>
      <c r="GA84" s="68"/>
      <c r="GB84" s="68"/>
      <c r="GC84" s="68"/>
      <c r="GD84" s="68"/>
      <c r="GE84" s="68"/>
      <c r="GF84" s="68"/>
      <c r="GG84" s="68"/>
      <c r="GH84" s="68"/>
      <c r="GI84" s="68"/>
      <c r="GJ84" s="68"/>
      <c r="GK84" s="68"/>
      <c r="GL84" s="68"/>
      <c r="GM84" s="68"/>
      <c r="GN84" s="68"/>
      <c r="GO84" s="68"/>
      <c r="GP84" s="68"/>
      <c r="GQ84" s="68"/>
      <c r="GR84" s="68"/>
      <c r="GS84" s="68"/>
      <c r="GT84" s="68"/>
      <c r="GU84" s="68"/>
      <c r="GV84" s="68"/>
      <c r="GW84" s="68"/>
      <c r="GX84" s="68"/>
      <c r="GY84" s="68"/>
      <c r="GZ84" s="68"/>
      <c r="HA84" s="68"/>
      <c r="HB84" s="68"/>
      <c r="HC84" s="68"/>
      <c r="HD84" s="68"/>
      <c r="HE84" s="68"/>
      <c r="HF84" s="68"/>
      <c r="HG84" s="68"/>
      <c r="HH84" s="68"/>
      <c r="HI84" s="68"/>
      <c r="HJ84" s="68"/>
      <c r="HK84" s="68"/>
      <c r="HL84" s="68"/>
      <c r="HM84" s="68"/>
      <c r="HN84" s="68"/>
      <c r="HO84" s="68"/>
      <c r="HP84" s="68"/>
      <c r="HQ84" s="68"/>
      <c r="HR84" s="68"/>
      <c r="HS84" s="68"/>
      <c r="HT84" s="68"/>
      <c r="HU84" s="68"/>
      <c r="HV84" s="68"/>
      <c r="HW84" s="68"/>
      <c r="HX84" s="68"/>
      <c r="HY84" s="68"/>
      <c r="HZ84" s="68"/>
      <c r="IA84" s="68"/>
      <c r="IB84" s="68"/>
      <c r="IC84" s="68"/>
      <c r="ID84" s="68"/>
      <c r="IE84" s="68"/>
      <c r="IF84" s="68"/>
      <c r="IG84" s="68"/>
      <c r="IH84" s="68"/>
      <c r="II84" s="68"/>
      <c r="IJ84" s="68"/>
    </row>
    <row r="85" s="13" customFormat="1" ht="22" customHeight="1" spans="1:244">
      <c r="A85" s="30" t="s">
        <v>90</v>
      </c>
      <c r="B85" s="98">
        <v>0</v>
      </c>
      <c r="C85" s="32">
        <v>0</v>
      </c>
      <c r="D85" s="114">
        <v>0.85</v>
      </c>
      <c r="E85" s="100">
        <f>ROUND(C85*800*12*D85/10000,2)</f>
        <v>0</v>
      </c>
      <c r="F85" s="99">
        <f>ROUND(B85*0.3*590*12/10000,2)</f>
        <v>0</v>
      </c>
      <c r="G85" s="100">
        <f t="shared" ref="G85:J85" si="47">E85-F85</f>
        <v>0</v>
      </c>
      <c r="H85" s="99">
        <f>G85</f>
        <v>0</v>
      </c>
      <c r="I85" s="100">
        <f>VLOOKUP(A85,'[1]计生特扶-死亡'!$B:$H,7,0)</f>
        <v>0</v>
      </c>
      <c r="J85" s="100">
        <f t="shared" si="47"/>
        <v>0</v>
      </c>
      <c r="K85" s="100">
        <f>G85+J85</f>
        <v>0</v>
      </c>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68"/>
      <c r="AU85" s="68"/>
      <c r="AV85" s="68"/>
      <c r="AW85" s="68"/>
      <c r="AX85" s="68"/>
      <c r="AY85" s="68"/>
      <c r="AZ85" s="68"/>
      <c r="BA85" s="68"/>
      <c r="BB85" s="68"/>
      <c r="BC85" s="68"/>
      <c r="BD85" s="68"/>
      <c r="BE85" s="68"/>
      <c r="BF85" s="68"/>
      <c r="BG85" s="68"/>
      <c r="BH85" s="68"/>
      <c r="BI85" s="68"/>
      <c r="BJ85" s="68"/>
      <c r="BK85" s="68"/>
      <c r="BL85" s="68"/>
      <c r="BM85" s="68"/>
      <c r="BN85" s="68"/>
      <c r="BO85" s="68"/>
      <c r="BP85" s="68"/>
      <c r="BQ85" s="68"/>
      <c r="BR85" s="68"/>
      <c r="BS85" s="68"/>
      <c r="BT85" s="68"/>
      <c r="BU85" s="68"/>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c r="EO85" s="68"/>
      <c r="EP85" s="68"/>
      <c r="EQ85" s="68"/>
      <c r="ER85" s="68"/>
      <c r="ES85" s="68"/>
      <c r="ET85" s="68"/>
      <c r="EU85" s="68"/>
      <c r="EV85" s="68"/>
      <c r="EW85" s="68"/>
      <c r="EX85" s="68"/>
      <c r="EY85" s="68"/>
      <c r="EZ85" s="68"/>
      <c r="FA85" s="68"/>
      <c r="FB85" s="68"/>
      <c r="FC85" s="68"/>
      <c r="FD85" s="68"/>
      <c r="FE85" s="68"/>
      <c r="FF85" s="68"/>
      <c r="FG85" s="68"/>
      <c r="FH85" s="68"/>
      <c r="FI85" s="68"/>
      <c r="FJ85" s="68"/>
      <c r="FK85" s="68"/>
      <c r="FL85" s="68"/>
      <c r="FM85" s="68"/>
      <c r="FN85" s="68"/>
      <c r="FO85" s="68"/>
      <c r="FP85" s="68"/>
      <c r="FQ85" s="68"/>
      <c r="FR85" s="68"/>
      <c r="FS85" s="68"/>
      <c r="FT85" s="68"/>
      <c r="FU85" s="68"/>
      <c r="FV85" s="68"/>
      <c r="FW85" s="68"/>
      <c r="FX85" s="68"/>
      <c r="FY85" s="68"/>
      <c r="FZ85" s="68"/>
      <c r="GA85" s="68"/>
      <c r="GB85" s="68"/>
      <c r="GC85" s="68"/>
      <c r="GD85" s="68"/>
      <c r="GE85" s="68"/>
      <c r="GF85" s="68"/>
      <c r="GG85" s="68"/>
      <c r="GH85" s="68"/>
      <c r="GI85" s="68"/>
      <c r="GJ85" s="68"/>
      <c r="GK85" s="68"/>
      <c r="GL85" s="68"/>
      <c r="GM85" s="68"/>
      <c r="GN85" s="68"/>
      <c r="GO85" s="68"/>
      <c r="GP85" s="68"/>
      <c r="GQ85" s="68"/>
      <c r="GR85" s="68"/>
      <c r="GS85" s="68"/>
      <c r="GT85" s="68"/>
      <c r="GU85" s="68"/>
      <c r="GV85" s="68"/>
      <c r="GW85" s="68"/>
      <c r="GX85" s="68"/>
      <c r="GY85" s="68"/>
      <c r="GZ85" s="68"/>
      <c r="HA85" s="68"/>
      <c r="HB85" s="68"/>
      <c r="HC85" s="68"/>
      <c r="HD85" s="68"/>
      <c r="HE85" s="68"/>
      <c r="HF85" s="68"/>
      <c r="HG85" s="68"/>
      <c r="HH85" s="68"/>
      <c r="HI85" s="68"/>
      <c r="HJ85" s="68"/>
      <c r="HK85" s="68"/>
      <c r="HL85" s="68"/>
      <c r="HM85" s="68"/>
      <c r="HN85" s="68"/>
      <c r="HO85" s="68"/>
      <c r="HP85" s="68"/>
      <c r="HQ85" s="68"/>
      <c r="HR85" s="68"/>
      <c r="HS85" s="68"/>
      <c r="HT85" s="68"/>
      <c r="HU85" s="68"/>
      <c r="HV85" s="68"/>
      <c r="HW85" s="68"/>
      <c r="HX85" s="68"/>
      <c r="HY85" s="68"/>
      <c r="HZ85" s="68"/>
      <c r="IA85" s="68"/>
      <c r="IB85" s="68"/>
      <c r="IC85" s="68"/>
      <c r="ID85" s="68"/>
      <c r="IE85" s="68"/>
      <c r="IF85" s="68"/>
      <c r="IG85" s="68"/>
      <c r="IH85" s="68"/>
      <c r="II85" s="68"/>
      <c r="IJ85" s="68"/>
    </row>
    <row r="86" s="13" customFormat="1" ht="22" customHeight="1" spans="1:244">
      <c r="A86" s="49" t="s">
        <v>91</v>
      </c>
      <c r="B86" s="98">
        <v>0</v>
      </c>
      <c r="C86" s="35">
        <v>0</v>
      </c>
      <c r="D86" s="96">
        <v>0.85</v>
      </c>
      <c r="E86" s="97">
        <v>0</v>
      </c>
      <c r="F86" s="101">
        <v>0</v>
      </c>
      <c r="G86" s="97">
        <v>0</v>
      </c>
      <c r="H86" s="99">
        <f>G86</f>
        <v>0</v>
      </c>
      <c r="I86" s="100">
        <f>VLOOKUP(A86,'[1]计生特扶-死亡'!$B:$H,7,0)</f>
        <v>0</v>
      </c>
      <c r="J86" s="97">
        <v>0</v>
      </c>
      <c r="K86" s="97">
        <v>0</v>
      </c>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c r="AX86" s="68"/>
      <c r="AY86" s="68"/>
      <c r="AZ86" s="68"/>
      <c r="BA86" s="68"/>
      <c r="BB86" s="68"/>
      <c r="BC86" s="68"/>
      <c r="BD86" s="68"/>
      <c r="BE86" s="68"/>
      <c r="BF86" s="68"/>
      <c r="BG86" s="68"/>
      <c r="BH86" s="68"/>
      <c r="BI86" s="68"/>
      <c r="BJ86" s="68"/>
      <c r="BK86" s="68"/>
      <c r="BL86" s="68"/>
      <c r="BM86" s="68"/>
      <c r="BN86" s="68"/>
      <c r="BO86" s="68"/>
      <c r="BP86" s="68"/>
      <c r="BQ86" s="68"/>
      <c r="BR86" s="68"/>
      <c r="BS86" s="68"/>
      <c r="BT86" s="68"/>
      <c r="BU86" s="68"/>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c r="EO86" s="68"/>
      <c r="EP86" s="68"/>
      <c r="EQ86" s="68"/>
      <c r="ER86" s="68"/>
      <c r="ES86" s="68"/>
      <c r="ET86" s="68"/>
      <c r="EU86" s="68"/>
      <c r="EV86" s="68"/>
      <c r="EW86" s="68"/>
      <c r="EX86" s="68"/>
      <c r="EY86" s="68"/>
      <c r="EZ86" s="68"/>
      <c r="FA86" s="68"/>
      <c r="FB86" s="68"/>
      <c r="FC86" s="68"/>
      <c r="FD86" s="68"/>
      <c r="FE86" s="68"/>
      <c r="FF86" s="68"/>
      <c r="FG86" s="68"/>
      <c r="FH86" s="68"/>
      <c r="FI86" s="68"/>
      <c r="FJ86" s="68"/>
      <c r="FK86" s="68"/>
      <c r="FL86" s="68"/>
      <c r="FM86" s="68"/>
      <c r="FN86" s="68"/>
      <c r="FO86" s="68"/>
      <c r="FP86" s="68"/>
      <c r="FQ86" s="68"/>
      <c r="FR86" s="68"/>
      <c r="FS86" s="68"/>
      <c r="FT86" s="68"/>
      <c r="FU86" s="68"/>
      <c r="FV86" s="68"/>
      <c r="FW86" s="68"/>
      <c r="FX86" s="68"/>
      <c r="FY86" s="68"/>
      <c r="FZ86" s="68"/>
      <c r="GA86" s="68"/>
      <c r="GB86" s="68"/>
      <c r="GC86" s="68"/>
      <c r="GD86" s="68"/>
      <c r="GE86" s="68"/>
      <c r="GF86" s="68"/>
      <c r="GG86" s="68"/>
      <c r="GH86" s="68"/>
      <c r="GI86" s="68"/>
      <c r="GJ86" s="68"/>
      <c r="GK86" s="68"/>
      <c r="GL86" s="68"/>
      <c r="GM86" s="68"/>
      <c r="GN86" s="68"/>
      <c r="GO86" s="68"/>
      <c r="GP86" s="68"/>
      <c r="GQ86" s="68"/>
      <c r="GR86" s="68"/>
      <c r="GS86" s="68"/>
      <c r="GT86" s="68"/>
      <c r="GU86" s="68"/>
      <c r="GV86" s="68"/>
      <c r="GW86" s="68"/>
      <c r="GX86" s="68"/>
      <c r="GY86" s="68"/>
      <c r="GZ86" s="68"/>
      <c r="HA86" s="68"/>
      <c r="HB86" s="68"/>
      <c r="HC86" s="68"/>
      <c r="HD86" s="68"/>
      <c r="HE86" s="68"/>
      <c r="HF86" s="68"/>
      <c r="HG86" s="68"/>
      <c r="HH86" s="68"/>
      <c r="HI86" s="68"/>
      <c r="HJ86" s="68"/>
      <c r="HK86" s="68"/>
      <c r="HL86" s="68"/>
      <c r="HM86" s="68"/>
      <c r="HN86" s="68"/>
      <c r="HO86" s="68"/>
      <c r="HP86" s="68"/>
      <c r="HQ86" s="68"/>
      <c r="HR86" s="68"/>
      <c r="HS86" s="68"/>
      <c r="HT86" s="68"/>
      <c r="HU86" s="68"/>
      <c r="HV86" s="68"/>
      <c r="HW86" s="68"/>
      <c r="HX86" s="68"/>
      <c r="HY86" s="68"/>
      <c r="HZ86" s="68"/>
      <c r="IA86" s="68"/>
      <c r="IB86" s="68"/>
      <c r="IC86" s="68"/>
      <c r="ID86" s="68"/>
      <c r="IE86" s="68"/>
      <c r="IF86" s="68"/>
      <c r="IG86" s="68"/>
      <c r="IH86" s="68"/>
      <c r="II86" s="68"/>
      <c r="IJ86" s="68"/>
    </row>
    <row r="87" s="13" customFormat="1" ht="22" customHeight="1" spans="1:244">
      <c r="A87" s="49" t="s">
        <v>92</v>
      </c>
      <c r="B87" s="98">
        <v>0</v>
      </c>
      <c r="C87" s="35">
        <v>0</v>
      </c>
      <c r="D87" s="96">
        <v>0.85</v>
      </c>
      <c r="E87" s="97">
        <v>0</v>
      </c>
      <c r="F87" s="101">
        <v>0</v>
      </c>
      <c r="G87" s="97">
        <v>0</v>
      </c>
      <c r="H87" s="99">
        <f>G87</f>
        <v>0</v>
      </c>
      <c r="I87" s="100">
        <f>VLOOKUP(A87,'[1]计生特扶-死亡'!$B:$H,7,0)</f>
        <v>0</v>
      </c>
      <c r="J87" s="97">
        <v>0</v>
      </c>
      <c r="K87" s="97">
        <v>0</v>
      </c>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68"/>
      <c r="AU87" s="68"/>
      <c r="AV87" s="68"/>
      <c r="AW87" s="68"/>
      <c r="AX87" s="68"/>
      <c r="AY87" s="68"/>
      <c r="AZ87" s="68"/>
      <c r="BA87" s="68"/>
      <c r="BB87" s="68"/>
      <c r="BC87" s="68"/>
      <c r="BD87" s="68"/>
      <c r="BE87" s="68"/>
      <c r="BF87" s="68"/>
      <c r="BG87" s="68"/>
      <c r="BH87" s="68"/>
      <c r="BI87" s="68"/>
      <c r="BJ87" s="68"/>
      <c r="BK87" s="68"/>
      <c r="BL87" s="68"/>
      <c r="BM87" s="68"/>
      <c r="BN87" s="68"/>
      <c r="BO87" s="68"/>
      <c r="BP87" s="68"/>
      <c r="BQ87" s="68"/>
      <c r="BR87" s="68"/>
      <c r="BS87" s="68"/>
      <c r="BT87" s="68"/>
      <c r="BU87" s="68"/>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c r="EO87" s="68"/>
      <c r="EP87" s="68"/>
      <c r="EQ87" s="68"/>
      <c r="ER87" s="68"/>
      <c r="ES87" s="68"/>
      <c r="ET87" s="68"/>
      <c r="EU87" s="68"/>
      <c r="EV87" s="68"/>
      <c r="EW87" s="68"/>
      <c r="EX87" s="68"/>
      <c r="EY87" s="68"/>
      <c r="EZ87" s="68"/>
      <c r="FA87" s="68"/>
      <c r="FB87" s="68"/>
      <c r="FC87" s="68"/>
      <c r="FD87" s="68"/>
      <c r="FE87" s="68"/>
      <c r="FF87" s="68"/>
      <c r="FG87" s="68"/>
      <c r="FH87" s="68"/>
      <c r="FI87" s="68"/>
      <c r="FJ87" s="68"/>
      <c r="FK87" s="68"/>
      <c r="FL87" s="68"/>
      <c r="FM87" s="68"/>
      <c r="FN87" s="68"/>
      <c r="FO87" s="68"/>
      <c r="FP87" s="68"/>
      <c r="FQ87" s="68"/>
      <c r="FR87" s="68"/>
      <c r="FS87" s="68"/>
      <c r="FT87" s="68"/>
      <c r="FU87" s="68"/>
      <c r="FV87" s="68"/>
      <c r="FW87" s="68"/>
      <c r="FX87" s="68"/>
      <c r="FY87" s="68"/>
      <c r="FZ87" s="68"/>
      <c r="GA87" s="68"/>
      <c r="GB87" s="68"/>
      <c r="GC87" s="68"/>
      <c r="GD87" s="68"/>
      <c r="GE87" s="68"/>
      <c r="GF87" s="68"/>
      <c r="GG87" s="68"/>
      <c r="GH87" s="68"/>
      <c r="GI87" s="68"/>
      <c r="GJ87" s="68"/>
      <c r="GK87" s="68"/>
      <c r="GL87" s="68"/>
      <c r="GM87" s="68"/>
      <c r="GN87" s="68"/>
      <c r="GO87" s="68"/>
      <c r="GP87" s="68"/>
      <c r="GQ87" s="68"/>
      <c r="GR87" s="68"/>
      <c r="GS87" s="68"/>
      <c r="GT87" s="68"/>
      <c r="GU87" s="68"/>
      <c r="GV87" s="68"/>
      <c r="GW87" s="68"/>
      <c r="GX87" s="68"/>
      <c r="GY87" s="68"/>
      <c r="GZ87" s="68"/>
      <c r="HA87" s="68"/>
      <c r="HB87" s="68"/>
      <c r="HC87" s="68"/>
      <c r="HD87" s="68"/>
      <c r="HE87" s="68"/>
      <c r="HF87" s="68"/>
      <c r="HG87" s="68"/>
      <c r="HH87" s="68"/>
      <c r="HI87" s="68"/>
      <c r="HJ87" s="68"/>
      <c r="HK87" s="68"/>
      <c r="HL87" s="68"/>
      <c r="HM87" s="68"/>
      <c r="HN87" s="68"/>
      <c r="HO87" s="68"/>
      <c r="HP87" s="68"/>
      <c r="HQ87" s="68"/>
      <c r="HR87" s="68"/>
      <c r="HS87" s="68"/>
      <c r="HT87" s="68"/>
      <c r="HU87" s="68"/>
      <c r="HV87" s="68"/>
      <c r="HW87" s="68"/>
      <c r="HX87" s="68"/>
      <c r="HY87" s="68"/>
      <c r="HZ87" s="68"/>
      <c r="IA87" s="68"/>
      <c r="IB87" s="68"/>
      <c r="IC87" s="68"/>
      <c r="ID87" s="68"/>
      <c r="IE87" s="68"/>
      <c r="IF87" s="68"/>
      <c r="IG87" s="68"/>
      <c r="IH87" s="68"/>
      <c r="II87" s="68"/>
      <c r="IJ87" s="68"/>
    </row>
    <row r="88" s="13" customFormat="1" ht="22" customHeight="1" spans="1:12">
      <c r="A88" s="70" t="s">
        <v>93</v>
      </c>
      <c r="B88" s="98">
        <v>156</v>
      </c>
      <c r="C88" s="32">
        <v>170</v>
      </c>
      <c r="D88" s="33">
        <v>0.85</v>
      </c>
      <c r="E88" s="99">
        <f>ROUND(C88*800*12*D88/10000,2)</f>
        <v>138.72</v>
      </c>
      <c r="F88" s="99">
        <f>ROUND(B88*0.3*590*12/10000,2)</f>
        <v>33.13</v>
      </c>
      <c r="G88" s="100">
        <f>E88-F88</f>
        <v>105.59</v>
      </c>
      <c r="H88" s="99">
        <f>G88</f>
        <v>105.59</v>
      </c>
      <c r="I88" s="100">
        <f>VLOOKUP(A88,'[1]计生特扶-死亡'!$B:$H,7,0)</f>
        <v>92.81</v>
      </c>
      <c r="J88" s="100">
        <f>H88-I88</f>
        <v>12.78</v>
      </c>
      <c r="K88" s="100">
        <f>G88+J88</f>
        <v>118.37</v>
      </c>
      <c r="L88" s="68"/>
    </row>
    <row r="89" s="13" customFormat="1" ht="22" customHeight="1" spans="1:12">
      <c r="A89" s="70" t="s">
        <v>94</v>
      </c>
      <c r="B89" s="98">
        <v>32</v>
      </c>
      <c r="C89" s="32">
        <v>31</v>
      </c>
      <c r="D89" s="33">
        <v>0.85</v>
      </c>
      <c r="E89" s="99">
        <f>ROUND(C89*800*12*D89/10000,2)</f>
        <v>25.3</v>
      </c>
      <c r="F89" s="99">
        <f>ROUND(B89*0.3*590*12/10000,2)</f>
        <v>6.8</v>
      </c>
      <c r="G89" s="100">
        <f>E89-F89</f>
        <v>18.5</v>
      </c>
      <c r="H89" s="99">
        <f>G89</f>
        <v>18.5</v>
      </c>
      <c r="I89" s="100">
        <f>VLOOKUP(A89,'[1]计生特扶-死亡'!$B:$H,7,0)</f>
        <v>19.95</v>
      </c>
      <c r="J89" s="100">
        <f>H89-I89</f>
        <v>-1.45</v>
      </c>
      <c r="K89" s="100">
        <f>G89+J89</f>
        <v>17.05</v>
      </c>
      <c r="L89" s="68"/>
    </row>
    <row r="90" s="13" customFormat="1" ht="22" customHeight="1" spans="1:244">
      <c r="A90" s="37" t="s">
        <v>95</v>
      </c>
      <c r="B90" s="95">
        <f>SUM(B91:B93)</f>
        <v>384</v>
      </c>
      <c r="C90" s="95">
        <f t="shared" ref="C90:K90" si="48">SUM(C91:C93)</f>
        <v>389</v>
      </c>
      <c r="D90" s="95"/>
      <c r="E90" s="107">
        <f t="shared" si="48"/>
        <v>242.73</v>
      </c>
      <c r="F90" s="107">
        <f t="shared" si="48"/>
        <v>81.57</v>
      </c>
      <c r="G90" s="107">
        <f t="shared" si="48"/>
        <v>161.16</v>
      </c>
      <c r="H90" s="107">
        <f t="shared" si="48"/>
        <v>161.16</v>
      </c>
      <c r="I90" s="107">
        <f t="shared" si="48"/>
        <v>154.05</v>
      </c>
      <c r="J90" s="107">
        <f t="shared" si="48"/>
        <v>7.11000000000001</v>
      </c>
      <c r="K90" s="107">
        <f t="shared" si="48"/>
        <v>168.27</v>
      </c>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c r="AX90" s="68"/>
      <c r="AY90" s="68"/>
      <c r="AZ90" s="68"/>
      <c r="BA90" s="68"/>
      <c r="BB90" s="68"/>
      <c r="BC90" s="68"/>
      <c r="BD90" s="68"/>
      <c r="BE90" s="68"/>
      <c r="BF90" s="68"/>
      <c r="BG90" s="68"/>
      <c r="BH90" s="68"/>
      <c r="BI90" s="68"/>
      <c r="BJ90" s="68"/>
      <c r="BK90" s="68"/>
      <c r="BL90" s="68"/>
      <c r="BM90" s="68"/>
      <c r="BN90" s="68"/>
      <c r="BO90" s="68"/>
      <c r="BP90" s="68"/>
      <c r="BQ90" s="68"/>
      <c r="BR90" s="68"/>
      <c r="BS90" s="68"/>
      <c r="BT90" s="68"/>
      <c r="BU90" s="68"/>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c r="DS90" s="68"/>
      <c r="DT90" s="68"/>
      <c r="DU90" s="68"/>
      <c r="DV90" s="68"/>
      <c r="DW90" s="68"/>
      <c r="DX90" s="68"/>
      <c r="DY90" s="68"/>
      <c r="DZ90" s="68"/>
      <c r="EA90" s="68"/>
      <c r="EB90" s="68"/>
      <c r="EC90" s="68"/>
      <c r="ED90" s="68"/>
      <c r="EE90" s="68"/>
      <c r="EF90" s="68"/>
      <c r="EG90" s="68"/>
      <c r="EH90" s="68"/>
      <c r="EI90" s="68"/>
      <c r="EJ90" s="68"/>
      <c r="EK90" s="68"/>
      <c r="EL90" s="68"/>
      <c r="EM90" s="68"/>
      <c r="EN90" s="68"/>
      <c r="EO90" s="68"/>
      <c r="EP90" s="68"/>
      <c r="EQ90" s="68"/>
      <c r="ER90" s="68"/>
      <c r="ES90" s="68"/>
      <c r="ET90" s="68"/>
      <c r="EU90" s="68"/>
      <c r="EV90" s="68"/>
      <c r="EW90" s="68"/>
      <c r="EX90" s="68"/>
      <c r="EY90" s="68"/>
      <c r="EZ90" s="68"/>
      <c r="FA90" s="68"/>
      <c r="FB90" s="68"/>
      <c r="FC90" s="68"/>
      <c r="FD90" s="68"/>
      <c r="FE90" s="68"/>
      <c r="FF90" s="68"/>
      <c r="FG90" s="68"/>
      <c r="FH90" s="68"/>
      <c r="FI90" s="68"/>
      <c r="FJ90" s="68"/>
      <c r="FK90" s="68"/>
      <c r="FL90" s="68"/>
      <c r="FM90" s="68"/>
      <c r="FN90" s="68"/>
      <c r="FO90" s="68"/>
      <c r="FP90" s="68"/>
      <c r="FQ90" s="68"/>
      <c r="FR90" s="68"/>
      <c r="FS90" s="68"/>
      <c r="FT90" s="68"/>
      <c r="FU90" s="68"/>
      <c r="FV90" s="68"/>
      <c r="FW90" s="68"/>
      <c r="FX90" s="68"/>
      <c r="FY90" s="68"/>
      <c r="FZ90" s="68"/>
      <c r="GA90" s="68"/>
      <c r="GB90" s="68"/>
      <c r="GC90" s="68"/>
      <c r="GD90" s="68"/>
      <c r="GE90" s="68"/>
      <c r="GF90" s="68"/>
      <c r="GG90" s="68"/>
      <c r="GH90" s="68"/>
      <c r="GI90" s="68"/>
      <c r="GJ90" s="68"/>
      <c r="GK90" s="68"/>
      <c r="GL90" s="68"/>
      <c r="GM90" s="68"/>
      <c r="GN90" s="68"/>
      <c r="GO90" s="68"/>
      <c r="GP90" s="68"/>
      <c r="GQ90" s="68"/>
      <c r="GR90" s="68"/>
      <c r="GS90" s="68"/>
      <c r="GT90" s="68"/>
      <c r="GU90" s="68"/>
      <c r="GV90" s="68"/>
      <c r="GW90" s="68"/>
      <c r="GX90" s="68"/>
      <c r="GY90" s="68"/>
      <c r="GZ90" s="68"/>
      <c r="HA90" s="68"/>
      <c r="HB90" s="68"/>
      <c r="HC90" s="68"/>
      <c r="HD90" s="68"/>
      <c r="HE90" s="68"/>
      <c r="HF90" s="68"/>
      <c r="HG90" s="68"/>
      <c r="HH90" s="68"/>
      <c r="HI90" s="68"/>
      <c r="HJ90" s="68"/>
      <c r="HK90" s="68"/>
      <c r="HL90" s="68"/>
      <c r="HM90" s="68"/>
      <c r="HN90" s="68"/>
      <c r="HO90" s="68"/>
      <c r="HP90" s="68"/>
      <c r="HQ90" s="68"/>
      <c r="HR90" s="68"/>
      <c r="HS90" s="68"/>
      <c r="HT90" s="68"/>
      <c r="HU90" s="68"/>
      <c r="HV90" s="68"/>
      <c r="HW90" s="68"/>
      <c r="HX90" s="68"/>
      <c r="HY90" s="68"/>
      <c r="HZ90" s="68"/>
      <c r="IA90" s="68"/>
      <c r="IB90" s="68"/>
      <c r="IC90" s="68"/>
      <c r="ID90" s="68"/>
      <c r="IE90" s="68"/>
      <c r="IF90" s="68"/>
      <c r="IG90" s="68"/>
      <c r="IH90" s="68"/>
      <c r="II90" s="68"/>
      <c r="IJ90" s="68"/>
    </row>
    <row r="91" s="13" customFormat="1" ht="22" customHeight="1" spans="1:12">
      <c r="A91" s="30" t="s">
        <v>96</v>
      </c>
      <c r="B91" s="98">
        <v>329</v>
      </c>
      <c r="C91" s="32">
        <v>331</v>
      </c>
      <c r="D91" s="33">
        <v>0.65</v>
      </c>
      <c r="E91" s="99">
        <f>ROUND(C91*800*12*D91/10000,2)</f>
        <v>206.54</v>
      </c>
      <c r="F91" s="99">
        <f>ROUND(B91*0.3*590*12/10000,2)</f>
        <v>69.88</v>
      </c>
      <c r="G91" s="100">
        <f>E91-F91</f>
        <v>136.66</v>
      </c>
      <c r="H91" s="99">
        <f>G91</f>
        <v>136.66</v>
      </c>
      <c r="I91" s="100">
        <f>VLOOKUP(A91,'[1]计生特扶-死亡'!$B:$H,7,0)</f>
        <v>131.39</v>
      </c>
      <c r="J91" s="100">
        <f>H91-I91</f>
        <v>5.27000000000001</v>
      </c>
      <c r="K91" s="100">
        <f>G91+J91</f>
        <v>141.93</v>
      </c>
      <c r="L91" s="68"/>
    </row>
    <row r="92" s="13" customFormat="1" ht="22" customHeight="1" spans="1:12">
      <c r="A92" s="30" t="s">
        <v>97</v>
      </c>
      <c r="B92" s="98">
        <v>15</v>
      </c>
      <c r="C92" s="32">
        <v>17</v>
      </c>
      <c r="D92" s="33">
        <v>0.65</v>
      </c>
      <c r="E92" s="99">
        <f>ROUND(C92*800*12*D92/10000,2)</f>
        <v>10.61</v>
      </c>
      <c r="F92" s="99">
        <f>ROUND(B92*0.3*590*12/10000,2)</f>
        <v>3.19</v>
      </c>
      <c r="G92" s="100">
        <f>E92-F92</f>
        <v>7.42</v>
      </c>
      <c r="H92" s="99">
        <f>G92</f>
        <v>7.42</v>
      </c>
      <c r="I92" s="100">
        <f>VLOOKUP(A92,'[1]计生特扶-死亡'!$B:$H,7,0)</f>
        <v>6.39</v>
      </c>
      <c r="J92" s="100">
        <f>H92-I92</f>
        <v>1.03</v>
      </c>
      <c r="K92" s="100">
        <f>G92+J92</f>
        <v>8.45</v>
      </c>
      <c r="L92" s="68"/>
    </row>
    <row r="93" s="13" customFormat="1" ht="22" customHeight="1" spans="1:12">
      <c r="A93" s="30" t="s">
        <v>98</v>
      </c>
      <c r="B93" s="98">
        <v>40</v>
      </c>
      <c r="C93" s="32">
        <v>41</v>
      </c>
      <c r="D93" s="33">
        <v>0.65</v>
      </c>
      <c r="E93" s="99">
        <f>ROUND(C93*800*12*D93/10000,2)</f>
        <v>25.58</v>
      </c>
      <c r="F93" s="99">
        <f>ROUND(B93*0.3*590*12/10000,2)</f>
        <v>8.5</v>
      </c>
      <c r="G93" s="100">
        <f>E93-F93</f>
        <v>17.08</v>
      </c>
      <c r="H93" s="99">
        <f>G93</f>
        <v>17.08</v>
      </c>
      <c r="I93" s="100">
        <f>VLOOKUP(A93,'[1]计生特扶-死亡'!$B:$H,7,0)</f>
        <v>16.27</v>
      </c>
      <c r="J93" s="100">
        <f>H93-I93</f>
        <v>0.809999999999999</v>
      </c>
      <c r="K93" s="100">
        <f>G93+J93</f>
        <v>17.89</v>
      </c>
      <c r="L93" s="68"/>
    </row>
    <row r="94" s="13" customFormat="1" ht="22" customHeight="1" spans="1:244">
      <c r="A94" s="37" t="s">
        <v>99</v>
      </c>
      <c r="B94" s="95">
        <f>SUM(B95:B96)</f>
        <v>255</v>
      </c>
      <c r="C94" s="95">
        <f t="shared" ref="C94:K94" si="49">SUM(C95:C96)</f>
        <v>270</v>
      </c>
      <c r="D94" s="95"/>
      <c r="E94" s="107">
        <f t="shared" si="49"/>
        <v>220.32</v>
      </c>
      <c r="F94" s="107">
        <f t="shared" si="49"/>
        <v>54.16</v>
      </c>
      <c r="G94" s="107">
        <f t="shared" si="49"/>
        <v>166.16</v>
      </c>
      <c r="H94" s="107">
        <f t="shared" si="49"/>
        <v>166.16</v>
      </c>
      <c r="I94" s="107">
        <f t="shared" si="49"/>
        <v>150.46</v>
      </c>
      <c r="J94" s="107">
        <f t="shared" si="49"/>
        <v>15.7</v>
      </c>
      <c r="K94" s="107">
        <f t="shared" si="49"/>
        <v>181.86</v>
      </c>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c r="AQ94" s="68"/>
      <c r="AR94" s="68"/>
      <c r="AS94" s="68"/>
      <c r="AT94" s="68"/>
      <c r="AU94" s="68"/>
      <c r="AV94" s="68"/>
      <c r="AW94" s="68"/>
      <c r="AX94" s="68"/>
      <c r="AY94" s="68"/>
      <c r="AZ94" s="68"/>
      <c r="BA94" s="68"/>
      <c r="BB94" s="68"/>
      <c r="BC94" s="68"/>
      <c r="BD94" s="68"/>
      <c r="BE94" s="68"/>
      <c r="BF94" s="68"/>
      <c r="BG94" s="68"/>
      <c r="BH94" s="68"/>
      <c r="BI94" s="68"/>
      <c r="BJ94" s="68"/>
      <c r="BK94" s="68"/>
      <c r="BL94" s="68"/>
      <c r="BM94" s="68"/>
      <c r="BN94" s="68"/>
      <c r="BO94" s="68"/>
      <c r="BP94" s="68"/>
      <c r="BQ94" s="68"/>
      <c r="BR94" s="68"/>
      <c r="BS94" s="68"/>
      <c r="BT94" s="68"/>
      <c r="BU94" s="68"/>
      <c r="BV94" s="68"/>
      <c r="BW94" s="68"/>
      <c r="BX94" s="68"/>
      <c r="BY94" s="68"/>
      <c r="BZ94" s="68"/>
      <c r="CA94" s="68"/>
      <c r="CB94" s="68"/>
      <c r="CC94" s="68"/>
      <c r="CD94" s="68"/>
      <c r="CE94" s="68"/>
      <c r="CF94" s="68"/>
      <c r="CG94" s="68"/>
      <c r="CH94" s="68"/>
      <c r="CI94" s="68"/>
      <c r="CJ94" s="68"/>
      <c r="CK94" s="68"/>
      <c r="CL94" s="68"/>
      <c r="CM94" s="68"/>
      <c r="CN94" s="68"/>
      <c r="CO94" s="68"/>
      <c r="CP94" s="68"/>
      <c r="CQ94" s="68"/>
      <c r="CR94" s="68"/>
      <c r="CS94" s="68"/>
      <c r="CT94" s="68"/>
      <c r="CU94" s="68"/>
      <c r="CV94" s="68"/>
      <c r="CW94" s="68"/>
      <c r="CX94" s="68"/>
      <c r="CY94" s="68"/>
      <c r="CZ94" s="68"/>
      <c r="DA94" s="68"/>
      <c r="DB94" s="68"/>
      <c r="DC94" s="68"/>
      <c r="DD94" s="68"/>
      <c r="DE94" s="68"/>
      <c r="DF94" s="68"/>
      <c r="DG94" s="68"/>
      <c r="DH94" s="68"/>
      <c r="DI94" s="68"/>
      <c r="DJ94" s="68"/>
      <c r="DK94" s="68"/>
      <c r="DL94" s="68"/>
      <c r="DM94" s="68"/>
      <c r="DN94" s="68"/>
      <c r="DO94" s="68"/>
      <c r="DP94" s="68"/>
      <c r="DQ94" s="68"/>
      <c r="DR94" s="68"/>
      <c r="DS94" s="68"/>
      <c r="DT94" s="68"/>
      <c r="DU94" s="68"/>
      <c r="DV94" s="68"/>
      <c r="DW94" s="68"/>
      <c r="DX94" s="68"/>
      <c r="DY94" s="68"/>
      <c r="DZ94" s="68"/>
      <c r="EA94" s="68"/>
      <c r="EB94" s="68"/>
      <c r="EC94" s="68"/>
      <c r="ED94" s="68"/>
      <c r="EE94" s="68"/>
      <c r="EF94" s="68"/>
      <c r="EG94" s="68"/>
      <c r="EH94" s="68"/>
      <c r="EI94" s="68"/>
      <c r="EJ94" s="68"/>
      <c r="EK94" s="68"/>
      <c r="EL94" s="68"/>
      <c r="EM94" s="68"/>
      <c r="EN94" s="68"/>
      <c r="EO94" s="68"/>
      <c r="EP94" s="68"/>
      <c r="EQ94" s="68"/>
      <c r="ER94" s="68"/>
      <c r="ES94" s="68"/>
      <c r="ET94" s="68"/>
      <c r="EU94" s="68"/>
      <c r="EV94" s="68"/>
      <c r="EW94" s="68"/>
      <c r="EX94" s="68"/>
      <c r="EY94" s="68"/>
      <c r="EZ94" s="68"/>
      <c r="FA94" s="68"/>
      <c r="FB94" s="68"/>
      <c r="FC94" s="68"/>
      <c r="FD94" s="68"/>
      <c r="FE94" s="68"/>
      <c r="FF94" s="68"/>
      <c r="FG94" s="68"/>
      <c r="FH94" s="68"/>
      <c r="FI94" s="68"/>
      <c r="FJ94" s="68"/>
      <c r="FK94" s="68"/>
      <c r="FL94" s="68"/>
      <c r="FM94" s="68"/>
      <c r="FN94" s="68"/>
      <c r="FO94" s="68"/>
      <c r="FP94" s="68"/>
      <c r="FQ94" s="68"/>
      <c r="FR94" s="68"/>
      <c r="FS94" s="68"/>
      <c r="FT94" s="68"/>
      <c r="FU94" s="68"/>
      <c r="FV94" s="68"/>
      <c r="FW94" s="68"/>
      <c r="FX94" s="68"/>
      <c r="FY94" s="68"/>
      <c r="FZ94" s="68"/>
      <c r="GA94" s="68"/>
      <c r="GB94" s="68"/>
      <c r="GC94" s="68"/>
      <c r="GD94" s="68"/>
      <c r="GE94" s="68"/>
      <c r="GF94" s="68"/>
      <c r="GG94" s="68"/>
      <c r="GH94" s="68"/>
      <c r="GI94" s="68"/>
      <c r="GJ94" s="68"/>
      <c r="GK94" s="68"/>
      <c r="GL94" s="68"/>
      <c r="GM94" s="68"/>
      <c r="GN94" s="68"/>
      <c r="GO94" s="68"/>
      <c r="GP94" s="68"/>
      <c r="GQ94" s="68"/>
      <c r="GR94" s="68"/>
      <c r="GS94" s="68"/>
      <c r="GT94" s="68"/>
      <c r="GU94" s="68"/>
      <c r="GV94" s="68"/>
      <c r="GW94" s="68"/>
      <c r="GX94" s="68"/>
      <c r="GY94" s="68"/>
      <c r="GZ94" s="68"/>
      <c r="HA94" s="68"/>
      <c r="HB94" s="68"/>
      <c r="HC94" s="68"/>
      <c r="HD94" s="68"/>
      <c r="HE94" s="68"/>
      <c r="HF94" s="68"/>
      <c r="HG94" s="68"/>
      <c r="HH94" s="68"/>
      <c r="HI94" s="68"/>
      <c r="HJ94" s="68"/>
      <c r="HK94" s="68"/>
      <c r="HL94" s="68"/>
      <c r="HM94" s="68"/>
      <c r="HN94" s="68"/>
      <c r="HO94" s="68"/>
      <c r="HP94" s="68"/>
      <c r="HQ94" s="68"/>
      <c r="HR94" s="68"/>
      <c r="HS94" s="68"/>
      <c r="HT94" s="68"/>
      <c r="HU94" s="68"/>
      <c r="HV94" s="68"/>
      <c r="HW94" s="68"/>
      <c r="HX94" s="68"/>
      <c r="HY94" s="68"/>
      <c r="HZ94" s="68"/>
      <c r="IA94" s="68"/>
      <c r="IB94" s="68"/>
      <c r="IC94" s="68"/>
      <c r="ID94" s="68"/>
      <c r="IE94" s="68"/>
      <c r="IF94" s="68"/>
      <c r="IG94" s="68"/>
      <c r="IH94" s="68"/>
      <c r="II94" s="68"/>
      <c r="IJ94" s="68"/>
    </row>
    <row r="95" s="13" customFormat="1" ht="22" customHeight="1" spans="1:12">
      <c r="A95" s="30" t="s">
        <v>100</v>
      </c>
      <c r="B95" s="98">
        <v>212</v>
      </c>
      <c r="C95" s="32">
        <v>225</v>
      </c>
      <c r="D95" s="33">
        <v>0.85</v>
      </c>
      <c r="E95" s="99">
        <f>ROUND(C95*800*12*D95/10000,2)</f>
        <v>183.6</v>
      </c>
      <c r="F95" s="99">
        <f>ROUND(B95*0.3*590*12/10000,2)</f>
        <v>45.03</v>
      </c>
      <c r="G95" s="100">
        <f>E95-F95</f>
        <v>138.57</v>
      </c>
      <c r="H95" s="99">
        <f>G95</f>
        <v>138.57</v>
      </c>
      <c r="I95" s="100">
        <f>VLOOKUP(A95,'[1]计生特扶-死亡'!$B:$H,7,0)</f>
        <v>125.89</v>
      </c>
      <c r="J95" s="100">
        <f>H95-I95</f>
        <v>12.68</v>
      </c>
      <c r="K95" s="100">
        <f>G95+J95</f>
        <v>151.25</v>
      </c>
      <c r="L95" s="68"/>
    </row>
    <row r="96" s="13" customFormat="1" ht="22" customHeight="1" spans="1:12">
      <c r="A96" s="30" t="s">
        <v>101</v>
      </c>
      <c r="B96" s="98">
        <v>43</v>
      </c>
      <c r="C96" s="32">
        <v>45</v>
      </c>
      <c r="D96" s="33">
        <v>0.85</v>
      </c>
      <c r="E96" s="99">
        <f>ROUND(C96*800*12*D96/10000,2)</f>
        <v>36.72</v>
      </c>
      <c r="F96" s="99">
        <f>ROUND(B96*0.3*590*12/10000,2)</f>
        <v>9.13</v>
      </c>
      <c r="G96" s="100">
        <f>E96-F96</f>
        <v>27.59</v>
      </c>
      <c r="H96" s="99">
        <f>G96</f>
        <v>27.59</v>
      </c>
      <c r="I96" s="100">
        <f>VLOOKUP(A96,'[1]计生特扶-死亡'!$B:$H,7,0)</f>
        <v>24.57</v>
      </c>
      <c r="J96" s="100">
        <f>H96-I96</f>
        <v>3.02</v>
      </c>
      <c r="K96" s="100">
        <f>G96+J96</f>
        <v>30.61</v>
      </c>
      <c r="L96" s="68"/>
    </row>
    <row r="97" s="68" customFormat="1" ht="22" customHeight="1" spans="1:248">
      <c r="A97" s="37" t="s">
        <v>102</v>
      </c>
      <c r="B97" s="95">
        <f>SUM(B98:B101)-B98</f>
        <v>340</v>
      </c>
      <c r="C97" s="35">
        <f>SUM(C98,C100:C101)</f>
        <v>350</v>
      </c>
      <c r="D97" s="96"/>
      <c r="E97" s="102">
        <f t="shared" ref="B97:K97" si="50">SUM(E98,E100:E101)</f>
        <v>285.6</v>
      </c>
      <c r="F97" s="102">
        <f t="shared" si="50"/>
        <v>72.22</v>
      </c>
      <c r="G97" s="102">
        <f t="shared" si="50"/>
        <v>213.38</v>
      </c>
      <c r="H97" s="102">
        <f t="shared" si="50"/>
        <v>213.38</v>
      </c>
      <c r="I97" s="102">
        <f t="shared" si="50"/>
        <v>200.25</v>
      </c>
      <c r="J97" s="102">
        <f t="shared" si="50"/>
        <v>13.13</v>
      </c>
      <c r="K97" s="102">
        <f t="shared" si="50"/>
        <v>226.51</v>
      </c>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c r="AY97" s="13"/>
      <c r="AZ97" s="13"/>
      <c r="BA97" s="13"/>
      <c r="BB97" s="13"/>
      <c r="BC97" s="13"/>
      <c r="BD97" s="13"/>
      <c r="BE97" s="13"/>
      <c r="BF97" s="13"/>
      <c r="BG97" s="13"/>
      <c r="BH97" s="13"/>
      <c r="BI97" s="13"/>
      <c r="BJ97" s="13"/>
      <c r="BK97" s="13"/>
      <c r="BL97" s="13"/>
      <c r="BM97" s="13"/>
      <c r="BN97" s="13"/>
      <c r="BO97" s="13"/>
      <c r="BP97" s="13"/>
      <c r="BQ97" s="13"/>
      <c r="BR97" s="13"/>
      <c r="BS97" s="13"/>
      <c r="BT97" s="13"/>
      <c r="BU97" s="13"/>
      <c r="BV97" s="13"/>
      <c r="BW97" s="13"/>
      <c r="BX97" s="13"/>
      <c r="BY97" s="13"/>
      <c r="BZ97" s="13"/>
      <c r="CA97" s="13"/>
      <c r="CB97" s="13"/>
      <c r="CC97" s="13"/>
      <c r="CD97" s="13"/>
      <c r="CE97" s="13"/>
      <c r="CF97" s="13"/>
      <c r="CG97" s="13"/>
      <c r="CH97" s="13"/>
      <c r="CI97" s="13"/>
      <c r="CJ97" s="13"/>
      <c r="CK97" s="13"/>
      <c r="CL97" s="13"/>
      <c r="CM97" s="13"/>
      <c r="CN97" s="13"/>
      <c r="CO97" s="13"/>
      <c r="CP97" s="13"/>
      <c r="CQ97" s="13"/>
      <c r="CR97" s="13"/>
      <c r="CS97" s="13"/>
      <c r="CT97" s="13"/>
      <c r="CU97" s="13"/>
      <c r="CV97" s="13"/>
      <c r="CW97" s="13"/>
      <c r="CX97" s="13"/>
      <c r="CY97" s="13"/>
      <c r="CZ97" s="13"/>
      <c r="DA97" s="13"/>
      <c r="DB97" s="13"/>
      <c r="DC97" s="13"/>
      <c r="DD97" s="13"/>
      <c r="DE97" s="13"/>
      <c r="DF97" s="13"/>
      <c r="DG97" s="13"/>
      <c r="DH97" s="13"/>
      <c r="DI97" s="13"/>
      <c r="DJ97" s="13"/>
      <c r="DK97" s="13"/>
      <c r="DL97" s="13"/>
      <c r="DM97" s="13"/>
      <c r="DN97" s="13"/>
      <c r="DO97" s="13"/>
      <c r="DP97" s="13"/>
      <c r="DQ97" s="13"/>
      <c r="DR97" s="13"/>
      <c r="DS97" s="13"/>
      <c r="DT97" s="13"/>
      <c r="DU97" s="13"/>
      <c r="DV97" s="13"/>
      <c r="DW97" s="13"/>
      <c r="DX97" s="13"/>
      <c r="DY97" s="13"/>
      <c r="DZ97" s="13"/>
      <c r="EA97" s="13"/>
      <c r="EB97" s="13"/>
      <c r="EC97" s="13"/>
      <c r="ED97" s="13"/>
      <c r="EE97" s="13"/>
      <c r="EF97" s="13"/>
      <c r="EG97" s="13"/>
      <c r="EH97" s="13"/>
      <c r="EI97" s="13"/>
      <c r="EJ97" s="13"/>
      <c r="EK97" s="13"/>
      <c r="EL97" s="13"/>
      <c r="EM97" s="13"/>
      <c r="EN97" s="13"/>
      <c r="EO97" s="13"/>
      <c r="EP97" s="13"/>
      <c r="EQ97" s="13"/>
      <c r="ER97" s="13"/>
      <c r="ES97" s="13"/>
      <c r="ET97" s="13"/>
      <c r="EU97" s="13"/>
      <c r="EV97" s="13"/>
      <c r="EW97" s="13"/>
      <c r="EX97" s="13"/>
      <c r="EY97" s="13"/>
      <c r="EZ97" s="13"/>
      <c r="FA97" s="13"/>
      <c r="FB97" s="13"/>
      <c r="FC97" s="13"/>
      <c r="FD97" s="13"/>
      <c r="FE97" s="13"/>
      <c r="FF97" s="13"/>
      <c r="FG97" s="13"/>
      <c r="FH97" s="13"/>
      <c r="FI97" s="13"/>
      <c r="FJ97" s="13"/>
      <c r="FK97" s="13"/>
      <c r="FL97" s="13"/>
      <c r="FM97" s="13"/>
      <c r="FN97" s="13"/>
      <c r="FO97" s="13"/>
      <c r="FP97" s="13"/>
      <c r="FQ97" s="13"/>
      <c r="FR97" s="13"/>
      <c r="FS97" s="13"/>
      <c r="FT97" s="13"/>
      <c r="FU97" s="13"/>
      <c r="FV97" s="13"/>
      <c r="FW97" s="13"/>
      <c r="FX97" s="13"/>
      <c r="FY97" s="13"/>
      <c r="FZ97" s="13"/>
      <c r="GA97" s="13"/>
      <c r="GB97" s="13"/>
      <c r="GC97" s="13"/>
      <c r="GD97" s="13"/>
      <c r="GE97" s="13"/>
      <c r="GF97" s="13"/>
      <c r="GG97" s="13"/>
      <c r="GH97" s="13"/>
      <c r="GI97" s="13"/>
      <c r="GJ97" s="13"/>
      <c r="GK97" s="13"/>
      <c r="GL97" s="13"/>
      <c r="GM97" s="13"/>
      <c r="GN97" s="13"/>
      <c r="GO97" s="13"/>
      <c r="GP97" s="13"/>
      <c r="GQ97" s="13"/>
      <c r="GR97" s="13"/>
      <c r="GS97" s="13"/>
      <c r="GT97" s="13"/>
      <c r="GU97" s="13"/>
      <c r="GV97" s="13"/>
      <c r="GW97" s="13"/>
      <c r="GX97" s="13"/>
      <c r="GY97" s="13"/>
      <c r="GZ97" s="13"/>
      <c r="HA97" s="13"/>
      <c r="HB97" s="13"/>
      <c r="HC97" s="13"/>
      <c r="HD97" s="13"/>
      <c r="HE97" s="13"/>
      <c r="HF97" s="13"/>
      <c r="HG97" s="13"/>
      <c r="HH97" s="13"/>
      <c r="HI97" s="13"/>
      <c r="HJ97" s="13"/>
      <c r="HK97" s="13"/>
      <c r="HL97" s="13"/>
      <c r="HM97" s="13"/>
      <c r="HN97" s="13"/>
      <c r="HO97" s="13"/>
      <c r="HP97" s="13"/>
      <c r="HQ97" s="13"/>
      <c r="HR97" s="13"/>
      <c r="HS97" s="13"/>
      <c r="HT97" s="13"/>
      <c r="HU97" s="13"/>
      <c r="HV97" s="13"/>
      <c r="HW97" s="13"/>
      <c r="HX97" s="13"/>
      <c r="HY97" s="13"/>
      <c r="HZ97" s="13"/>
      <c r="IA97" s="13"/>
      <c r="IB97" s="13"/>
      <c r="IC97" s="13"/>
      <c r="ID97" s="13"/>
      <c r="IE97" s="13"/>
      <c r="IF97" s="13"/>
      <c r="IG97" s="13"/>
      <c r="IH97" s="13"/>
      <c r="II97" s="13"/>
      <c r="IJ97" s="13"/>
      <c r="IK97" s="13"/>
      <c r="IL97" s="13"/>
      <c r="IM97" s="13"/>
      <c r="IN97" s="13"/>
    </row>
    <row r="98" s="13" customFormat="1" ht="22" customHeight="1" spans="1:12">
      <c r="A98" s="30" t="s">
        <v>103</v>
      </c>
      <c r="B98" s="98">
        <v>19</v>
      </c>
      <c r="C98" s="32">
        <v>22</v>
      </c>
      <c r="D98" s="33">
        <v>0.85</v>
      </c>
      <c r="E98" s="100">
        <f>ROUND(C98*800*12*D98/10000,2)</f>
        <v>17.95</v>
      </c>
      <c r="F98" s="99">
        <f>ROUND(B98*0.3*590*12/10000,2)</f>
        <v>4.04</v>
      </c>
      <c r="G98" s="100">
        <f>E98-F98</f>
        <v>13.91</v>
      </c>
      <c r="H98" s="99">
        <f>G98</f>
        <v>13.91</v>
      </c>
      <c r="I98" s="100">
        <f>VLOOKUP(A98,'[1]计生特扶-死亡'!$B:$H,7,0)</f>
        <v>13.13</v>
      </c>
      <c r="J98" s="100">
        <f>H98-I98</f>
        <v>0.779999999999999</v>
      </c>
      <c r="K98" s="100">
        <f>G98+J98</f>
        <v>14.69</v>
      </c>
      <c r="L98" s="68"/>
    </row>
    <row r="99" s="13" customFormat="1" ht="22" customHeight="1" spans="1:12">
      <c r="A99" s="49" t="s">
        <v>104</v>
      </c>
      <c r="B99" s="98">
        <v>19</v>
      </c>
      <c r="C99" s="35">
        <v>22</v>
      </c>
      <c r="D99" s="38">
        <v>0.85</v>
      </c>
      <c r="E99" s="100">
        <f>ROUND(C99*800*12*D99/10000,2)</f>
        <v>17.95</v>
      </c>
      <c r="F99" s="99">
        <f>ROUND(B99*0.3*590*12/10000,2)</f>
        <v>4.04</v>
      </c>
      <c r="G99" s="100">
        <f>E99-F99</f>
        <v>13.91</v>
      </c>
      <c r="H99" s="99">
        <f>G99</f>
        <v>13.91</v>
      </c>
      <c r="I99" s="100">
        <f>VLOOKUP(A99,'[1]计生特扶-死亡'!$B:$H,7,0)</f>
        <v>13.13</v>
      </c>
      <c r="J99" s="100">
        <f>H99-I99</f>
        <v>0.779999999999999</v>
      </c>
      <c r="K99" s="100">
        <f>G99+J99</f>
        <v>14.69</v>
      </c>
      <c r="L99" s="68"/>
    </row>
    <row r="100" s="13" customFormat="1" ht="22" customHeight="1" spans="1:12">
      <c r="A100" s="30" t="s">
        <v>105</v>
      </c>
      <c r="B100" s="98">
        <v>261</v>
      </c>
      <c r="C100" s="32">
        <v>266</v>
      </c>
      <c r="D100" s="33">
        <v>0.85</v>
      </c>
      <c r="E100" s="100">
        <f>ROUND(C100*800*12*D100/10000,2)</f>
        <v>217.06</v>
      </c>
      <c r="F100" s="99">
        <f>ROUND(B100*0.3*590*12/10000,2)</f>
        <v>55.44</v>
      </c>
      <c r="G100" s="100">
        <f>E100-F100</f>
        <v>161.62</v>
      </c>
      <c r="H100" s="99">
        <f>G100</f>
        <v>161.62</v>
      </c>
      <c r="I100" s="100">
        <f>VLOOKUP(A100,'[1]计生特扶-死亡'!$B:$H,7,0)</f>
        <v>153.74</v>
      </c>
      <c r="J100" s="100">
        <f>H100-I100</f>
        <v>7.88</v>
      </c>
      <c r="K100" s="100">
        <f>G100+J100</f>
        <v>169.5</v>
      </c>
      <c r="L100" s="68"/>
    </row>
    <row r="101" s="13" customFormat="1" ht="22" customHeight="1" spans="1:12">
      <c r="A101" s="30" t="s">
        <v>106</v>
      </c>
      <c r="B101" s="98">
        <v>60</v>
      </c>
      <c r="C101" s="32">
        <v>62</v>
      </c>
      <c r="D101" s="33">
        <v>0.85</v>
      </c>
      <c r="E101" s="100">
        <f>ROUND(C101*800*12*D101/10000,2)</f>
        <v>50.59</v>
      </c>
      <c r="F101" s="99">
        <f>ROUND(B101*0.3*590*12/10000,2)</f>
        <v>12.74</v>
      </c>
      <c r="G101" s="100">
        <f>E101-F101</f>
        <v>37.85</v>
      </c>
      <c r="H101" s="99">
        <f>G101</f>
        <v>37.85</v>
      </c>
      <c r="I101" s="100">
        <f>VLOOKUP(A101,'[1]计生特扶-死亡'!$B:$H,7,0)</f>
        <v>33.38</v>
      </c>
      <c r="J101" s="100">
        <f>H101-I101</f>
        <v>4.47</v>
      </c>
      <c r="K101" s="100">
        <f>G101+J101</f>
        <v>42.32</v>
      </c>
      <c r="L101" s="68"/>
    </row>
    <row r="102" s="13" customFormat="1" ht="22" customHeight="1" spans="1:244">
      <c r="A102" s="37" t="s">
        <v>107</v>
      </c>
      <c r="B102" s="95">
        <f>SUM(B103:B104)</f>
        <v>65</v>
      </c>
      <c r="C102" s="95">
        <f>SUM(C103:C104)</f>
        <v>69</v>
      </c>
      <c r="D102" s="96"/>
      <c r="E102" s="97">
        <f t="shared" ref="E102:K102" si="51">SUM(E103:E104)</f>
        <v>56.31</v>
      </c>
      <c r="F102" s="97">
        <f t="shared" si="51"/>
        <v>13.81</v>
      </c>
      <c r="G102" s="97">
        <f t="shared" si="51"/>
        <v>42.5</v>
      </c>
      <c r="H102" s="97">
        <f t="shared" si="51"/>
        <v>42.5</v>
      </c>
      <c r="I102" s="97">
        <f t="shared" si="51"/>
        <v>43.13</v>
      </c>
      <c r="J102" s="97">
        <f t="shared" si="51"/>
        <v>-0.629999999999999</v>
      </c>
      <c r="K102" s="97">
        <f t="shared" si="51"/>
        <v>41.87</v>
      </c>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68"/>
      <c r="AS102" s="68"/>
      <c r="AT102" s="68"/>
      <c r="AU102" s="68"/>
      <c r="AV102" s="68"/>
      <c r="AW102" s="68"/>
      <c r="AX102" s="68"/>
      <c r="AY102" s="68"/>
      <c r="AZ102" s="68"/>
      <c r="BA102" s="68"/>
      <c r="BB102" s="68"/>
      <c r="BC102" s="68"/>
      <c r="BD102" s="68"/>
      <c r="BE102" s="68"/>
      <c r="BF102" s="68"/>
      <c r="BG102" s="68"/>
      <c r="BH102" s="68"/>
      <c r="BI102" s="68"/>
      <c r="BJ102" s="68"/>
      <c r="BK102" s="68"/>
      <c r="BL102" s="68"/>
      <c r="BM102" s="68"/>
      <c r="BN102" s="68"/>
      <c r="BO102" s="68"/>
      <c r="BP102" s="68"/>
      <c r="BQ102" s="68"/>
      <c r="BR102" s="68"/>
      <c r="BS102" s="68"/>
      <c r="BT102" s="68"/>
      <c r="BU102" s="68"/>
      <c r="BV102" s="68"/>
      <c r="BW102" s="68"/>
      <c r="BX102" s="68"/>
      <c r="BY102" s="68"/>
      <c r="BZ102" s="68"/>
      <c r="CA102" s="68"/>
      <c r="CB102" s="68"/>
      <c r="CC102" s="68"/>
      <c r="CD102" s="68"/>
      <c r="CE102" s="68"/>
      <c r="CF102" s="68"/>
      <c r="CG102" s="68"/>
      <c r="CH102" s="68"/>
      <c r="CI102" s="68"/>
      <c r="CJ102" s="68"/>
      <c r="CK102" s="68"/>
      <c r="CL102" s="68"/>
      <c r="CM102" s="68"/>
      <c r="CN102" s="68"/>
      <c r="CO102" s="68"/>
      <c r="CP102" s="68"/>
      <c r="CQ102" s="68"/>
      <c r="CR102" s="68"/>
      <c r="CS102" s="68"/>
      <c r="CT102" s="68"/>
      <c r="CU102" s="68"/>
      <c r="CV102" s="68"/>
      <c r="CW102" s="68"/>
      <c r="CX102" s="68"/>
      <c r="CY102" s="68"/>
      <c r="CZ102" s="68"/>
      <c r="DA102" s="68"/>
      <c r="DB102" s="68"/>
      <c r="DC102" s="68"/>
      <c r="DD102" s="68"/>
      <c r="DE102" s="68"/>
      <c r="DF102" s="68"/>
      <c r="DG102" s="68"/>
      <c r="DH102" s="68"/>
      <c r="DI102" s="68"/>
      <c r="DJ102" s="68"/>
      <c r="DK102" s="68"/>
      <c r="DL102" s="68"/>
      <c r="DM102" s="68"/>
      <c r="DN102" s="68"/>
      <c r="DO102" s="68"/>
      <c r="DP102" s="68"/>
      <c r="DQ102" s="68"/>
      <c r="DR102" s="68"/>
      <c r="DS102" s="68"/>
      <c r="DT102" s="68"/>
      <c r="DU102" s="68"/>
      <c r="DV102" s="68"/>
      <c r="DW102" s="68"/>
      <c r="DX102" s="68"/>
      <c r="DY102" s="68"/>
      <c r="DZ102" s="68"/>
      <c r="EA102" s="68"/>
      <c r="EB102" s="68"/>
      <c r="EC102" s="68"/>
      <c r="ED102" s="68"/>
      <c r="EE102" s="68"/>
      <c r="EF102" s="68"/>
      <c r="EG102" s="68"/>
      <c r="EH102" s="68"/>
      <c r="EI102" s="68"/>
      <c r="EJ102" s="68"/>
      <c r="EK102" s="68"/>
      <c r="EL102" s="68"/>
      <c r="EM102" s="68"/>
      <c r="EN102" s="68"/>
      <c r="EO102" s="68"/>
      <c r="EP102" s="68"/>
      <c r="EQ102" s="68"/>
      <c r="ER102" s="68"/>
      <c r="ES102" s="68"/>
      <c r="ET102" s="68"/>
      <c r="EU102" s="68"/>
      <c r="EV102" s="68"/>
      <c r="EW102" s="68"/>
      <c r="EX102" s="68"/>
      <c r="EY102" s="68"/>
      <c r="EZ102" s="68"/>
      <c r="FA102" s="68"/>
      <c r="FB102" s="68"/>
      <c r="FC102" s="68"/>
      <c r="FD102" s="68"/>
      <c r="FE102" s="68"/>
      <c r="FF102" s="68"/>
      <c r="FG102" s="68"/>
      <c r="FH102" s="68"/>
      <c r="FI102" s="68"/>
      <c r="FJ102" s="68"/>
      <c r="FK102" s="68"/>
      <c r="FL102" s="68"/>
      <c r="FM102" s="68"/>
      <c r="FN102" s="68"/>
      <c r="FO102" s="68"/>
      <c r="FP102" s="68"/>
      <c r="FQ102" s="68"/>
      <c r="FR102" s="68"/>
      <c r="FS102" s="68"/>
      <c r="FT102" s="68"/>
      <c r="FU102" s="68"/>
      <c r="FV102" s="68"/>
      <c r="FW102" s="68"/>
      <c r="FX102" s="68"/>
      <c r="FY102" s="68"/>
      <c r="FZ102" s="68"/>
      <c r="GA102" s="68"/>
      <c r="GB102" s="68"/>
      <c r="GC102" s="68"/>
      <c r="GD102" s="68"/>
      <c r="GE102" s="68"/>
      <c r="GF102" s="68"/>
      <c r="GG102" s="68"/>
      <c r="GH102" s="68"/>
      <c r="GI102" s="68"/>
      <c r="GJ102" s="68"/>
      <c r="GK102" s="68"/>
      <c r="GL102" s="68"/>
      <c r="GM102" s="68"/>
      <c r="GN102" s="68"/>
      <c r="GO102" s="68"/>
      <c r="GP102" s="68"/>
      <c r="GQ102" s="68"/>
      <c r="GR102" s="68"/>
      <c r="GS102" s="68"/>
      <c r="GT102" s="68"/>
      <c r="GU102" s="68"/>
      <c r="GV102" s="68"/>
      <c r="GW102" s="68"/>
      <c r="GX102" s="68"/>
      <c r="GY102" s="68"/>
      <c r="GZ102" s="68"/>
      <c r="HA102" s="68"/>
      <c r="HB102" s="68"/>
      <c r="HC102" s="68"/>
      <c r="HD102" s="68"/>
      <c r="HE102" s="68"/>
      <c r="HF102" s="68"/>
      <c r="HG102" s="68"/>
      <c r="HH102" s="68"/>
      <c r="HI102" s="68"/>
      <c r="HJ102" s="68"/>
      <c r="HK102" s="68"/>
      <c r="HL102" s="68"/>
      <c r="HM102" s="68"/>
      <c r="HN102" s="68"/>
      <c r="HO102" s="68"/>
      <c r="HP102" s="68"/>
      <c r="HQ102" s="68"/>
      <c r="HR102" s="68"/>
      <c r="HS102" s="68"/>
      <c r="HT102" s="68"/>
      <c r="HU102" s="68"/>
      <c r="HV102" s="68"/>
      <c r="HW102" s="68"/>
      <c r="HX102" s="68"/>
      <c r="HY102" s="68"/>
      <c r="HZ102" s="68"/>
      <c r="IA102" s="68"/>
      <c r="IB102" s="68"/>
      <c r="IC102" s="68"/>
      <c r="ID102" s="68"/>
      <c r="IE102" s="68"/>
      <c r="IF102" s="68"/>
      <c r="IG102" s="68"/>
      <c r="IH102" s="68"/>
      <c r="II102" s="68"/>
      <c r="IJ102" s="68"/>
    </row>
    <row r="103" s="13" customFormat="1" ht="22" customHeight="1" spans="1:12">
      <c r="A103" s="30" t="s">
        <v>108</v>
      </c>
      <c r="B103" s="98">
        <v>48</v>
      </c>
      <c r="C103" s="32">
        <v>53</v>
      </c>
      <c r="D103" s="33">
        <v>0.85</v>
      </c>
      <c r="E103" s="100">
        <f>ROUND(C103*800*12*D103/10000,2)</f>
        <v>43.25</v>
      </c>
      <c r="F103" s="99">
        <f>ROUND(B103*0.3*590*12/10000,2)</f>
        <v>10.2</v>
      </c>
      <c r="G103" s="100">
        <f>E103-F103</f>
        <v>33.05</v>
      </c>
      <c r="H103" s="99">
        <f>G103</f>
        <v>33.05</v>
      </c>
      <c r="I103" s="100">
        <f>VLOOKUP(A103,'[1]计生特扶-死亡'!$B:$H,7,0)</f>
        <v>32.87</v>
      </c>
      <c r="J103" s="100">
        <f>H103-I103</f>
        <v>0.18</v>
      </c>
      <c r="K103" s="100">
        <f>G103+J103</f>
        <v>33.23</v>
      </c>
      <c r="L103" s="68"/>
    </row>
    <row r="104" s="13" customFormat="1" ht="22" customHeight="1" spans="1:12">
      <c r="A104" s="30" t="s">
        <v>109</v>
      </c>
      <c r="B104" s="98">
        <v>17</v>
      </c>
      <c r="C104" s="32">
        <v>16</v>
      </c>
      <c r="D104" s="33">
        <v>0.85</v>
      </c>
      <c r="E104" s="100">
        <f>ROUND(C104*800*12*D104/10000,2)</f>
        <v>13.06</v>
      </c>
      <c r="F104" s="99">
        <f>ROUND(B104*0.3*590*12/10000,2)</f>
        <v>3.61</v>
      </c>
      <c r="G104" s="100">
        <f>E104-F104</f>
        <v>9.45</v>
      </c>
      <c r="H104" s="99">
        <f>G104</f>
        <v>9.45</v>
      </c>
      <c r="I104" s="100">
        <f>VLOOKUP(A104,'[1]计生特扶-死亡'!$B:$H,7,0)</f>
        <v>10.26</v>
      </c>
      <c r="J104" s="100">
        <f>H104-I104</f>
        <v>-0.809999999999999</v>
      </c>
      <c r="K104" s="100">
        <f>G104+J104</f>
        <v>8.64</v>
      </c>
      <c r="L104" s="68"/>
    </row>
    <row r="105" s="13" customFormat="1" ht="22" customHeight="1" spans="1:244">
      <c r="A105" s="37" t="s">
        <v>110</v>
      </c>
      <c r="B105" s="95">
        <f>SUM(B106:B107)</f>
        <v>75</v>
      </c>
      <c r="C105" s="95">
        <f t="shared" ref="C105:K105" si="52">SUM(C106:C107)</f>
        <v>78</v>
      </c>
      <c r="D105" s="95"/>
      <c r="E105" s="107">
        <f t="shared" si="52"/>
        <v>63.65</v>
      </c>
      <c r="F105" s="107">
        <f t="shared" si="52"/>
        <v>15.93</v>
      </c>
      <c r="G105" s="107">
        <f t="shared" si="52"/>
        <v>47.72</v>
      </c>
      <c r="H105" s="107">
        <f t="shared" si="52"/>
        <v>47.72</v>
      </c>
      <c r="I105" s="107">
        <f t="shared" si="52"/>
        <v>43.31</v>
      </c>
      <c r="J105" s="107">
        <f t="shared" si="52"/>
        <v>4.41</v>
      </c>
      <c r="K105" s="107">
        <f t="shared" si="52"/>
        <v>52.13</v>
      </c>
      <c r="L105" s="6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68"/>
      <c r="AS105" s="68"/>
      <c r="AT105" s="68"/>
      <c r="AU105" s="68"/>
      <c r="AV105" s="68"/>
      <c r="AW105" s="68"/>
      <c r="AX105" s="68"/>
      <c r="AY105" s="68"/>
      <c r="AZ105" s="68"/>
      <c r="BA105" s="68"/>
      <c r="BB105" s="68"/>
      <c r="BC105" s="68"/>
      <c r="BD105" s="68"/>
      <c r="BE105" s="68"/>
      <c r="BF105" s="68"/>
      <c r="BG105" s="68"/>
      <c r="BH105" s="68"/>
      <c r="BI105" s="68"/>
      <c r="BJ105" s="68"/>
      <c r="BK105" s="68"/>
      <c r="BL105" s="68"/>
      <c r="BM105" s="68"/>
      <c r="BN105" s="68"/>
      <c r="BO105" s="68"/>
      <c r="BP105" s="68"/>
      <c r="BQ105" s="68"/>
      <c r="BR105" s="68"/>
      <c r="BS105" s="68"/>
      <c r="BT105" s="68"/>
      <c r="BU105" s="68"/>
      <c r="BV105" s="68"/>
      <c r="BW105" s="68"/>
      <c r="BX105" s="68"/>
      <c r="BY105" s="68"/>
      <c r="BZ105" s="68"/>
      <c r="CA105" s="68"/>
      <c r="CB105" s="68"/>
      <c r="CC105" s="68"/>
      <c r="CD105" s="68"/>
      <c r="CE105" s="68"/>
      <c r="CF105" s="68"/>
      <c r="CG105" s="68"/>
      <c r="CH105" s="68"/>
      <c r="CI105" s="68"/>
      <c r="CJ105" s="68"/>
      <c r="CK105" s="68"/>
      <c r="CL105" s="68"/>
      <c r="CM105" s="68"/>
      <c r="CN105" s="68"/>
      <c r="CO105" s="68"/>
      <c r="CP105" s="68"/>
      <c r="CQ105" s="68"/>
      <c r="CR105" s="68"/>
      <c r="CS105" s="68"/>
      <c r="CT105" s="68"/>
      <c r="CU105" s="68"/>
      <c r="CV105" s="68"/>
      <c r="CW105" s="68"/>
      <c r="CX105" s="68"/>
      <c r="CY105" s="68"/>
      <c r="CZ105" s="68"/>
      <c r="DA105" s="68"/>
      <c r="DB105" s="68"/>
      <c r="DC105" s="68"/>
      <c r="DD105" s="68"/>
      <c r="DE105" s="68"/>
      <c r="DF105" s="68"/>
      <c r="DG105" s="68"/>
      <c r="DH105" s="68"/>
      <c r="DI105" s="68"/>
      <c r="DJ105" s="68"/>
      <c r="DK105" s="68"/>
      <c r="DL105" s="68"/>
      <c r="DM105" s="68"/>
      <c r="DN105" s="68"/>
      <c r="DO105" s="68"/>
      <c r="DP105" s="68"/>
      <c r="DQ105" s="68"/>
      <c r="DR105" s="68"/>
      <c r="DS105" s="68"/>
      <c r="DT105" s="68"/>
      <c r="DU105" s="68"/>
      <c r="DV105" s="68"/>
      <c r="DW105" s="68"/>
      <c r="DX105" s="68"/>
      <c r="DY105" s="68"/>
      <c r="DZ105" s="68"/>
      <c r="EA105" s="68"/>
      <c r="EB105" s="68"/>
      <c r="EC105" s="68"/>
      <c r="ED105" s="68"/>
      <c r="EE105" s="68"/>
      <c r="EF105" s="68"/>
      <c r="EG105" s="68"/>
      <c r="EH105" s="68"/>
      <c r="EI105" s="68"/>
      <c r="EJ105" s="68"/>
      <c r="EK105" s="68"/>
      <c r="EL105" s="68"/>
      <c r="EM105" s="68"/>
      <c r="EN105" s="68"/>
      <c r="EO105" s="68"/>
      <c r="EP105" s="68"/>
      <c r="EQ105" s="68"/>
      <c r="ER105" s="68"/>
      <c r="ES105" s="68"/>
      <c r="ET105" s="68"/>
      <c r="EU105" s="68"/>
      <c r="EV105" s="68"/>
      <c r="EW105" s="68"/>
      <c r="EX105" s="68"/>
      <c r="EY105" s="68"/>
      <c r="EZ105" s="68"/>
      <c r="FA105" s="68"/>
      <c r="FB105" s="68"/>
      <c r="FC105" s="68"/>
      <c r="FD105" s="68"/>
      <c r="FE105" s="68"/>
      <c r="FF105" s="68"/>
      <c r="FG105" s="68"/>
      <c r="FH105" s="68"/>
      <c r="FI105" s="68"/>
      <c r="FJ105" s="68"/>
      <c r="FK105" s="68"/>
      <c r="FL105" s="68"/>
      <c r="FM105" s="68"/>
      <c r="FN105" s="68"/>
      <c r="FO105" s="68"/>
      <c r="FP105" s="68"/>
      <c r="FQ105" s="68"/>
      <c r="FR105" s="68"/>
      <c r="FS105" s="68"/>
      <c r="FT105" s="68"/>
      <c r="FU105" s="68"/>
      <c r="FV105" s="68"/>
      <c r="FW105" s="68"/>
      <c r="FX105" s="68"/>
      <c r="FY105" s="68"/>
      <c r="FZ105" s="68"/>
      <c r="GA105" s="68"/>
      <c r="GB105" s="68"/>
      <c r="GC105" s="68"/>
      <c r="GD105" s="68"/>
      <c r="GE105" s="68"/>
      <c r="GF105" s="68"/>
      <c r="GG105" s="68"/>
      <c r="GH105" s="68"/>
      <c r="GI105" s="68"/>
      <c r="GJ105" s="68"/>
      <c r="GK105" s="68"/>
      <c r="GL105" s="68"/>
      <c r="GM105" s="68"/>
      <c r="GN105" s="68"/>
      <c r="GO105" s="68"/>
      <c r="GP105" s="68"/>
      <c r="GQ105" s="68"/>
      <c r="GR105" s="68"/>
      <c r="GS105" s="68"/>
      <c r="GT105" s="68"/>
      <c r="GU105" s="68"/>
      <c r="GV105" s="68"/>
      <c r="GW105" s="68"/>
      <c r="GX105" s="68"/>
      <c r="GY105" s="68"/>
      <c r="GZ105" s="68"/>
      <c r="HA105" s="68"/>
      <c r="HB105" s="68"/>
      <c r="HC105" s="68"/>
      <c r="HD105" s="68"/>
      <c r="HE105" s="68"/>
      <c r="HF105" s="68"/>
      <c r="HG105" s="68"/>
      <c r="HH105" s="68"/>
      <c r="HI105" s="68"/>
      <c r="HJ105" s="68"/>
      <c r="HK105" s="68"/>
      <c r="HL105" s="68"/>
      <c r="HM105" s="68"/>
      <c r="HN105" s="68"/>
      <c r="HO105" s="68"/>
      <c r="HP105" s="68"/>
      <c r="HQ105" s="68"/>
      <c r="HR105" s="68"/>
      <c r="HS105" s="68"/>
      <c r="HT105" s="68"/>
      <c r="HU105" s="68"/>
      <c r="HV105" s="68"/>
      <c r="HW105" s="68"/>
      <c r="HX105" s="68"/>
      <c r="HY105" s="68"/>
      <c r="HZ105" s="68"/>
      <c r="IA105" s="68"/>
      <c r="IB105" s="68"/>
      <c r="IC105" s="68"/>
      <c r="ID105" s="68"/>
      <c r="IE105" s="68"/>
      <c r="IF105" s="68"/>
      <c r="IG105" s="68"/>
      <c r="IH105" s="68"/>
      <c r="II105" s="68"/>
      <c r="IJ105" s="68"/>
    </row>
    <row r="106" s="13" customFormat="1" ht="22" customHeight="1" spans="1:12">
      <c r="A106" s="30" t="s">
        <v>111</v>
      </c>
      <c r="B106" s="98">
        <v>58</v>
      </c>
      <c r="C106" s="32">
        <v>60</v>
      </c>
      <c r="D106" s="33">
        <v>0.85</v>
      </c>
      <c r="E106" s="99">
        <f>ROUND(C106*800*12*D106/10000,2)</f>
        <v>48.96</v>
      </c>
      <c r="F106" s="99">
        <f>ROUND(B106*0.3*590*12/10000,2)</f>
        <v>12.32</v>
      </c>
      <c r="G106" s="100">
        <f>E106-F106</f>
        <v>36.64</v>
      </c>
      <c r="H106" s="99">
        <f>G106</f>
        <v>36.64</v>
      </c>
      <c r="I106" s="100">
        <f>VLOOKUP(A106,'[1]计生特扶-死亡'!$B:$H,7,0)</f>
        <v>33.05</v>
      </c>
      <c r="J106" s="100">
        <f>H106-I106</f>
        <v>3.59</v>
      </c>
      <c r="K106" s="100">
        <f>G106+J106</f>
        <v>40.23</v>
      </c>
      <c r="L106" s="68"/>
    </row>
    <row r="107" s="13" customFormat="1" ht="22" customHeight="1" spans="1:12">
      <c r="A107" s="30" t="s">
        <v>112</v>
      </c>
      <c r="B107" s="98">
        <v>17</v>
      </c>
      <c r="C107" s="32">
        <v>18</v>
      </c>
      <c r="D107" s="33">
        <v>0.85</v>
      </c>
      <c r="E107" s="99">
        <f>ROUND(C107*800*12*D107/10000,2)</f>
        <v>14.69</v>
      </c>
      <c r="F107" s="99">
        <f>ROUND(B107*0.3*590*12/10000,2)</f>
        <v>3.61</v>
      </c>
      <c r="G107" s="100">
        <f>E107-F107</f>
        <v>11.08</v>
      </c>
      <c r="H107" s="99">
        <f>G107</f>
        <v>11.08</v>
      </c>
      <c r="I107" s="100">
        <f>VLOOKUP(A107,'[1]计生特扶-死亡'!$B:$H,7,0)</f>
        <v>10.26</v>
      </c>
      <c r="J107" s="100">
        <f>H107-I107</f>
        <v>0.82</v>
      </c>
      <c r="K107" s="100">
        <f>G107+J107</f>
        <v>11.9</v>
      </c>
      <c r="L107" s="68"/>
    </row>
    <row r="108" s="13" customFormat="1" ht="22" customHeight="1" spans="1:12">
      <c r="A108" s="49" t="s">
        <v>113</v>
      </c>
      <c r="B108" s="95">
        <v>7</v>
      </c>
      <c r="C108" s="35">
        <v>7</v>
      </c>
      <c r="D108" s="38">
        <v>0.3</v>
      </c>
      <c r="E108" s="101">
        <f>ROUND(C108*800*12*D108/10000,2)</f>
        <v>2.02</v>
      </c>
      <c r="F108" s="101">
        <f>ROUND(B108*0.3*590*12/10000,2)</f>
        <v>1.49</v>
      </c>
      <c r="G108" s="97">
        <f>E108-F108</f>
        <v>0.53</v>
      </c>
      <c r="H108" s="101">
        <f t="shared" ref="H108:H158" si="53">G108</f>
        <v>0.53</v>
      </c>
      <c r="I108" s="97">
        <f>VLOOKUP(A108,'[1]计生特扶-死亡'!$B:$H,7,0)</f>
        <v>-0.63</v>
      </c>
      <c r="J108" s="97">
        <f>H108-I108</f>
        <v>1.16</v>
      </c>
      <c r="K108" s="97">
        <f>G108+J108</f>
        <v>1.69</v>
      </c>
      <c r="L108" s="68"/>
    </row>
    <row r="109" s="13" customFormat="1" ht="22" customHeight="1" spans="1:244">
      <c r="A109" s="49" t="s">
        <v>114</v>
      </c>
      <c r="B109" s="95">
        <f>SUM(B110:B166)</f>
        <v>3418</v>
      </c>
      <c r="C109" s="95">
        <f t="shared" ref="C109:K109" si="54">SUM(C110:C166)</f>
        <v>3734</v>
      </c>
      <c r="D109" s="95"/>
      <c r="E109" s="107">
        <f t="shared" si="54"/>
        <v>2936.64</v>
      </c>
      <c r="F109" s="107">
        <f t="shared" si="54"/>
        <v>725.99</v>
      </c>
      <c r="G109" s="107">
        <f t="shared" si="54"/>
        <v>2210.65</v>
      </c>
      <c r="H109" s="107">
        <f t="shared" si="54"/>
        <v>2210.65</v>
      </c>
      <c r="I109" s="107">
        <f t="shared" si="54"/>
        <v>2024.84</v>
      </c>
      <c r="J109" s="107">
        <f t="shared" si="54"/>
        <v>185.81</v>
      </c>
      <c r="K109" s="107">
        <f t="shared" si="54"/>
        <v>2396.46</v>
      </c>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68"/>
      <c r="AS109" s="68"/>
      <c r="AT109" s="68"/>
      <c r="AU109" s="68"/>
      <c r="AV109" s="68"/>
      <c r="AW109" s="68"/>
      <c r="AX109" s="68"/>
      <c r="AY109" s="68"/>
      <c r="AZ109" s="68"/>
      <c r="BA109" s="68"/>
      <c r="BB109" s="68"/>
      <c r="BC109" s="68"/>
      <c r="BD109" s="68"/>
      <c r="BE109" s="68"/>
      <c r="BF109" s="68"/>
      <c r="BG109" s="68"/>
      <c r="BH109" s="68"/>
      <c r="BI109" s="68"/>
      <c r="BJ109" s="68"/>
      <c r="BK109" s="68"/>
      <c r="BL109" s="68"/>
      <c r="BM109" s="68"/>
      <c r="BN109" s="68"/>
      <c r="BO109" s="68"/>
      <c r="BP109" s="68"/>
      <c r="BQ109" s="68"/>
      <c r="BR109" s="68"/>
      <c r="BS109" s="68"/>
      <c r="BT109" s="68"/>
      <c r="BU109" s="68"/>
      <c r="BV109" s="68"/>
      <c r="BW109" s="68"/>
      <c r="BX109" s="68"/>
      <c r="BY109" s="68"/>
      <c r="BZ109" s="68"/>
      <c r="CA109" s="68"/>
      <c r="CB109" s="68"/>
      <c r="CC109" s="68"/>
      <c r="CD109" s="68"/>
      <c r="CE109" s="68"/>
      <c r="CF109" s="68"/>
      <c r="CG109" s="68"/>
      <c r="CH109" s="68"/>
      <c r="CI109" s="68"/>
      <c r="CJ109" s="68"/>
      <c r="CK109" s="68"/>
      <c r="CL109" s="68"/>
      <c r="CM109" s="68"/>
      <c r="CN109" s="68"/>
      <c r="CO109" s="68"/>
      <c r="CP109" s="68"/>
      <c r="CQ109" s="68"/>
      <c r="CR109" s="68"/>
      <c r="CS109" s="68"/>
      <c r="CT109" s="68"/>
      <c r="CU109" s="68"/>
      <c r="CV109" s="68"/>
      <c r="CW109" s="68"/>
      <c r="CX109" s="68"/>
      <c r="CY109" s="68"/>
      <c r="CZ109" s="68"/>
      <c r="DA109" s="68"/>
      <c r="DB109" s="68"/>
      <c r="DC109" s="68"/>
      <c r="DD109" s="68"/>
      <c r="DE109" s="68"/>
      <c r="DF109" s="68"/>
      <c r="DG109" s="68"/>
      <c r="DH109" s="68"/>
      <c r="DI109" s="68"/>
      <c r="DJ109" s="68"/>
      <c r="DK109" s="68"/>
      <c r="DL109" s="68"/>
      <c r="DM109" s="68"/>
      <c r="DN109" s="68"/>
      <c r="DO109" s="68"/>
      <c r="DP109" s="68"/>
      <c r="DQ109" s="68"/>
      <c r="DR109" s="68"/>
      <c r="DS109" s="68"/>
      <c r="DT109" s="68"/>
      <c r="DU109" s="68"/>
      <c r="DV109" s="68"/>
      <c r="DW109" s="68"/>
      <c r="DX109" s="68"/>
      <c r="DY109" s="68"/>
      <c r="DZ109" s="68"/>
      <c r="EA109" s="68"/>
      <c r="EB109" s="68"/>
      <c r="EC109" s="68"/>
      <c r="ED109" s="68"/>
      <c r="EE109" s="68"/>
      <c r="EF109" s="68"/>
      <c r="EG109" s="68"/>
      <c r="EH109" s="68"/>
      <c r="EI109" s="68"/>
      <c r="EJ109" s="68"/>
      <c r="EK109" s="68"/>
      <c r="EL109" s="68"/>
      <c r="EM109" s="68"/>
      <c r="EN109" s="68"/>
      <c r="EO109" s="68"/>
      <c r="EP109" s="68"/>
      <c r="EQ109" s="68"/>
      <c r="ER109" s="68"/>
      <c r="ES109" s="68"/>
      <c r="ET109" s="68"/>
      <c r="EU109" s="68"/>
      <c r="EV109" s="68"/>
      <c r="EW109" s="68"/>
      <c r="EX109" s="68"/>
      <c r="EY109" s="68"/>
      <c r="EZ109" s="68"/>
      <c r="FA109" s="68"/>
      <c r="FB109" s="68"/>
      <c r="FC109" s="68"/>
      <c r="FD109" s="68"/>
      <c r="FE109" s="68"/>
      <c r="FF109" s="68"/>
      <c r="FG109" s="68"/>
      <c r="FH109" s="68"/>
      <c r="FI109" s="68"/>
      <c r="FJ109" s="68"/>
      <c r="FK109" s="68"/>
      <c r="FL109" s="68"/>
      <c r="FM109" s="68"/>
      <c r="FN109" s="68"/>
      <c r="FO109" s="68"/>
      <c r="FP109" s="68"/>
      <c r="FQ109" s="68"/>
      <c r="FR109" s="68"/>
      <c r="FS109" s="68"/>
      <c r="FT109" s="68"/>
      <c r="FU109" s="68"/>
      <c r="FV109" s="68"/>
      <c r="FW109" s="68"/>
      <c r="FX109" s="68"/>
      <c r="FY109" s="68"/>
      <c r="FZ109" s="68"/>
      <c r="GA109" s="68"/>
      <c r="GB109" s="68"/>
      <c r="GC109" s="68"/>
      <c r="GD109" s="68"/>
      <c r="GE109" s="68"/>
      <c r="GF109" s="68"/>
      <c r="GG109" s="68"/>
      <c r="GH109" s="68"/>
      <c r="GI109" s="68"/>
      <c r="GJ109" s="68"/>
      <c r="GK109" s="68"/>
      <c r="GL109" s="68"/>
      <c r="GM109" s="68"/>
      <c r="GN109" s="68"/>
      <c r="GO109" s="68"/>
      <c r="GP109" s="68"/>
      <c r="GQ109" s="68"/>
      <c r="GR109" s="68"/>
      <c r="GS109" s="68"/>
      <c r="GT109" s="68"/>
      <c r="GU109" s="68"/>
      <c r="GV109" s="68"/>
      <c r="GW109" s="68"/>
      <c r="GX109" s="68"/>
      <c r="GY109" s="68"/>
      <c r="GZ109" s="68"/>
      <c r="HA109" s="68"/>
      <c r="HB109" s="68"/>
      <c r="HC109" s="68"/>
      <c r="HD109" s="68"/>
      <c r="HE109" s="68"/>
      <c r="HF109" s="68"/>
      <c r="HG109" s="68"/>
      <c r="HH109" s="68"/>
      <c r="HI109" s="68"/>
      <c r="HJ109" s="68"/>
      <c r="HK109" s="68"/>
      <c r="HL109" s="68"/>
      <c r="HM109" s="68"/>
      <c r="HN109" s="68"/>
      <c r="HO109" s="68"/>
      <c r="HP109" s="68"/>
      <c r="HQ109" s="68"/>
      <c r="HR109" s="68"/>
      <c r="HS109" s="68"/>
      <c r="HT109" s="68"/>
      <c r="HU109" s="68"/>
      <c r="HV109" s="68"/>
      <c r="HW109" s="68"/>
      <c r="HX109" s="68"/>
      <c r="HY109" s="68"/>
      <c r="HZ109" s="68"/>
      <c r="IA109" s="68"/>
      <c r="IB109" s="68"/>
      <c r="IC109" s="68"/>
      <c r="ID109" s="68"/>
      <c r="IE109" s="68"/>
      <c r="IF109" s="68"/>
      <c r="IG109" s="68"/>
      <c r="IH109" s="68"/>
      <c r="II109" s="68"/>
      <c r="IJ109" s="68"/>
    </row>
    <row r="110" s="13" customFormat="1" ht="22" customHeight="1" spans="1:16">
      <c r="A110" s="30" t="s">
        <v>115</v>
      </c>
      <c r="B110" s="98">
        <v>12</v>
      </c>
      <c r="C110" s="32">
        <v>13</v>
      </c>
      <c r="D110" s="33">
        <v>0.85</v>
      </c>
      <c r="E110" s="99">
        <f t="shared" ref="E110:E167" si="55">ROUND(C110*800*12*D110/10000,2)</f>
        <v>10.61</v>
      </c>
      <c r="F110" s="99">
        <f t="shared" ref="F110:F167" si="56">ROUND(B110*0.3*590*12/10000,2)</f>
        <v>2.55</v>
      </c>
      <c r="G110" s="100">
        <f t="shared" ref="G110:G167" si="57">E110-F110</f>
        <v>8.06</v>
      </c>
      <c r="H110" s="99">
        <f t="shared" si="53"/>
        <v>8.06</v>
      </c>
      <c r="I110" s="100">
        <f>VLOOKUP(A110,'[1]计生特扶-死亡'!$B:$H,7,0)</f>
        <v>7.24</v>
      </c>
      <c r="J110" s="100">
        <f t="shared" ref="J110:J167" si="58">H110-I110</f>
        <v>0.819999999999999</v>
      </c>
      <c r="K110" s="100">
        <f t="shared" ref="K110:K167" si="59">G110+J110</f>
        <v>8.88</v>
      </c>
      <c r="L110" s="68"/>
      <c r="M110" s="11"/>
      <c r="N110" s="11"/>
      <c r="O110" s="11"/>
      <c r="P110" s="11"/>
    </row>
    <row r="111" s="13" customFormat="1" ht="22" customHeight="1" spans="1:12">
      <c r="A111" s="30" t="s">
        <v>116</v>
      </c>
      <c r="B111" s="98">
        <v>124</v>
      </c>
      <c r="C111" s="32">
        <v>126</v>
      </c>
      <c r="D111" s="33">
        <v>1</v>
      </c>
      <c r="E111" s="99">
        <f t="shared" si="55"/>
        <v>120.96</v>
      </c>
      <c r="F111" s="99">
        <f t="shared" si="56"/>
        <v>26.34</v>
      </c>
      <c r="G111" s="100">
        <f t="shared" si="57"/>
        <v>94.62</v>
      </c>
      <c r="H111" s="99">
        <f t="shared" si="53"/>
        <v>94.62</v>
      </c>
      <c r="I111" s="100">
        <f>VLOOKUP(A111,'[1]计生特扶-死亡'!$B:$H,7,0)</f>
        <v>94.4</v>
      </c>
      <c r="J111" s="100">
        <f t="shared" si="58"/>
        <v>0.219999999999985</v>
      </c>
      <c r="K111" s="100">
        <f t="shared" si="59"/>
        <v>94.84</v>
      </c>
      <c r="L111" s="68"/>
    </row>
    <row r="112" s="13" customFormat="1" ht="22" customHeight="1" spans="1:12">
      <c r="A112" s="30" t="s">
        <v>117</v>
      </c>
      <c r="B112" s="98">
        <v>62</v>
      </c>
      <c r="C112" s="32">
        <v>68</v>
      </c>
      <c r="D112" s="33">
        <v>0.85</v>
      </c>
      <c r="E112" s="99">
        <f t="shared" si="55"/>
        <v>55.49</v>
      </c>
      <c r="F112" s="99">
        <f t="shared" si="56"/>
        <v>13.17</v>
      </c>
      <c r="G112" s="100">
        <f t="shared" si="57"/>
        <v>42.32</v>
      </c>
      <c r="H112" s="99">
        <f t="shared" si="53"/>
        <v>42.32</v>
      </c>
      <c r="I112" s="100">
        <f>VLOOKUP(A112,'[1]计生特扶-死亡'!$B:$H,7,0)</f>
        <v>34.66</v>
      </c>
      <c r="J112" s="100">
        <f t="shared" si="58"/>
        <v>7.66</v>
      </c>
      <c r="K112" s="100">
        <f t="shared" si="59"/>
        <v>49.98</v>
      </c>
      <c r="L112" s="68"/>
    </row>
    <row r="113" s="13" customFormat="1" ht="22" customHeight="1" spans="1:12">
      <c r="A113" s="72" t="s">
        <v>118</v>
      </c>
      <c r="B113" s="98">
        <v>50</v>
      </c>
      <c r="C113" s="32">
        <v>54</v>
      </c>
      <c r="D113" s="33">
        <v>1</v>
      </c>
      <c r="E113" s="99">
        <f t="shared" si="55"/>
        <v>51.84</v>
      </c>
      <c r="F113" s="99">
        <f t="shared" si="56"/>
        <v>10.62</v>
      </c>
      <c r="G113" s="100">
        <f t="shared" si="57"/>
        <v>41.22</v>
      </c>
      <c r="H113" s="99">
        <f t="shared" si="53"/>
        <v>41.22</v>
      </c>
      <c r="I113" s="100">
        <f>VLOOKUP(A113,'[1]计生特扶-死亡'!$B:$H,7,0)</f>
        <v>36.52</v>
      </c>
      <c r="J113" s="100">
        <f t="shared" si="58"/>
        <v>4.7</v>
      </c>
      <c r="K113" s="100">
        <f t="shared" si="59"/>
        <v>45.92</v>
      </c>
      <c r="L113" s="68"/>
    </row>
    <row r="114" s="13" customFormat="1" ht="22" customHeight="1" spans="1:12">
      <c r="A114" s="30" t="s">
        <v>119</v>
      </c>
      <c r="B114" s="98">
        <v>64</v>
      </c>
      <c r="C114" s="32">
        <v>69</v>
      </c>
      <c r="D114" s="33">
        <v>0.85</v>
      </c>
      <c r="E114" s="99">
        <f t="shared" si="55"/>
        <v>56.3</v>
      </c>
      <c r="F114" s="99">
        <f t="shared" si="56"/>
        <v>13.59</v>
      </c>
      <c r="G114" s="100">
        <f t="shared" si="57"/>
        <v>42.71</v>
      </c>
      <c r="H114" s="99">
        <f t="shared" si="53"/>
        <v>42.71</v>
      </c>
      <c r="I114" s="100">
        <f>VLOOKUP(A114,'[1]计生特扶-死亡'!$B:$H,7,0)</f>
        <v>41.36</v>
      </c>
      <c r="J114" s="100">
        <f t="shared" si="58"/>
        <v>1.34999999999999</v>
      </c>
      <c r="K114" s="100">
        <f t="shared" si="59"/>
        <v>44.06</v>
      </c>
      <c r="L114" s="68"/>
    </row>
    <row r="115" s="13" customFormat="1" ht="22" customHeight="1" spans="1:12">
      <c r="A115" s="30" t="s">
        <v>120</v>
      </c>
      <c r="B115" s="98">
        <v>69</v>
      </c>
      <c r="C115" s="32">
        <v>73</v>
      </c>
      <c r="D115" s="33">
        <v>0.85</v>
      </c>
      <c r="E115" s="99">
        <f t="shared" si="55"/>
        <v>59.57</v>
      </c>
      <c r="F115" s="99">
        <f t="shared" si="56"/>
        <v>14.66</v>
      </c>
      <c r="G115" s="100">
        <f t="shared" si="57"/>
        <v>44.91</v>
      </c>
      <c r="H115" s="99">
        <f t="shared" si="53"/>
        <v>44.91</v>
      </c>
      <c r="I115" s="100">
        <f>VLOOKUP(A115,'[1]计生特扶-死亡'!$B:$H,7,0)</f>
        <v>41.29</v>
      </c>
      <c r="J115" s="100">
        <f t="shared" si="58"/>
        <v>3.62</v>
      </c>
      <c r="K115" s="100">
        <f t="shared" si="59"/>
        <v>48.53</v>
      </c>
      <c r="L115" s="68"/>
    </row>
    <row r="116" s="13" customFormat="1" ht="22" customHeight="1" spans="1:12">
      <c r="A116" s="30" t="s">
        <v>121</v>
      </c>
      <c r="B116" s="98">
        <v>27</v>
      </c>
      <c r="C116" s="32">
        <v>28</v>
      </c>
      <c r="D116" s="33">
        <v>0.85</v>
      </c>
      <c r="E116" s="99">
        <f t="shared" si="55"/>
        <v>22.85</v>
      </c>
      <c r="F116" s="99">
        <f t="shared" si="56"/>
        <v>5.73</v>
      </c>
      <c r="G116" s="100">
        <f t="shared" si="57"/>
        <v>17.12</v>
      </c>
      <c r="H116" s="99">
        <f t="shared" si="53"/>
        <v>17.12</v>
      </c>
      <c r="I116" s="100">
        <f>VLOOKUP(A116,'[1]计生特扶-死亡'!$B:$H,7,0)</f>
        <v>16.51</v>
      </c>
      <c r="J116" s="100">
        <f t="shared" si="58"/>
        <v>0.609999999999999</v>
      </c>
      <c r="K116" s="100">
        <f t="shared" si="59"/>
        <v>17.73</v>
      </c>
      <c r="L116" s="68"/>
    </row>
    <row r="117" s="13" customFormat="1" ht="22" customHeight="1" spans="1:12">
      <c r="A117" s="30" t="s">
        <v>122</v>
      </c>
      <c r="B117" s="98">
        <v>176</v>
      </c>
      <c r="C117" s="32">
        <v>197</v>
      </c>
      <c r="D117" s="33">
        <v>0.85</v>
      </c>
      <c r="E117" s="99">
        <f t="shared" si="55"/>
        <v>160.75</v>
      </c>
      <c r="F117" s="99">
        <f t="shared" si="56"/>
        <v>37.38</v>
      </c>
      <c r="G117" s="100">
        <f t="shared" si="57"/>
        <v>123.37</v>
      </c>
      <c r="H117" s="99">
        <f t="shared" si="53"/>
        <v>123.37</v>
      </c>
      <c r="I117" s="100">
        <f>VLOOKUP(A117,'[1]计生特扶-死亡'!$B:$H,7,0)</f>
        <v>111.44</v>
      </c>
      <c r="J117" s="100">
        <f t="shared" si="58"/>
        <v>11.93</v>
      </c>
      <c r="K117" s="100">
        <f t="shared" si="59"/>
        <v>135.3</v>
      </c>
      <c r="L117" s="68"/>
    </row>
    <row r="118" s="13" customFormat="1" ht="22" customHeight="1" spans="1:12">
      <c r="A118" s="47" t="s">
        <v>123</v>
      </c>
      <c r="B118" s="98">
        <v>10</v>
      </c>
      <c r="C118" s="32">
        <v>10</v>
      </c>
      <c r="D118" s="33">
        <v>1</v>
      </c>
      <c r="E118" s="99">
        <f t="shared" si="55"/>
        <v>9.6</v>
      </c>
      <c r="F118" s="99">
        <f t="shared" si="56"/>
        <v>2.12</v>
      </c>
      <c r="G118" s="100">
        <f t="shared" si="57"/>
        <v>7.48</v>
      </c>
      <c r="H118" s="99">
        <f t="shared" si="53"/>
        <v>7.48</v>
      </c>
      <c r="I118" s="100">
        <f>VLOOKUP(A118,'[1]计生特扶-死亡'!$B:$H,7,0)</f>
        <v>8.01</v>
      </c>
      <c r="J118" s="100">
        <f t="shared" si="58"/>
        <v>-0.53</v>
      </c>
      <c r="K118" s="100">
        <f t="shared" si="59"/>
        <v>6.95</v>
      </c>
      <c r="L118" s="68"/>
    </row>
    <row r="119" s="13" customFormat="1" ht="22" customHeight="1" spans="1:12">
      <c r="A119" s="47" t="s">
        <v>124</v>
      </c>
      <c r="B119" s="98">
        <v>31</v>
      </c>
      <c r="C119" s="32">
        <v>31</v>
      </c>
      <c r="D119" s="33">
        <v>1</v>
      </c>
      <c r="E119" s="99">
        <f t="shared" si="55"/>
        <v>29.76</v>
      </c>
      <c r="F119" s="99">
        <f t="shared" si="56"/>
        <v>6.58</v>
      </c>
      <c r="G119" s="100">
        <f t="shared" si="57"/>
        <v>23.18</v>
      </c>
      <c r="H119" s="99">
        <f t="shared" si="53"/>
        <v>23.18</v>
      </c>
      <c r="I119" s="100">
        <f>VLOOKUP(A119,'[1]计生特扶-死亡'!$B:$H,7,0)</f>
        <v>20.93</v>
      </c>
      <c r="J119" s="100">
        <f t="shared" si="58"/>
        <v>2.25</v>
      </c>
      <c r="K119" s="100">
        <f t="shared" si="59"/>
        <v>25.43</v>
      </c>
      <c r="L119" s="68"/>
    </row>
    <row r="120" s="13" customFormat="1" ht="22" customHeight="1" spans="1:12">
      <c r="A120" s="47" t="s">
        <v>125</v>
      </c>
      <c r="B120" s="98">
        <v>51</v>
      </c>
      <c r="C120" s="32">
        <v>50</v>
      </c>
      <c r="D120" s="33">
        <v>1</v>
      </c>
      <c r="E120" s="99">
        <f t="shared" si="55"/>
        <v>48</v>
      </c>
      <c r="F120" s="99">
        <f t="shared" si="56"/>
        <v>10.83</v>
      </c>
      <c r="G120" s="100">
        <f t="shared" si="57"/>
        <v>37.17</v>
      </c>
      <c r="H120" s="99">
        <f t="shared" si="53"/>
        <v>37.17</v>
      </c>
      <c r="I120" s="100">
        <f>VLOOKUP(A120,'[1]计生特扶-死亡'!$B:$H,7,0)</f>
        <v>31.19</v>
      </c>
      <c r="J120" s="100">
        <f t="shared" si="58"/>
        <v>5.98</v>
      </c>
      <c r="K120" s="100">
        <f t="shared" si="59"/>
        <v>43.15</v>
      </c>
      <c r="L120" s="68"/>
    </row>
    <row r="121" s="13" customFormat="1" ht="22" customHeight="1" spans="1:12">
      <c r="A121" s="47" t="s">
        <v>126</v>
      </c>
      <c r="B121" s="98">
        <v>24</v>
      </c>
      <c r="C121" s="32">
        <v>26</v>
      </c>
      <c r="D121" s="33">
        <v>1</v>
      </c>
      <c r="E121" s="100">
        <f t="shared" si="55"/>
        <v>24.96</v>
      </c>
      <c r="F121" s="99">
        <f t="shared" si="56"/>
        <v>5.1</v>
      </c>
      <c r="G121" s="100">
        <f t="shared" si="57"/>
        <v>19.86</v>
      </c>
      <c r="H121" s="99">
        <f t="shared" si="53"/>
        <v>19.86</v>
      </c>
      <c r="I121" s="100">
        <f>VLOOKUP(A121,'[1]计生特扶-死亡'!$B:$H,7,0)</f>
        <v>17.19</v>
      </c>
      <c r="J121" s="100">
        <f t="shared" si="58"/>
        <v>2.67</v>
      </c>
      <c r="K121" s="100">
        <f t="shared" si="59"/>
        <v>22.53</v>
      </c>
      <c r="L121" s="68"/>
    </row>
    <row r="122" s="13" customFormat="1" ht="22" customHeight="1" spans="1:12">
      <c r="A122" s="47" t="s">
        <v>127</v>
      </c>
      <c r="B122" s="98">
        <v>21</v>
      </c>
      <c r="C122" s="32">
        <v>20</v>
      </c>
      <c r="D122" s="33">
        <v>0.85</v>
      </c>
      <c r="E122" s="100">
        <f t="shared" si="55"/>
        <v>16.32</v>
      </c>
      <c r="F122" s="99">
        <f t="shared" si="56"/>
        <v>4.46</v>
      </c>
      <c r="G122" s="100">
        <f t="shared" si="57"/>
        <v>11.86</v>
      </c>
      <c r="H122" s="99">
        <f t="shared" si="53"/>
        <v>11.86</v>
      </c>
      <c r="I122" s="100">
        <f>VLOOKUP(A122,'[1]计生特扶-死亡'!$B:$H,7,0)</f>
        <v>14.52</v>
      </c>
      <c r="J122" s="100">
        <f t="shared" si="58"/>
        <v>-2.66</v>
      </c>
      <c r="K122" s="100">
        <f t="shared" si="59"/>
        <v>9.2</v>
      </c>
      <c r="L122" s="68"/>
    </row>
    <row r="123" s="13" customFormat="1" ht="22" customHeight="1" spans="1:12">
      <c r="A123" s="30" t="s">
        <v>128</v>
      </c>
      <c r="B123" s="98">
        <v>72</v>
      </c>
      <c r="C123" s="32">
        <v>73</v>
      </c>
      <c r="D123" s="33">
        <v>1</v>
      </c>
      <c r="E123" s="99">
        <f t="shared" si="55"/>
        <v>70.08</v>
      </c>
      <c r="F123" s="99">
        <f t="shared" si="56"/>
        <v>15.29</v>
      </c>
      <c r="G123" s="100">
        <f t="shared" si="57"/>
        <v>54.79</v>
      </c>
      <c r="H123" s="99">
        <f t="shared" si="53"/>
        <v>54.79</v>
      </c>
      <c r="I123" s="100">
        <f>VLOOKUP(A123,'[1]计生特扶-死亡'!$B:$H,7,0)</f>
        <v>54.25</v>
      </c>
      <c r="J123" s="100">
        <f t="shared" si="58"/>
        <v>0.539999999999999</v>
      </c>
      <c r="K123" s="100">
        <f t="shared" si="59"/>
        <v>55.33</v>
      </c>
      <c r="L123" s="68"/>
    </row>
    <row r="124" s="13" customFormat="1" ht="22" customHeight="1" spans="1:12">
      <c r="A124" s="30" t="s">
        <v>129</v>
      </c>
      <c r="B124" s="98">
        <v>7</v>
      </c>
      <c r="C124" s="32">
        <v>9</v>
      </c>
      <c r="D124" s="33">
        <v>1</v>
      </c>
      <c r="E124" s="99">
        <f t="shared" si="55"/>
        <v>8.64</v>
      </c>
      <c r="F124" s="99">
        <f t="shared" si="56"/>
        <v>1.49</v>
      </c>
      <c r="G124" s="100">
        <f t="shared" si="57"/>
        <v>7.15</v>
      </c>
      <c r="H124" s="99">
        <f t="shared" si="53"/>
        <v>7.15</v>
      </c>
      <c r="I124" s="100">
        <f>VLOOKUP(A124,'[1]计生特扶-死亡'!$B:$H,7,0)</f>
        <v>7.15</v>
      </c>
      <c r="J124" s="100">
        <f t="shared" si="58"/>
        <v>0</v>
      </c>
      <c r="K124" s="100">
        <f t="shared" si="59"/>
        <v>7.15</v>
      </c>
      <c r="L124" s="68"/>
    </row>
    <row r="125" s="13" customFormat="1" ht="22" customHeight="1" spans="1:12">
      <c r="A125" s="30" t="s">
        <v>130</v>
      </c>
      <c r="B125" s="98">
        <v>53</v>
      </c>
      <c r="C125" s="32">
        <v>57</v>
      </c>
      <c r="D125" s="33">
        <v>1</v>
      </c>
      <c r="E125" s="99">
        <f t="shared" si="55"/>
        <v>54.72</v>
      </c>
      <c r="F125" s="99">
        <f t="shared" si="56"/>
        <v>11.26</v>
      </c>
      <c r="G125" s="100">
        <f t="shared" si="57"/>
        <v>43.46</v>
      </c>
      <c r="H125" s="99">
        <f t="shared" si="53"/>
        <v>43.46</v>
      </c>
      <c r="I125" s="100">
        <f>VLOOKUP(A125,'[1]计生特扶-死亡'!$B:$H,7,0)</f>
        <v>38.55</v>
      </c>
      <c r="J125" s="100">
        <f t="shared" si="58"/>
        <v>4.91</v>
      </c>
      <c r="K125" s="100">
        <f t="shared" si="59"/>
        <v>48.37</v>
      </c>
      <c r="L125" s="68"/>
    </row>
    <row r="126" s="13" customFormat="1" ht="22" customHeight="1" spans="1:12">
      <c r="A126" s="30" t="s">
        <v>131</v>
      </c>
      <c r="B126" s="98">
        <v>37</v>
      </c>
      <c r="C126" s="32">
        <v>37</v>
      </c>
      <c r="D126" s="33">
        <v>1</v>
      </c>
      <c r="E126" s="99">
        <f t="shared" si="55"/>
        <v>35.52</v>
      </c>
      <c r="F126" s="99">
        <f t="shared" si="56"/>
        <v>7.86</v>
      </c>
      <c r="G126" s="100">
        <f t="shared" si="57"/>
        <v>27.66</v>
      </c>
      <c r="H126" s="99">
        <f t="shared" si="53"/>
        <v>27.66</v>
      </c>
      <c r="I126" s="100">
        <f>VLOOKUP(A126,'[1]计生特扶-死亡'!$B:$H,7,0)</f>
        <v>27.76</v>
      </c>
      <c r="J126" s="100">
        <f t="shared" si="58"/>
        <v>-0.0999999999999979</v>
      </c>
      <c r="K126" s="100">
        <f t="shared" si="59"/>
        <v>27.56</v>
      </c>
      <c r="L126" s="68"/>
    </row>
    <row r="127" s="13" customFormat="1" ht="22" customHeight="1" spans="1:12">
      <c r="A127" s="30" t="s">
        <v>132</v>
      </c>
      <c r="B127" s="98">
        <v>33</v>
      </c>
      <c r="C127" s="32">
        <v>34</v>
      </c>
      <c r="D127" s="33">
        <v>1</v>
      </c>
      <c r="E127" s="99">
        <f t="shared" si="55"/>
        <v>32.64</v>
      </c>
      <c r="F127" s="99">
        <f t="shared" si="56"/>
        <v>7.01</v>
      </c>
      <c r="G127" s="100">
        <f t="shared" si="57"/>
        <v>25.63</v>
      </c>
      <c r="H127" s="99">
        <f t="shared" si="53"/>
        <v>25.63</v>
      </c>
      <c r="I127" s="100">
        <f>VLOOKUP(A127,'[1]计生特扶-死亡'!$B:$H,7,0)</f>
        <v>26.59</v>
      </c>
      <c r="J127" s="100">
        <f t="shared" si="58"/>
        <v>-0.959999999999997</v>
      </c>
      <c r="K127" s="100">
        <f t="shared" si="59"/>
        <v>24.67</v>
      </c>
      <c r="L127" s="68"/>
    </row>
    <row r="128" s="13" customFormat="1" ht="22" customHeight="1" spans="1:12">
      <c r="A128" s="30" t="s">
        <v>133</v>
      </c>
      <c r="B128" s="98">
        <v>46</v>
      </c>
      <c r="C128" s="32">
        <v>46</v>
      </c>
      <c r="D128" s="33">
        <v>1</v>
      </c>
      <c r="E128" s="99">
        <f t="shared" si="55"/>
        <v>44.16</v>
      </c>
      <c r="F128" s="99">
        <f t="shared" si="56"/>
        <v>9.77</v>
      </c>
      <c r="G128" s="100">
        <f t="shared" si="57"/>
        <v>34.39</v>
      </c>
      <c r="H128" s="99">
        <f t="shared" si="53"/>
        <v>34.39</v>
      </c>
      <c r="I128" s="100">
        <f>VLOOKUP(A128,'[1]计生特扶-死亡'!$B:$H,7,0)</f>
        <v>32.15</v>
      </c>
      <c r="J128" s="100">
        <f t="shared" si="58"/>
        <v>2.24</v>
      </c>
      <c r="K128" s="100">
        <f t="shared" si="59"/>
        <v>36.63</v>
      </c>
      <c r="L128" s="68"/>
    </row>
    <row r="129" s="13" customFormat="1" ht="22" customHeight="1" spans="1:12">
      <c r="A129" s="30" t="s">
        <v>134</v>
      </c>
      <c r="B129" s="98">
        <v>98</v>
      </c>
      <c r="C129" s="32">
        <v>121</v>
      </c>
      <c r="D129" s="33">
        <v>0.65</v>
      </c>
      <c r="E129" s="99">
        <f t="shared" si="55"/>
        <v>75.5</v>
      </c>
      <c r="F129" s="99">
        <f t="shared" si="56"/>
        <v>20.82</v>
      </c>
      <c r="G129" s="100">
        <f t="shared" si="57"/>
        <v>54.68</v>
      </c>
      <c r="H129" s="99">
        <f t="shared" si="53"/>
        <v>54.68</v>
      </c>
      <c r="I129" s="100">
        <f>VLOOKUP(A129,'[1]计生特扶-死亡'!$B:$H,7,0)</f>
        <v>44.26</v>
      </c>
      <c r="J129" s="100">
        <f t="shared" si="58"/>
        <v>10.42</v>
      </c>
      <c r="K129" s="100">
        <f t="shared" si="59"/>
        <v>65.1</v>
      </c>
      <c r="L129" s="68"/>
    </row>
    <row r="130" s="13" customFormat="1" ht="22" customHeight="1" spans="1:12">
      <c r="A130" s="30" t="s">
        <v>135</v>
      </c>
      <c r="B130" s="98">
        <v>40</v>
      </c>
      <c r="C130" s="32">
        <v>46</v>
      </c>
      <c r="D130" s="33">
        <v>1</v>
      </c>
      <c r="E130" s="100">
        <f t="shared" si="55"/>
        <v>44.16</v>
      </c>
      <c r="F130" s="99">
        <f t="shared" si="56"/>
        <v>8.5</v>
      </c>
      <c r="G130" s="100">
        <f t="shared" si="57"/>
        <v>35.66</v>
      </c>
      <c r="H130" s="99">
        <f t="shared" si="53"/>
        <v>35.66</v>
      </c>
      <c r="I130" s="100">
        <f>VLOOKUP(A130,'[1]计生特扶-死亡'!$B:$H,7,0)</f>
        <v>28.83</v>
      </c>
      <c r="J130" s="100">
        <f t="shared" si="58"/>
        <v>6.83</v>
      </c>
      <c r="K130" s="100">
        <f t="shared" si="59"/>
        <v>42.49</v>
      </c>
      <c r="L130" s="68"/>
    </row>
    <row r="131" s="13" customFormat="1" ht="22" customHeight="1" spans="1:12">
      <c r="A131" s="30" t="s">
        <v>136</v>
      </c>
      <c r="B131" s="98">
        <v>22</v>
      </c>
      <c r="C131" s="32">
        <v>23</v>
      </c>
      <c r="D131" s="33">
        <v>0.85</v>
      </c>
      <c r="E131" s="100">
        <f t="shared" si="55"/>
        <v>18.77</v>
      </c>
      <c r="F131" s="99">
        <f t="shared" si="56"/>
        <v>4.67</v>
      </c>
      <c r="G131" s="100">
        <f t="shared" si="57"/>
        <v>14.1</v>
      </c>
      <c r="H131" s="99">
        <f t="shared" si="53"/>
        <v>14.1</v>
      </c>
      <c r="I131" s="100">
        <f>VLOOKUP(A131,'[1]计生特扶-死亡'!$B:$H,7,0)</f>
        <v>14.1</v>
      </c>
      <c r="J131" s="100">
        <f t="shared" si="58"/>
        <v>0</v>
      </c>
      <c r="K131" s="100">
        <f t="shared" si="59"/>
        <v>14.1</v>
      </c>
      <c r="L131" s="68"/>
    </row>
    <row r="132" s="13" customFormat="1" ht="22" customHeight="1" spans="1:12">
      <c r="A132" s="30" t="s">
        <v>137</v>
      </c>
      <c r="B132" s="98">
        <v>4</v>
      </c>
      <c r="C132" s="32">
        <v>4</v>
      </c>
      <c r="D132" s="33">
        <v>1</v>
      </c>
      <c r="E132" s="99">
        <f t="shared" si="55"/>
        <v>3.84</v>
      </c>
      <c r="F132" s="99">
        <f t="shared" si="56"/>
        <v>0.85</v>
      </c>
      <c r="G132" s="100">
        <f t="shared" si="57"/>
        <v>2.99</v>
      </c>
      <c r="H132" s="99">
        <f t="shared" si="53"/>
        <v>2.99</v>
      </c>
      <c r="I132" s="100">
        <f>VLOOKUP(A132,'[1]计生特扶-死亡'!$B:$H,7,0)</f>
        <v>2.78</v>
      </c>
      <c r="J132" s="100">
        <f t="shared" si="58"/>
        <v>0.21</v>
      </c>
      <c r="K132" s="100">
        <f t="shared" si="59"/>
        <v>3.2</v>
      </c>
      <c r="L132" s="68"/>
    </row>
    <row r="133" s="13" customFormat="1" ht="22" customHeight="1" spans="1:12">
      <c r="A133" s="30" t="s">
        <v>138</v>
      </c>
      <c r="B133" s="98">
        <v>0</v>
      </c>
      <c r="C133" s="32">
        <v>0</v>
      </c>
      <c r="D133" s="33">
        <v>1</v>
      </c>
      <c r="E133" s="99">
        <f t="shared" si="55"/>
        <v>0</v>
      </c>
      <c r="F133" s="99">
        <f t="shared" si="56"/>
        <v>0</v>
      </c>
      <c r="G133" s="100">
        <f t="shared" si="57"/>
        <v>0</v>
      </c>
      <c r="H133" s="99">
        <f t="shared" si="53"/>
        <v>0</v>
      </c>
      <c r="I133" s="100">
        <f>VLOOKUP(A133,'[1]计生特扶-死亡'!$B:$H,7,0)</f>
        <v>0</v>
      </c>
      <c r="J133" s="100">
        <f t="shared" si="58"/>
        <v>0</v>
      </c>
      <c r="K133" s="100">
        <f t="shared" si="59"/>
        <v>0</v>
      </c>
      <c r="L133" s="68"/>
    </row>
    <row r="134" s="13" customFormat="1" ht="22" customHeight="1" spans="1:12">
      <c r="A134" s="30" t="s">
        <v>139</v>
      </c>
      <c r="B134" s="98">
        <v>6</v>
      </c>
      <c r="C134" s="32">
        <v>6</v>
      </c>
      <c r="D134" s="33">
        <v>1</v>
      </c>
      <c r="E134" s="99">
        <f t="shared" si="55"/>
        <v>5.76</v>
      </c>
      <c r="F134" s="99">
        <f t="shared" si="56"/>
        <v>1.27</v>
      </c>
      <c r="G134" s="100">
        <f t="shared" si="57"/>
        <v>4.49</v>
      </c>
      <c r="H134" s="99">
        <f t="shared" si="53"/>
        <v>4.49</v>
      </c>
      <c r="I134" s="100">
        <f>VLOOKUP(A134,'[1]计生特扶-死亡'!$B:$H,7,0)</f>
        <v>4.49</v>
      </c>
      <c r="J134" s="100">
        <f t="shared" si="58"/>
        <v>0</v>
      </c>
      <c r="K134" s="100">
        <f t="shared" si="59"/>
        <v>4.49</v>
      </c>
      <c r="L134" s="68"/>
    </row>
    <row r="135" s="13" customFormat="1" ht="22" customHeight="1" spans="1:12">
      <c r="A135" s="30" t="s">
        <v>140</v>
      </c>
      <c r="B135" s="98">
        <v>373</v>
      </c>
      <c r="C135" s="32">
        <v>465</v>
      </c>
      <c r="D135" s="33">
        <v>0.65</v>
      </c>
      <c r="E135" s="99">
        <f t="shared" si="55"/>
        <v>290.16</v>
      </c>
      <c r="F135" s="99">
        <f t="shared" si="56"/>
        <v>79.23</v>
      </c>
      <c r="G135" s="100">
        <f t="shared" si="57"/>
        <v>210.93</v>
      </c>
      <c r="H135" s="99">
        <f t="shared" si="53"/>
        <v>210.93</v>
      </c>
      <c r="I135" s="100">
        <f>VLOOKUP(A135,'[1]计生特扶-死亡'!$B:$H,7,0)</f>
        <v>182.86</v>
      </c>
      <c r="J135" s="100">
        <f t="shared" si="58"/>
        <v>28.07</v>
      </c>
      <c r="K135" s="100">
        <f t="shared" si="59"/>
        <v>239</v>
      </c>
      <c r="L135" s="68"/>
    </row>
    <row r="136" s="13" customFormat="1" ht="22" customHeight="1" spans="1:12">
      <c r="A136" s="30" t="s">
        <v>141</v>
      </c>
      <c r="B136" s="98">
        <v>180</v>
      </c>
      <c r="C136" s="32">
        <v>196</v>
      </c>
      <c r="D136" s="33">
        <v>0.65</v>
      </c>
      <c r="E136" s="99">
        <f t="shared" si="55"/>
        <v>122.3</v>
      </c>
      <c r="F136" s="99">
        <f t="shared" si="56"/>
        <v>38.23</v>
      </c>
      <c r="G136" s="100">
        <f t="shared" si="57"/>
        <v>84.07</v>
      </c>
      <c r="H136" s="99">
        <f t="shared" si="53"/>
        <v>84.07</v>
      </c>
      <c r="I136" s="100">
        <f>VLOOKUP(A136,'[1]计生特扶-死亡'!$B:$H,7,0)</f>
        <v>72.88</v>
      </c>
      <c r="J136" s="100">
        <f t="shared" si="58"/>
        <v>11.19</v>
      </c>
      <c r="K136" s="100">
        <f t="shared" si="59"/>
        <v>95.26</v>
      </c>
      <c r="L136" s="68"/>
    </row>
    <row r="137" s="13" customFormat="1" ht="22" customHeight="1" spans="1:12">
      <c r="A137" s="30" t="s">
        <v>142</v>
      </c>
      <c r="B137" s="98">
        <v>125</v>
      </c>
      <c r="C137" s="32">
        <v>136</v>
      </c>
      <c r="D137" s="33">
        <v>0.65</v>
      </c>
      <c r="E137" s="99">
        <f t="shared" si="55"/>
        <v>84.86</v>
      </c>
      <c r="F137" s="99">
        <f t="shared" si="56"/>
        <v>26.55</v>
      </c>
      <c r="G137" s="100">
        <f t="shared" si="57"/>
        <v>58.31</v>
      </c>
      <c r="H137" s="99">
        <f t="shared" si="53"/>
        <v>58.31</v>
      </c>
      <c r="I137" s="100">
        <f>VLOOKUP(A137,'[1]计生特扶-死亡'!$B:$H,7,0)</f>
        <v>49.82</v>
      </c>
      <c r="J137" s="100">
        <f t="shared" si="58"/>
        <v>8.49</v>
      </c>
      <c r="K137" s="100">
        <f t="shared" si="59"/>
        <v>66.8</v>
      </c>
      <c r="L137" s="68"/>
    </row>
    <row r="138" s="13" customFormat="1" ht="22" customHeight="1" spans="1:12">
      <c r="A138" s="30" t="s">
        <v>143</v>
      </c>
      <c r="B138" s="98">
        <v>106</v>
      </c>
      <c r="C138" s="32">
        <v>109</v>
      </c>
      <c r="D138" s="33">
        <v>0.65</v>
      </c>
      <c r="E138" s="99">
        <f t="shared" si="55"/>
        <v>68.02</v>
      </c>
      <c r="F138" s="99">
        <f t="shared" si="56"/>
        <v>22.51</v>
      </c>
      <c r="G138" s="100">
        <f t="shared" si="57"/>
        <v>45.51</v>
      </c>
      <c r="H138" s="99">
        <f t="shared" si="53"/>
        <v>45.51</v>
      </c>
      <c r="I138" s="100">
        <f>VLOOKUP(A138,'[1]计生特扶-死亡'!$B:$H,7,0)</f>
        <v>45.96</v>
      </c>
      <c r="J138" s="100">
        <f t="shared" si="58"/>
        <v>-0.45000000000001</v>
      </c>
      <c r="K138" s="100">
        <f t="shared" si="59"/>
        <v>45.06</v>
      </c>
      <c r="L138" s="68"/>
    </row>
    <row r="139" s="13" customFormat="1" ht="22" customHeight="1" spans="1:12">
      <c r="A139" s="30" t="s">
        <v>144</v>
      </c>
      <c r="B139" s="98">
        <v>138</v>
      </c>
      <c r="C139" s="32">
        <v>145</v>
      </c>
      <c r="D139" s="33">
        <v>0.85</v>
      </c>
      <c r="E139" s="99">
        <f t="shared" si="55"/>
        <v>118.32</v>
      </c>
      <c r="F139" s="99">
        <f t="shared" si="56"/>
        <v>29.31</v>
      </c>
      <c r="G139" s="100">
        <f t="shared" si="57"/>
        <v>89.01</v>
      </c>
      <c r="H139" s="99">
        <f t="shared" si="53"/>
        <v>89.01</v>
      </c>
      <c r="I139" s="100">
        <f>VLOOKUP(A139,'[1]计生特扶-死亡'!$B:$H,7,0)</f>
        <v>81.37</v>
      </c>
      <c r="J139" s="100">
        <f t="shared" si="58"/>
        <v>7.63999999999999</v>
      </c>
      <c r="K139" s="100">
        <f t="shared" si="59"/>
        <v>96.65</v>
      </c>
      <c r="L139" s="68"/>
    </row>
    <row r="140" s="13" customFormat="1" ht="22" customHeight="1" spans="1:12">
      <c r="A140" s="30" t="s">
        <v>145</v>
      </c>
      <c r="B140" s="98">
        <v>25</v>
      </c>
      <c r="C140" s="32">
        <v>25</v>
      </c>
      <c r="D140" s="33">
        <v>0.85</v>
      </c>
      <c r="E140" s="99">
        <f t="shared" si="55"/>
        <v>20.4</v>
      </c>
      <c r="F140" s="99">
        <f t="shared" si="56"/>
        <v>5.31</v>
      </c>
      <c r="G140" s="100">
        <f t="shared" si="57"/>
        <v>15.09</v>
      </c>
      <c r="H140" s="99">
        <f t="shared" si="53"/>
        <v>15.09</v>
      </c>
      <c r="I140" s="100">
        <f>VLOOKUP(A140,'[1]计生特扶-死亡'!$B:$H,7,0)</f>
        <v>14.27</v>
      </c>
      <c r="J140" s="100">
        <f t="shared" si="58"/>
        <v>0.82</v>
      </c>
      <c r="K140" s="100">
        <f t="shared" si="59"/>
        <v>15.91</v>
      </c>
      <c r="L140" s="68"/>
    </row>
    <row r="141" s="13" customFormat="1" ht="22" customHeight="1" spans="1:12">
      <c r="A141" s="30" t="s">
        <v>146</v>
      </c>
      <c r="B141" s="98">
        <v>17</v>
      </c>
      <c r="C141" s="32">
        <v>19</v>
      </c>
      <c r="D141" s="33">
        <v>0.85</v>
      </c>
      <c r="E141" s="99">
        <f t="shared" si="55"/>
        <v>15.5</v>
      </c>
      <c r="F141" s="99">
        <f t="shared" si="56"/>
        <v>3.61</v>
      </c>
      <c r="G141" s="100">
        <f t="shared" si="57"/>
        <v>11.89</v>
      </c>
      <c r="H141" s="99">
        <f t="shared" si="53"/>
        <v>11.89</v>
      </c>
      <c r="I141" s="100">
        <f>VLOOKUP(A141,'[1]计生特扶-死亡'!$B:$H,7,0)</f>
        <v>9.66</v>
      </c>
      <c r="J141" s="100">
        <f t="shared" si="58"/>
        <v>2.23</v>
      </c>
      <c r="K141" s="100">
        <f t="shared" si="59"/>
        <v>14.12</v>
      </c>
      <c r="L141" s="68"/>
    </row>
    <row r="142" s="13" customFormat="1" ht="22" customHeight="1" spans="1:12">
      <c r="A142" s="30" t="s">
        <v>147</v>
      </c>
      <c r="B142" s="98">
        <v>46</v>
      </c>
      <c r="C142" s="32">
        <v>48</v>
      </c>
      <c r="D142" s="33">
        <v>0.85</v>
      </c>
      <c r="E142" s="99">
        <f t="shared" si="55"/>
        <v>39.17</v>
      </c>
      <c r="F142" s="99">
        <f t="shared" si="56"/>
        <v>9.77</v>
      </c>
      <c r="G142" s="100">
        <f t="shared" si="57"/>
        <v>29.4</v>
      </c>
      <c r="H142" s="99">
        <f t="shared" si="53"/>
        <v>29.4</v>
      </c>
      <c r="I142" s="100">
        <f>VLOOKUP(A142,'[1]计生特扶-死亡'!$B:$H,7,0)</f>
        <v>24.36</v>
      </c>
      <c r="J142" s="100">
        <f t="shared" si="58"/>
        <v>5.04</v>
      </c>
      <c r="K142" s="100">
        <f t="shared" si="59"/>
        <v>34.44</v>
      </c>
      <c r="L142" s="68"/>
    </row>
    <row r="143" s="13" customFormat="1" ht="22" customHeight="1" spans="1:12">
      <c r="A143" s="30" t="s">
        <v>148</v>
      </c>
      <c r="B143" s="98">
        <v>25</v>
      </c>
      <c r="C143" s="32">
        <v>28</v>
      </c>
      <c r="D143" s="33">
        <v>0.85</v>
      </c>
      <c r="E143" s="99">
        <f t="shared" si="55"/>
        <v>22.85</v>
      </c>
      <c r="F143" s="99">
        <f t="shared" si="56"/>
        <v>5.31</v>
      </c>
      <c r="G143" s="100">
        <f t="shared" si="57"/>
        <v>17.54</v>
      </c>
      <c r="H143" s="99">
        <f t="shared" si="53"/>
        <v>17.54</v>
      </c>
      <c r="I143" s="100">
        <f>VLOOKUP(A143,'[1]计生特扶-死亡'!$B:$H,7,0)</f>
        <v>16.51</v>
      </c>
      <c r="J143" s="100">
        <f t="shared" si="58"/>
        <v>1.03</v>
      </c>
      <c r="K143" s="100">
        <f t="shared" si="59"/>
        <v>18.57</v>
      </c>
      <c r="L143" s="68"/>
    </row>
    <row r="144" s="13" customFormat="1" ht="22" customHeight="1" spans="1:12">
      <c r="A144" s="30" t="s">
        <v>149</v>
      </c>
      <c r="B144" s="98">
        <v>30</v>
      </c>
      <c r="C144" s="32">
        <v>31</v>
      </c>
      <c r="D144" s="33">
        <v>0.85</v>
      </c>
      <c r="E144" s="100">
        <f t="shared" si="55"/>
        <v>25.3</v>
      </c>
      <c r="F144" s="99">
        <f t="shared" si="56"/>
        <v>6.37</v>
      </c>
      <c r="G144" s="100">
        <f t="shared" si="57"/>
        <v>18.93</v>
      </c>
      <c r="H144" s="99">
        <f t="shared" si="53"/>
        <v>18.93</v>
      </c>
      <c r="I144" s="100">
        <f>VLOOKUP(A144,'[1]计生特扶-死亡'!$B:$H,7,0)</f>
        <v>16.51</v>
      </c>
      <c r="J144" s="100">
        <f t="shared" si="58"/>
        <v>2.42</v>
      </c>
      <c r="K144" s="100">
        <f t="shared" si="59"/>
        <v>21.35</v>
      </c>
      <c r="L144" s="68"/>
    </row>
    <row r="145" s="13" customFormat="1" ht="22" customHeight="1" spans="1:12">
      <c r="A145" s="30" t="s">
        <v>150</v>
      </c>
      <c r="B145" s="98">
        <v>10</v>
      </c>
      <c r="C145" s="32">
        <v>11</v>
      </c>
      <c r="D145" s="33">
        <v>0.85</v>
      </c>
      <c r="E145" s="100">
        <f t="shared" si="55"/>
        <v>8.98</v>
      </c>
      <c r="F145" s="99">
        <f t="shared" si="56"/>
        <v>2.12</v>
      </c>
      <c r="G145" s="100">
        <f t="shared" si="57"/>
        <v>6.86</v>
      </c>
      <c r="H145" s="99">
        <f t="shared" si="53"/>
        <v>6.86</v>
      </c>
      <c r="I145" s="100">
        <f>VLOOKUP(A145,'[1]计生特扶-死亡'!$B:$H,7,0)</f>
        <v>8.27</v>
      </c>
      <c r="J145" s="100">
        <f t="shared" si="58"/>
        <v>-1.41</v>
      </c>
      <c r="K145" s="100">
        <f t="shared" si="59"/>
        <v>5.45</v>
      </c>
      <c r="L145" s="68"/>
    </row>
    <row r="146" s="13" customFormat="1" ht="22" customHeight="1" spans="1:12">
      <c r="A146" s="70" t="s">
        <v>151</v>
      </c>
      <c r="B146" s="98">
        <v>87</v>
      </c>
      <c r="C146" s="32">
        <v>95</v>
      </c>
      <c r="D146" s="33">
        <v>0.85</v>
      </c>
      <c r="E146" s="99">
        <f t="shared" si="55"/>
        <v>77.52</v>
      </c>
      <c r="F146" s="99">
        <f t="shared" si="56"/>
        <v>18.48</v>
      </c>
      <c r="G146" s="100">
        <f t="shared" si="57"/>
        <v>59.04</v>
      </c>
      <c r="H146" s="99">
        <f t="shared" si="53"/>
        <v>59.04</v>
      </c>
      <c r="I146" s="100">
        <f>VLOOKUP(A146,'[1]计生特扶-死亡'!$B:$H,7,0)</f>
        <v>51.55</v>
      </c>
      <c r="J146" s="100">
        <f t="shared" si="58"/>
        <v>7.48999999999999</v>
      </c>
      <c r="K146" s="100">
        <f t="shared" si="59"/>
        <v>66.53</v>
      </c>
      <c r="L146" s="68"/>
    </row>
    <row r="147" s="13" customFormat="1" ht="22" customHeight="1" spans="1:12">
      <c r="A147" s="70" t="s">
        <v>152</v>
      </c>
      <c r="B147" s="98">
        <v>41</v>
      </c>
      <c r="C147" s="32">
        <v>41</v>
      </c>
      <c r="D147" s="33">
        <v>0.85</v>
      </c>
      <c r="E147" s="99">
        <f t="shared" si="55"/>
        <v>33.46</v>
      </c>
      <c r="F147" s="99">
        <f t="shared" si="56"/>
        <v>8.71</v>
      </c>
      <c r="G147" s="100">
        <f t="shared" si="57"/>
        <v>24.75</v>
      </c>
      <c r="H147" s="99">
        <f t="shared" si="53"/>
        <v>24.75</v>
      </c>
      <c r="I147" s="100">
        <f>VLOOKUP(A147,'[1]计生特扶-死亡'!$B:$H,7,0)</f>
        <v>21.37</v>
      </c>
      <c r="J147" s="100">
        <f t="shared" si="58"/>
        <v>3.38</v>
      </c>
      <c r="K147" s="100">
        <f t="shared" si="59"/>
        <v>28.13</v>
      </c>
      <c r="L147" s="68"/>
    </row>
    <row r="148" s="13" customFormat="1" ht="22" customHeight="1" spans="1:12">
      <c r="A148" s="70" t="s">
        <v>153</v>
      </c>
      <c r="B148" s="98">
        <v>32</v>
      </c>
      <c r="C148" s="32">
        <v>33</v>
      </c>
      <c r="D148" s="33">
        <v>0.85</v>
      </c>
      <c r="E148" s="99">
        <f t="shared" si="55"/>
        <v>26.93</v>
      </c>
      <c r="F148" s="99">
        <f t="shared" si="56"/>
        <v>6.8</v>
      </c>
      <c r="G148" s="100">
        <f t="shared" si="57"/>
        <v>20.13</v>
      </c>
      <c r="H148" s="99">
        <f t="shared" si="53"/>
        <v>20.13</v>
      </c>
      <c r="I148" s="100">
        <f>VLOOKUP(A148,'[1]计生特扶-死亡'!$B:$H,7,0)</f>
        <v>17.5</v>
      </c>
      <c r="J148" s="100">
        <f t="shared" si="58"/>
        <v>2.63</v>
      </c>
      <c r="K148" s="100">
        <f t="shared" si="59"/>
        <v>22.76</v>
      </c>
      <c r="L148" s="68"/>
    </row>
    <row r="149" s="13" customFormat="1" ht="22" customHeight="1" spans="1:12">
      <c r="A149" s="30" t="s">
        <v>154</v>
      </c>
      <c r="B149" s="98">
        <v>72</v>
      </c>
      <c r="C149" s="32">
        <v>70</v>
      </c>
      <c r="D149" s="33">
        <v>0.85</v>
      </c>
      <c r="E149" s="99">
        <f t="shared" si="55"/>
        <v>57.12</v>
      </c>
      <c r="F149" s="99">
        <f t="shared" si="56"/>
        <v>15.29</v>
      </c>
      <c r="G149" s="100">
        <f t="shared" si="57"/>
        <v>41.83</v>
      </c>
      <c r="H149" s="99">
        <f t="shared" si="53"/>
        <v>41.83</v>
      </c>
      <c r="I149" s="100">
        <f>VLOOKUP(A149,'[1]计生特扶-死亡'!$B:$H,7,0)</f>
        <v>41.43</v>
      </c>
      <c r="J149" s="100">
        <f t="shared" si="58"/>
        <v>0.399999999999999</v>
      </c>
      <c r="K149" s="100">
        <f t="shared" si="59"/>
        <v>42.23</v>
      </c>
      <c r="L149" s="68"/>
    </row>
    <row r="150" s="13" customFormat="1" ht="22" customHeight="1" spans="1:12">
      <c r="A150" s="30" t="s">
        <v>155</v>
      </c>
      <c r="B150" s="98">
        <v>26</v>
      </c>
      <c r="C150" s="32">
        <v>30</v>
      </c>
      <c r="D150" s="33">
        <v>0.85</v>
      </c>
      <c r="E150" s="99">
        <f t="shared" si="55"/>
        <v>24.48</v>
      </c>
      <c r="F150" s="99">
        <f t="shared" si="56"/>
        <v>5.52</v>
      </c>
      <c r="G150" s="100">
        <f t="shared" si="57"/>
        <v>18.96</v>
      </c>
      <c r="H150" s="99">
        <f t="shared" si="53"/>
        <v>18.96</v>
      </c>
      <c r="I150" s="100">
        <f>VLOOKUP(A150,'[1]计生特扶-死亡'!$B:$H,7,0)</f>
        <v>17.14</v>
      </c>
      <c r="J150" s="100">
        <f t="shared" si="58"/>
        <v>1.82</v>
      </c>
      <c r="K150" s="100">
        <f t="shared" si="59"/>
        <v>20.78</v>
      </c>
      <c r="L150" s="68"/>
    </row>
    <row r="151" s="13" customFormat="1" ht="22" customHeight="1" spans="1:12">
      <c r="A151" s="30" t="s">
        <v>156</v>
      </c>
      <c r="B151" s="98">
        <v>57</v>
      </c>
      <c r="C151" s="32">
        <v>69</v>
      </c>
      <c r="D151" s="33">
        <v>0.85</v>
      </c>
      <c r="E151" s="99">
        <f t="shared" si="55"/>
        <v>56.3</v>
      </c>
      <c r="F151" s="99">
        <f t="shared" si="56"/>
        <v>12.11</v>
      </c>
      <c r="G151" s="100">
        <f t="shared" si="57"/>
        <v>44.19</v>
      </c>
      <c r="H151" s="99">
        <f t="shared" si="53"/>
        <v>44.19</v>
      </c>
      <c r="I151" s="100">
        <f>VLOOKUP(A151,'[1]计生特扶-死亡'!$B:$H,7,0)</f>
        <v>39.8</v>
      </c>
      <c r="J151" s="100">
        <f t="shared" si="58"/>
        <v>4.39</v>
      </c>
      <c r="K151" s="100">
        <f t="shared" si="59"/>
        <v>48.58</v>
      </c>
      <c r="L151" s="68"/>
    </row>
    <row r="152" s="13" customFormat="1" ht="22" customHeight="1" spans="1:12">
      <c r="A152" s="30" t="s">
        <v>157</v>
      </c>
      <c r="B152" s="98">
        <v>62</v>
      </c>
      <c r="C152" s="32">
        <v>64</v>
      </c>
      <c r="D152" s="33">
        <v>0.85</v>
      </c>
      <c r="E152" s="99">
        <f t="shared" si="55"/>
        <v>52.22</v>
      </c>
      <c r="F152" s="99">
        <f t="shared" si="56"/>
        <v>13.17</v>
      </c>
      <c r="G152" s="100">
        <f t="shared" si="57"/>
        <v>39.05</v>
      </c>
      <c r="H152" s="99">
        <f t="shared" si="53"/>
        <v>39.05</v>
      </c>
      <c r="I152" s="100">
        <f>VLOOKUP(A152,'[1]计生特扶-死亡'!$B:$H,7,0)</f>
        <v>39.09</v>
      </c>
      <c r="J152" s="100">
        <f t="shared" si="58"/>
        <v>-0.0400000000000063</v>
      </c>
      <c r="K152" s="100">
        <f t="shared" si="59"/>
        <v>39.01</v>
      </c>
      <c r="L152" s="68"/>
    </row>
    <row r="153" s="13" customFormat="1" ht="22" customHeight="1" spans="1:12">
      <c r="A153" s="30" t="s">
        <v>158</v>
      </c>
      <c r="B153" s="98">
        <v>129</v>
      </c>
      <c r="C153" s="32">
        <v>137</v>
      </c>
      <c r="D153" s="33">
        <v>0.65</v>
      </c>
      <c r="E153" s="99">
        <f t="shared" si="55"/>
        <v>85.49</v>
      </c>
      <c r="F153" s="99">
        <f t="shared" si="56"/>
        <v>27.4</v>
      </c>
      <c r="G153" s="100">
        <f t="shared" si="57"/>
        <v>58.09</v>
      </c>
      <c r="H153" s="99">
        <f t="shared" si="53"/>
        <v>58.09</v>
      </c>
      <c r="I153" s="100">
        <f>VLOOKUP(A153,'[1]计生特扶-死亡'!$B:$H,7,0)</f>
        <v>52.51</v>
      </c>
      <c r="J153" s="100">
        <f t="shared" si="58"/>
        <v>5.58</v>
      </c>
      <c r="K153" s="100">
        <f t="shared" si="59"/>
        <v>63.67</v>
      </c>
      <c r="L153" s="68"/>
    </row>
    <row r="154" s="13" customFormat="1" ht="22" customHeight="1" spans="1:12">
      <c r="A154" s="30" t="s">
        <v>159</v>
      </c>
      <c r="B154" s="98">
        <v>119</v>
      </c>
      <c r="C154" s="32">
        <v>124</v>
      </c>
      <c r="D154" s="33">
        <v>0.85</v>
      </c>
      <c r="E154" s="99">
        <f t="shared" si="55"/>
        <v>101.18</v>
      </c>
      <c r="F154" s="99">
        <f t="shared" si="56"/>
        <v>25.28</v>
      </c>
      <c r="G154" s="100">
        <f t="shared" si="57"/>
        <v>75.9</v>
      </c>
      <c r="H154" s="99">
        <f t="shared" si="53"/>
        <v>75.9</v>
      </c>
      <c r="I154" s="100">
        <f>VLOOKUP(A154,'[1]计生特扶-死亡'!$B:$H,7,0)</f>
        <v>69.94</v>
      </c>
      <c r="J154" s="100">
        <f t="shared" si="58"/>
        <v>5.96000000000001</v>
      </c>
      <c r="K154" s="100">
        <f t="shared" si="59"/>
        <v>81.86</v>
      </c>
      <c r="L154" s="68"/>
    </row>
    <row r="155" s="13" customFormat="1" ht="22" customHeight="1" spans="1:12">
      <c r="A155" s="72" t="s">
        <v>160</v>
      </c>
      <c r="B155" s="98">
        <v>18</v>
      </c>
      <c r="C155" s="32">
        <v>20</v>
      </c>
      <c r="D155" s="33">
        <v>1</v>
      </c>
      <c r="E155" s="99">
        <f t="shared" si="55"/>
        <v>19.2</v>
      </c>
      <c r="F155" s="99">
        <f t="shared" si="56"/>
        <v>3.82</v>
      </c>
      <c r="G155" s="100">
        <f t="shared" si="57"/>
        <v>15.38</v>
      </c>
      <c r="H155" s="99">
        <f t="shared" si="53"/>
        <v>15.38</v>
      </c>
      <c r="I155" s="100">
        <f>VLOOKUP(A155,'[1]计生特扶-死亡'!$B:$H,7,0)</f>
        <v>12.71</v>
      </c>
      <c r="J155" s="100">
        <f t="shared" si="58"/>
        <v>2.67</v>
      </c>
      <c r="K155" s="100">
        <f t="shared" si="59"/>
        <v>18.05</v>
      </c>
      <c r="L155" s="68"/>
    </row>
    <row r="156" s="13" customFormat="1" ht="22" customHeight="1" spans="1:12">
      <c r="A156" s="72" t="s">
        <v>161</v>
      </c>
      <c r="B156" s="98">
        <v>28</v>
      </c>
      <c r="C156" s="32">
        <v>37</v>
      </c>
      <c r="D156" s="33">
        <v>1</v>
      </c>
      <c r="E156" s="99">
        <f t="shared" si="55"/>
        <v>35.52</v>
      </c>
      <c r="F156" s="99">
        <f t="shared" si="56"/>
        <v>5.95</v>
      </c>
      <c r="G156" s="100">
        <f t="shared" si="57"/>
        <v>29.57</v>
      </c>
      <c r="H156" s="99">
        <f t="shared" si="53"/>
        <v>29.57</v>
      </c>
      <c r="I156" s="100">
        <f>VLOOKUP(A156,'[1]计生特扶-死亡'!$B:$H,7,0)</f>
        <v>25.73</v>
      </c>
      <c r="J156" s="100">
        <f t="shared" si="58"/>
        <v>3.84</v>
      </c>
      <c r="K156" s="100">
        <f t="shared" si="59"/>
        <v>33.41</v>
      </c>
      <c r="L156" s="68"/>
    </row>
    <row r="157" s="13" customFormat="1" ht="22" customHeight="1" spans="1:12">
      <c r="A157" s="30" t="s">
        <v>162</v>
      </c>
      <c r="B157" s="98">
        <v>29</v>
      </c>
      <c r="C157" s="32">
        <v>36</v>
      </c>
      <c r="D157" s="33">
        <v>0.85</v>
      </c>
      <c r="E157" s="99">
        <f t="shared" si="55"/>
        <v>29.38</v>
      </c>
      <c r="F157" s="99">
        <f t="shared" si="56"/>
        <v>6.16</v>
      </c>
      <c r="G157" s="100">
        <f t="shared" si="57"/>
        <v>23.22</v>
      </c>
      <c r="H157" s="99">
        <f t="shared" si="53"/>
        <v>23.22</v>
      </c>
      <c r="I157" s="100">
        <f>VLOOKUP(A157,'[1]计生特扶-死亡'!$B:$H,7,0)</f>
        <v>19.78</v>
      </c>
      <c r="J157" s="100">
        <f t="shared" si="58"/>
        <v>3.44</v>
      </c>
      <c r="K157" s="100">
        <f t="shared" si="59"/>
        <v>26.66</v>
      </c>
      <c r="L157" s="68"/>
    </row>
    <row r="158" s="13" customFormat="1" ht="22" customHeight="1" spans="1:12">
      <c r="A158" s="30" t="s">
        <v>163</v>
      </c>
      <c r="B158" s="98">
        <v>72</v>
      </c>
      <c r="C158" s="32">
        <v>78</v>
      </c>
      <c r="D158" s="33">
        <v>0.85</v>
      </c>
      <c r="E158" s="99">
        <f t="shared" si="55"/>
        <v>63.65</v>
      </c>
      <c r="F158" s="99">
        <f t="shared" si="56"/>
        <v>15.29</v>
      </c>
      <c r="G158" s="100">
        <f t="shared" si="57"/>
        <v>48.36</v>
      </c>
      <c r="H158" s="99">
        <f t="shared" si="53"/>
        <v>48.36</v>
      </c>
      <c r="I158" s="100">
        <f>VLOOKUP(A158,'[1]计生特扶-死亡'!$B:$H,7,0)</f>
        <v>47.36</v>
      </c>
      <c r="J158" s="100">
        <f t="shared" si="58"/>
        <v>1</v>
      </c>
      <c r="K158" s="100">
        <f t="shared" si="59"/>
        <v>49.36</v>
      </c>
      <c r="L158" s="68"/>
    </row>
    <row r="159" s="13" customFormat="1" ht="22" customHeight="1" spans="1:12">
      <c r="A159" s="30" t="s">
        <v>164</v>
      </c>
      <c r="B159" s="98">
        <v>116</v>
      </c>
      <c r="C159" s="32">
        <v>130</v>
      </c>
      <c r="D159" s="33">
        <v>0.85</v>
      </c>
      <c r="E159" s="99">
        <f t="shared" si="55"/>
        <v>106.08</v>
      </c>
      <c r="F159" s="99">
        <f t="shared" si="56"/>
        <v>24.64</v>
      </c>
      <c r="G159" s="100">
        <f t="shared" si="57"/>
        <v>81.44</v>
      </c>
      <c r="H159" s="99">
        <f t="shared" ref="H159:H167" si="60">G159</f>
        <v>81.44</v>
      </c>
      <c r="I159" s="100">
        <f>VLOOKUP(A159,'[1]计生特扶-死亡'!$B:$H,7,0)</f>
        <v>78.88</v>
      </c>
      <c r="J159" s="100">
        <f t="shared" si="58"/>
        <v>2.56</v>
      </c>
      <c r="K159" s="100">
        <f t="shared" si="59"/>
        <v>84</v>
      </c>
      <c r="L159" s="68"/>
    </row>
    <row r="160" s="13" customFormat="1" ht="22" customHeight="1" spans="1:12">
      <c r="A160" s="30" t="s">
        <v>165</v>
      </c>
      <c r="B160" s="98">
        <v>90</v>
      </c>
      <c r="C160" s="32">
        <v>91</v>
      </c>
      <c r="D160" s="33">
        <v>1</v>
      </c>
      <c r="E160" s="99">
        <f t="shared" si="55"/>
        <v>87.36</v>
      </c>
      <c r="F160" s="99">
        <f t="shared" si="56"/>
        <v>19.12</v>
      </c>
      <c r="G160" s="100">
        <f t="shared" si="57"/>
        <v>68.24</v>
      </c>
      <c r="H160" s="99">
        <f t="shared" si="60"/>
        <v>68.24</v>
      </c>
      <c r="I160" s="100">
        <f>VLOOKUP(A160,'[1]计生特扶-死亡'!$B:$H,7,0)</f>
        <v>67.81</v>
      </c>
      <c r="J160" s="100">
        <f t="shared" si="58"/>
        <v>0.429999999999993</v>
      </c>
      <c r="K160" s="100">
        <f t="shared" si="59"/>
        <v>68.67</v>
      </c>
      <c r="L160" s="68"/>
    </row>
    <row r="161" s="13" customFormat="1" ht="22" customHeight="1" spans="1:12">
      <c r="A161" s="30" t="s">
        <v>166</v>
      </c>
      <c r="B161" s="98">
        <v>8</v>
      </c>
      <c r="C161" s="32">
        <v>10</v>
      </c>
      <c r="D161" s="33">
        <v>1</v>
      </c>
      <c r="E161" s="99">
        <f t="shared" si="55"/>
        <v>9.6</v>
      </c>
      <c r="F161" s="99">
        <f t="shared" si="56"/>
        <v>1.7</v>
      </c>
      <c r="G161" s="100">
        <f t="shared" si="57"/>
        <v>7.9</v>
      </c>
      <c r="H161" s="99">
        <f t="shared" si="60"/>
        <v>7.9</v>
      </c>
      <c r="I161" s="100">
        <f>VLOOKUP(A161,'[1]计生特扶-死亡'!$B:$H,7,0)</f>
        <v>5.98</v>
      </c>
      <c r="J161" s="100">
        <f t="shared" si="58"/>
        <v>1.92</v>
      </c>
      <c r="K161" s="100">
        <f t="shared" si="59"/>
        <v>9.82</v>
      </c>
      <c r="L161" s="68"/>
    </row>
    <row r="162" s="13" customFormat="1" ht="22" customHeight="1" spans="1:12">
      <c r="A162" s="30" t="s">
        <v>167</v>
      </c>
      <c r="B162" s="98">
        <v>15</v>
      </c>
      <c r="C162" s="32">
        <v>16</v>
      </c>
      <c r="D162" s="33">
        <v>1</v>
      </c>
      <c r="E162" s="99">
        <f t="shared" si="55"/>
        <v>15.36</v>
      </c>
      <c r="F162" s="99">
        <f t="shared" si="56"/>
        <v>3.19</v>
      </c>
      <c r="G162" s="100">
        <f t="shared" si="57"/>
        <v>12.17</v>
      </c>
      <c r="H162" s="99">
        <f t="shared" si="60"/>
        <v>12.17</v>
      </c>
      <c r="I162" s="100">
        <f>VLOOKUP(A162,'[1]计生特扶-死亡'!$B:$H,7,0)</f>
        <v>8.76</v>
      </c>
      <c r="J162" s="100">
        <f t="shared" si="58"/>
        <v>3.41</v>
      </c>
      <c r="K162" s="100">
        <f t="shared" si="59"/>
        <v>15.58</v>
      </c>
      <c r="L162" s="68"/>
    </row>
    <row r="163" s="13" customFormat="1" ht="22" customHeight="1" spans="1:12">
      <c r="A163" s="115" t="s">
        <v>168</v>
      </c>
      <c r="B163" s="98">
        <v>3</v>
      </c>
      <c r="C163" s="32">
        <v>3</v>
      </c>
      <c r="D163" s="33">
        <v>1</v>
      </c>
      <c r="E163" s="99">
        <f t="shared" si="55"/>
        <v>2.88</v>
      </c>
      <c r="F163" s="99">
        <f t="shared" si="56"/>
        <v>0.64</v>
      </c>
      <c r="G163" s="100">
        <f t="shared" si="57"/>
        <v>2.24</v>
      </c>
      <c r="H163" s="99">
        <f t="shared" si="60"/>
        <v>2.24</v>
      </c>
      <c r="I163" s="100">
        <f>VLOOKUP(A163,'[1]计生特扶-死亡'!$B:$H,7,0)</f>
        <v>2.99</v>
      </c>
      <c r="J163" s="100">
        <f t="shared" si="58"/>
        <v>-0.75</v>
      </c>
      <c r="K163" s="100">
        <f t="shared" si="59"/>
        <v>1.49</v>
      </c>
      <c r="L163" s="68"/>
    </row>
    <row r="164" s="13" customFormat="1" ht="22" customHeight="1" spans="1:12">
      <c r="A164" s="30" t="s">
        <v>169</v>
      </c>
      <c r="B164" s="98">
        <v>84</v>
      </c>
      <c r="C164" s="32">
        <v>92</v>
      </c>
      <c r="D164" s="33">
        <v>0.85</v>
      </c>
      <c r="E164" s="99">
        <f t="shared" si="55"/>
        <v>75.07</v>
      </c>
      <c r="F164" s="99">
        <f t="shared" si="56"/>
        <v>17.84</v>
      </c>
      <c r="G164" s="100">
        <f t="shared" si="57"/>
        <v>57.23</v>
      </c>
      <c r="H164" s="99">
        <f t="shared" si="60"/>
        <v>57.23</v>
      </c>
      <c r="I164" s="100">
        <f>VLOOKUP(A164,'[1]计生特扶-死亡'!$B:$H,7,0)</f>
        <v>54.18</v>
      </c>
      <c r="J164" s="100">
        <f t="shared" si="58"/>
        <v>3.04999999999999</v>
      </c>
      <c r="K164" s="100">
        <f t="shared" si="59"/>
        <v>60.28</v>
      </c>
      <c r="L164" s="68"/>
    </row>
    <row r="165" s="13" customFormat="1" ht="22" customHeight="1" spans="1:12">
      <c r="A165" s="30" t="s">
        <v>170</v>
      </c>
      <c r="B165" s="98">
        <v>53</v>
      </c>
      <c r="C165" s="32">
        <v>57</v>
      </c>
      <c r="D165" s="33">
        <v>0.85</v>
      </c>
      <c r="E165" s="99">
        <f t="shared" si="55"/>
        <v>46.51</v>
      </c>
      <c r="F165" s="99">
        <f t="shared" si="56"/>
        <v>11.26</v>
      </c>
      <c r="G165" s="100">
        <f t="shared" si="57"/>
        <v>35.25</v>
      </c>
      <c r="H165" s="99">
        <f t="shared" si="60"/>
        <v>35.25</v>
      </c>
      <c r="I165" s="100">
        <f>VLOOKUP(A165,'[1]计生特扶-死亡'!$B:$H,7,0)</f>
        <v>34.23</v>
      </c>
      <c r="J165" s="100">
        <f t="shared" si="58"/>
        <v>1.02</v>
      </c>
      <c r="K165" s="100">
        <f t="shared" si="59"/>
        <v>36.27</v>
      </c>
      <c r="L165" s="68"/>
    </row>
    <row r="166" s="13" customFormat="1" ht="22" customHeight="1" spans="1:12">
      <c r="A166" s="30" t="s">
        <v>171</v>
      </c>
      <c r="B166" s="98">
        <v>63</v>
      </c>
      <c r="C166" s="32">
        <v>67</v>
      </c>
      <c r="D166" s="33">
        <v>0.85</v>
      </c>
      <c r="E166" s="99">
        <f t="shared" si="55"/>
        <v>54.67</v>
      </c>
      <c r="F166" s="99">
        <f t="shared" si="56"/>
        <v>13.38</v>
      </c>
      <c r="G166" s="100">
        <f t="shared" si="57"/>
        <v>41.29</v>
      </c>
      <c r="H166" s="99">
        <f t="shared" si="60"/>
        <v>41.29</v>
      </c>
      <c r="I166" s="100">
        <f>VLOOKUP(A166,'[1]计生特扶-死亡'!$B:$H,7,0)</f>
        <v>37.46</v>
      </c>
      <c r="J166" s="100">
        <f t="shared" si="58"/>
        <v>3.83</v>
      </c>
      <c r="K166" s="100">
        <f t="shared" si="59"/>
        <v>45.12</v>
      </c>
      <c r="L166" s="68"/>
    </row>
    <row r="167" s="14" customFormat="1" ht="126" customHeight="1" spans="1:248">
      <c r="A167" s="15" t="s">
        <v>214</v>
      </c>
      <c r="B167" s="116"/>
      <c r="C167" s="117"/>
      <c r="D167" s="116"/>
      <c r="E167" s="116"/>
      <c r="F167" s="116"/>
      <c r="G167" s="116"/>
      <c r="H167" s="116"/>
      <c r="I167" s="116"/>
      <c r="J167" s="116"/>
      <c r="K167" s="116"/>
      <c r="L167" s="68"/>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c r="AJ167" s="13"/>
      <c r="AK167" s="13"/>
      <c r="AL167" s="13"/>
      <c r="AM167" s="13"/>
      <c r="AN167" s="13"/>
      <c r="AO167" s="13"/>
      <c r="AP167" s="13"/>
      <c r="AQ167" s="13"/>
      <c r="AR167" s="13"/>
      <c r="AS167" s="13"/>
      <c r="AT167" s="13"/>
      <c r="AU167" s="13"/>
      <c r="AV167" s="13"/>
      <c r="AW167" s="13"/>
      <c r="AX167" s="13"/>
      <c r="AY167" s="13"/>
      <c r="AZ167" s="13"/>
      <c r="BA167" s="13"/>
      <c r="BB167" s="13"/>
      <c r="BC167" s="13"/>
      <c r="BD167" s="13"/>
      <c r="BE167" s="13"/>
      <c r="BF167" s="13"/>
      <c r="BG167" s="13"/>
      <c r="BH167" s="13"/>
      <c r="BI167" s="13"/>
      <c r="BJ167" s="13"/>
      <c r="BK167" s="13"/>
      <c r="BL167" s="13"/>
      <c r="BM167" s="13"/>
      <c r="BN167" s="13"/>
      <c r="BO167" s="13"/>
      <c r="BP167" s="13"/>
      <c r="BQ167" s="13"/>
      <c r="BR167" s="13"/>
      <c r="BS167" s="13"/>
      <c r="BT167" s="13"/>
      <c r="BU167" s="13"/>
      <c r="BV167" s="13"/>
      <c r="BW167" s="13"/>
      <c r="BX167" s="13"/>
      <c r="BY167" s="13"/>
      <c r="BZ167" s="13"/>
      <c r="CA167" s="13"/>
      <c r="CB167" s="13"/>
      <c r="CC167" s="13"/>
      <c r="CD167" s="13"/>
      <c r="CE167" s="13"/>
      <c r="CF167" s="13"/>
      <c r="CG167" s="13"/>
      <c r="CH167" s="13"/>
      <c r="CI167" s="13"/>
      <c r="CJ167" s="13"/>
      <c r="CK167" s="13"/>
      <c r="CL167" s="13"/>
      <c r="CM167" s="13"/>
      <c r="CN167" s="13"/>
      <c r="CO167" s="13"/>
      <c r="CP167" s="13"/>
      <c r="CQ167" s="13"/>
      <c r="CR167" s="13"/>
      <c r="CS167" s="13"/>
      <c r="CT167" s="13"/>
      <c r="CU167" s="13"/>
      <c r="CV167" s="13"/>
      <c r="CW167" s="13"/>
      <c r="CX167" s="13"/>
      <c r="CY167" s="13"/>
      <c r="CZ167" s="13"/>
      <c r="DA167" s="13"/>
      <c r="DB167" s="13"/>
      <c r="DC167" s="13"/>
      <c r="DD167" s="13"/>
      <c r="DE167" s="13"/>
      <c r="DF167" s="13"/>
      <c r="DG167" s="13"/>
      <c r="DH167" s="13"/>
      <c r="DI167" s="13"/>
      <c r="DJ167" s="13"/>
      <c r="DK167" s="13"/>
      <c r="DL167" s="13"/>
      <c r="DM167" s="13"/>
      <c r="DN167" s="13"/>
      <c r="DO167" s="13"/>
      <c r="DP167" s="13"/>
      <c r="DQ167" s="13"/>
      <c r="DR167" s="13"/>
      <c r="DS167" s="13"/>
      <c r="DT167" s="13"/>
      <c r="DU167" s="13"/>
      <c r="DV167" s="13"/>
      <c r="DW167" s="13"/>
      <c r="DX167" s="13"/>
      <c r="DY167" s="13"/>
      <c r="DZ167" s="13"/>
      <c r="EA167" s="13"/>
      <c r="EB167" s="13"/>
      <c r="EC167" s="13"/>
      <c r="ED167" s="13"/>
      <c r="EE167" s="13"/>
      <c r="EF167" s="13"/>
      <c r="EG167" s="13"/>
      <c r="EH167" s="13"/>
      <c r="EI167" s="13"/>
      <c r="EJ167" s="13"/>
      <c r="EK167" s="13"/>
      <c r="EL167" s="13"/>
      <c r="EM167" s="13"/>
      <c r="EN167" s="13"/>
      <c r="EO167" s="13"/>
      <c r="EP167" s="13"/>
      <c r="EQ167" s="13"/>
      <c r="ER167" s="13"/>
      <c r="ES167" s="13"/>
      <c r="ET167" s="13"/>
      <c r="EU167" s="13"/>
      <c r="EV167" s="13"/>
      <c r="EW167" s="13"/>
      <c r="EX167" s="13"/>
      <c r="EY167" s="13"/>
      <c r="EZ167" s="13"/>
      <c r="FA167" s="13"/>
      <c r="FB167" s="13"/>
      <c r="FC167" s="13"/>
      <c r="FD167" s="13"/>
      <c r="FE167" s="13"/>
      <c r="FF167" s="13"/>
      <c r="FG167" s="13"/>
      <c r="FH167" s="13"/>
      <c r="FI167" s="13"/>
      <c r="FJ167" s="13"/>
      <c r="FK167" s="13"/>
      <c r="FL167" s="13"/>
      <c r="FM167" s="13"/>
      <c r="FN167" s="13"/>
      <c r="FO167" s="13"/>
      <c r="FP167" s="13"/>
      <c r="FQ167" s="13"/>
      <c r="FR167" s="13"/>
      <c r="FS167" s="13"/>
      <c r="FT167" s="13"/>
      <c r="FU167" s="13"/>
      <c r="FV167" s="13"/>
      <c r="FW167" s="13"/>
      <c r="FX167" s="13"/>
      <c r="FY167" s="13"/>
      <c r="FZ167" s="13"/>
      <c r="GA167" s="13"/>
      <c r="GB167" s="13"/>
      <c r="GC167" s="13"/>
      <c r="GD167" s="13"/>
      <c r="GE167" s="13"/>
      <c r="GF167" s="13"/>
      <c r="GG167" s="13"/>
      <c r="GH167" s="13"/>
      <c r="GI167" s="13"/>
      <c r="GJ167" s="13"/>
      <c r="GK167" s="13"/>
      <c r="GL167" s="13"/>
      <c r="GM167" s="13"/>
      <c r="GN167" s="13"/>
      <c r="GO167" s="13"/>
      <c r="GP167" s="13"/>
      <c r="GQ167" s="13"/>
      <c r="GR167" s="13"/>
      <c r="GS167" s="13"/>
      <c r="GT167" s="13"/>
      <c r="GU167" s="13"/>
      <c r="GV167" s="13"/>
      <c r="GW167" s="13"/>
      <c r="GX167" s="13"/>
      <c r="GY167" s="13"/>
      <c r="GZ167" s="13"/>
      <c r="HA167" s="13"/>
      <c r="HB167" s="13"/>
      <c r="HC167" s="13"/>
      <c r="HD167" s="13"/>
      <c r="HE167" s="13"/>
      <c r="HF167" s="13"/>
      <c r="HG167" s="13"/>
      <c r="HH167" s="13"/>
      <c r="HI167" s="13"/>
      <c r="HJ167" s="13"/>
      <c r="HK167" s="13"/>
      <c r="HL167" s="13"/>
      <c r="HM167" s="13"/>
      <c r="HN167" s="13"/>
      <c r="HO167" s="13"/>
      <c r="HP167" s="13"/>
      <c r="HQ167" s="13"/>
      <c r="HR167" s="13"/>
      <c r="HS167" s="13"/>
      <c r="HT167" s="13"/>
      <c r="HU167" s="13"/>
      <c r="HV167" s="13"/>
      <c r="HW167" s="13"/>
      <c r="HX167" s="13"/>
      <c r="HY167" s="13"/>
      <c r="HZ167" s="13"/>
      <c r="IA167" s="13"/>
      <c r="IB167" s="13"/>
      <c r="IC167" s="13"/>
      <c r="ID167" s="13"/>
      <c r="IE167" s="13"/>
      <c r="IF167" s="13"/>
      <c r="IG167" s="13"/>
      <c r="IH167" s="13"/>
      <c r="II167" s="13"/>
      <c r="IJ167" s="13"/>
      <c r="IK167" s="13"/>
      <c r="IL167" s="13"/>
      <c r="IM167" s="13"/>
      <c r="IN167" s="13"/>
    </row>
    <row r="168" s="14" customFormat="1" spans="1:248">
      <c r="A168" s="13"/>
      <c r="B168" s="75"/>
      <c r="C168" s="76"/>
      <c r="D168" s="77"/>
      <c r="E168" s="78"/>
      <c r="F168" s="78"/>
      <c r="G168" s="78"/>
      <c r="H168" s="79"/>
      <c r="I168" s="79"/>
      <c r="J168" s="80"/>
      <c r="K168" s="80"/>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3"/>
      <c r="AJ168" s="13"/>
      <c r="AK168" s="13"/>
      <c r="AL168" s="13"/>
      <c r="AM168" s="13"/>
      <c r="AN168" s="13"/>
      <c r="AO168" s="13"/>
      <c r="AP168" s="13"/>
      <c r="AQ168" s="13"/>
      <c r="AR168" s="13"/>
      <c r="AS168" s="13"/>
      <c r="AT168" s="13"/>
      <c r="AU168" s="13"/>
      <c r="AV168" s="13"/>
      <c r="AW168" s="13"/>
      <c r="AX168" s="13"/>
      <c r="AY168" s="13"/>
      <c r="AZ168" s="13"/>
      <c r="BA168" s="13"/>
      <c r="BB168" s="13"/>
      <c r="BC168" s="13"/>
      <c r="BD168" s="13"/>
      <c r="BE168" s="13"/>
      <c r="BF168" s="13"/>
      <c r="BG168" s="13"/>
      <c r="BH168" s="13"/>
      <c r="BI168" s="13"/>
      <c r="BJ168" s="13"/>
      <c r="BK168" s="13"/>
      <c r="BL168" s="13"/>
      <c r="BM168" s="13"/>
      <c r="BN168" s="13"/>
      <c r="BO168" s="13"/>
      <c r="BP168" s="13"/>
      <c r="BQ168" s="13"/>
      <c r="BR168" s="13"/>
      <c r="BS168" s="13"/>
      <c r="BT168" s="13"/>
      <c r="BU168" s="13"/>
      <c r="BV168" s="13"/>
      <c r="BW168" s="13"/>
      <c r="BX168" s="13"/>
      <c r="BY168" s="13"/>
      <c r="BZ168" s="13"/>
      <c r="CA168" s="13"/>
      <c r="CB168" s="13"/>
      <c r="CC168" s="13"/>
      <c r="CD168" s="13"/>
      <c r="CE168" s="13"/>
      <c r="CF168" s="13"/>
      <c r="CG168" s="13"/>
      <c r="CH168" s="13"/>
      <c r="CI168" s="13"/>
      <c r="CJ168" s="13"/>
      <c r="CK168" s="13"/>
      <c r="CL168" s="13"/>
      <c r="CM168" s="13"/>
      <c r="CN168" s="13"/>
      <c r="CO168" s="13"/>
      <c r="CP168" s="13"/>
      <c r="CQ168" s="13"/>
      <c r="CR168" s="13"/>
      <c r="CS168" s="13"/>
      <c r="CT168" s="13"/>
      <c r="CU168" s="13"/>
      <c r="CV168" s="13"/>
      <c r="CW168" s="13"/>
      <c r="CX168" s="13"/>
      <c r="CY168" s="13"/>
      <c r="CZ168" s="13"/>
      <c r="DA168" s="13"/>
      <c r="DB168" s="13"/>
      <c r="DC168" s="13"/>
      <c r="DD168" s="13"/>
      <c r="DE168" s="13"/>
      <c r="DF168" s="13"/>
      <c r="DG168" s="13"/>
      <c r="DH168" s="13"/>
      <c r="DI168" s="13"/>
      <c r="DJ168" s="13"/>
      <c r="DK168" s="13"/>
      <c r="DL168" s="13"/>
      <c r="DM168" s="13"/>
      <c r="DN168" s="13"/>
      <c r="DO168" s="13"/>
      <c r="DP168" s="13"/>
      <c r="DQ168" s="13"/>
      <c r="DR168" s="13"/>
      <c r="DS168" s="13"/>
      <c r="DT168" s="13"/>
      <c r="DU168" s="13"/>
      <c r="DV168" s="13"/>
      <c r="DW168" s="13"/>
      <c r="DX168" s="13"/>
      <c r="DY168" s="13"/>
      <c r="DZ168" s="13"/>
      <c r="EA168" s="13"/>
      <c r="EB168" s="13"/>
      <c r="EC168" s="13"/>
      <c r="ED168" s="13"/>
      <c r="EE168" s="13"/>
      <c r="EF168" s="13"/>
      <c r="EG168" s="13"/>
      <c r="EH168" s="13"/>
      <c r="EI168" s="13"/>
      <c r="EJ168" s="13"/>
      <c r="EK168" s="13"/>
      <c r="EL168" s="13"/>
      <c r="EM168" s="13"/>
      <c r="EN168" s="13"/>
      <c r="EO168" s="13"/>
      <c r="EP168" s="13"/>
      <c r="EQ168" s="13"/>
      <c r="ER168" s="13"/>
      <c r="ES168" s="13"/>
      <c r="ET168" s="13"/>
      <c r="EU168" s="13"/>
      <c r="EV168" s="13"/>
      <c r="EW168" s="13"/>
      <c r="EX168" s="13"/>
      <c r="EY168" s="13"/>
      <c r="EZ168" s="13"/>
      <c r="FA168" s="13"/>
      <c r="FB168" s="13"/>
      <c r="FC168" s="13"/>
      <c r="FD168" s="13"/>
      <c r="FE168" s="13"/>
      <c r="FF168" s="13"/>
      <c r="FG168" s="13"/>
      <c r="FH168" s="13"/>
      <c r="FI168" s="13"/>
      <c r="FJ168" s="13"/>
      <c r="FK168" s="13"/>
      <c r="FL168" s="13"/>
      <c r="FM168" s="13"/>
      <c r="FN168" s="13"/>
      <c r="FO168" s="13"/>
      <c r="FP168" s="13"/>
      <c r="FQ168" s="13"/>
      <c r="FR168" s="13"/>
      <c r="FS168" s="13"/>
      <c r="FT168" s="13"/>
      <c r="FU168" s="13"/>
      <c r="FV168" s="13"/>
      <c r="FW168" s="13"/>
      <c r="FX168" s="13"/>
      <c r="FY168" s="13"/>
      <c r="FZ168" s="13"/>
      <c r="GA168" s="13"/>
      <c r="GB168" s="13"/>
      <c r="GC168" s="13"/>
      <c r="GD168" s="13"/>
      <c r="GE168" s="13"/>
      <c r="GF168" s="13"/>
      <c r="GG168" s="13"/>
      <c r="GH168" s="13"/>
      <c r="GI168" s="13"/>
      <c r="GJ168" s="13"/>
      <c r="GK168" s="13"/>
      <c r="GL168" s="13"/>
      <c r="GM168" s="13"/>
      <c r="GN168" s="13"/>
      <c r="GO168" s="13"/>
      <c r="GP168" s="13"/>
      <c r="GQ168" s="13"/>
      <c r="GR168" s="13"/>
      <c r="GS168" s="13"/>
      <c r="GT168" s="13"/>
      <c r="GU168" s="13"/>
      <c r="GV168" s="13"/>
      <c r="GW168" s="13"/>
      <c r="GX168" s="13"/>
      <c r="GY168" s="13"/>
      <c r="GZ168" s="13"/>
      <c r="HA168" s="13"/>
      <c r="HB168" s="13"/>
      <c r="HC168" s="13"/>
      <c r="HD168" s="13"/>
      <c r="HE168" s="13"/>
      <c r="HF168" s="13"/>
      <c r="HG168" s="13"/>
      <c r="HH168" s="13"/>
      <c r="HI168" s="13"/>
      <c r="HJ168" s="13"/>
      <c r="HK168" s="13"/>
      <c r="HL168" s="13"/>
      <c r="HM168" s="13"/>
      <c r="HN168" s="13"/>
      <c r="HO168" s="13"/>
      <c r="HP168" s="13"/>
      <c r="HQ168" s="13"/>
      <c r="HR168" s="13"/>
      <c r="HS168" s="13"/>
      <c r="HT168" s="13"/>
      <c r="HU168" s="13"/>
      <c r="HV168" s="13"/>
      <c r="HW168" s="13"/>
      <c r="HX168" s="13"/>
      <c r="HY168" s="13"/>
      <c r="HZ168" s="13"/>
      <c r="IA168" s="13"/>
      <c r="IB168" s="13"/>
      <c r="IC168" s="13"/>
      <c r="ID168" s="13"/>
      <c r="IE168" s="13"/>
      <c r="IF168" s="13"/>
      <c r="IG168" s="13"/>
      <c r="IH168" s="13"/>
      <c r="II168" s="13"/>
      <c r="IJ168" s="13"/>
      <c r="IK168" s="13"/>
      <c r="IL168" s="13"/>
      <c r="IM168" s="13"/>
      <c r="IN168" s="13"/>
    </row>
    <row r="169" s="14" customFormat="1" spans="1:248">
      <c r="A169" s="13"/>
      <c r="B169" s="75"/>
      <c r="C169" s="76"/>
      <c r="D169" s="77"/>
      <c r="E169" s="78"/>
      <c r="F169" s="78"/>
      <c r="G169" s="78"/>
      <c r="H169" s="79"/>
      <c r="I169" s="79"/>
      <c r="J169" s="80"/>
      <c r="K169" s="80"/>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3"/>
      <c r="AJ169" s="13"/>
      <c r="AK169" s="13"/>
      <c r="AL169" s="13"/>
      <c r="AM169" s="13"/>
      <c r="AN169" s="13"/>
      <c r="AO169" s="13"/>
      <c r="AP169" s="13"/>
      <c r="AQ169" s="13"/>
      <c r="AR169" s="13"/>
      <c r="AS169" s="13"/>
      <c r="AT169" s="13"/>
      <c r="AU169" s="13"/>
      <c r="AV169" s="13"/>
      <c r="AW169" s="13"/>
      <c r="AX169" s="13"/>
      <c r="AY169" s="13"/>
      <c r="AZ169" s="13"/>
      <c r="BA169" s="13"/>
      <c r="BB169" s="13"/>
      <c r="BC169" s="13"/>
      <c r="BD169" s="13"/>
      <c r="BE169" s="13"/>
      <c r="BF169" s="13"/>
      <c r="BG169" s="13"/>
      <c r="BH169" s="13"/>
      <c r="BI169" s="13"/>
      <c r="BJ169" s="13"/>
      <c r="BK169" s="13"/>
      <c r="BL169" s="13"/>
      <c r="BM169" s="13"/>
      <c r="BN169" s="13"/>
      <c r="BO169" s="13"/>
      <c r="BP169" s="13"/>
      <c r="BQ169" s="13"/>
      <c r="BR169" s="13"/>
      <c r="BS169" s="13"/>
      <c r="BT169" s="13"/>
      <c r="BU169" s="13"/>
      <c r="BV169" s="13"/>
      <c r="BW169" s="13"/>
      <c r="BX169" s="13"/>
      <c r="BY169" s="13"/>
      <c r="BZ169" s="13"/>
      <c r="CA169" s="13"/>
      <c r="CB169" s="13"/>
      <c r="CC169" s="13"/>
      <c r="CD169" s="13"/>
      <c r="CE169" s="13"/>
      <c r="CF169" s="13"/>
      <c r="CG169" s="13"/>
      <c r="CH169" s="13"/>
      <c r="CI169" s="13"/>
      <c r="CJ169" s="13"/>
      <c r="CK169" s="13"/>
      <c r="CL169" s="13"/>
      <c r="CM169" s="13"/>
      <c r="CN169" s="13"/>
      <c r="CO169" s="13"/>
      <c r="CP169" s="13"/>
      <c r="CQ169" s="13"/>
      <c r="CR169" s="13"/>
      <c r="CS169" s="13"/>
      <c r="CT169" s="13"/>
      <c r="CU169" s="13"/>
      <c r="CV169" s="13"/>
      <c r="CW169" s="13"/>
      <c r="CX169" s="13"/>
      <c r="CY169" s="13"/>
      <c r="CZ169" s="13"/>
      <c r="DA169" s="13"/>
      <c r="DB169" s="13"/>
      <c r="DC169" s="13"/>
      <c r="DD169" s="13"/>
      <c r="DE169" s="13"/>
      <c r="DF169" s="13"/>
      <c r="DG169" s="13"/>
      <c r="DH169" s="13"/>
      <c r="DI169" s="13"/>
      <c r="DJ169" s="13"/>
      <c r="DK169" s="13"/>
      <c r="DL169" s="13"/>
      <c r="DM169" s="13"/>
      <c r="DN169" s="13"/>
      <c r="DO169" s="13"/>
      <c r="DP169" s="13"/>
      <c r="DQ169" s="13"/>
      <c r="DR169" s="13"/>
      <c r="DS169" s="13"/>
      <c r="DT169" s="13"/>
      <c r="DU169" s="13"/>
      <c r="DV169" s="13"/>
      <c r="DW169" s="13"/>
      <c r="DX169" s="13"/>
      <c r="DY169" s="13"/>
      <c r="DZ169" s="13"/>
      <c r="EA169" s="13"/>
      <c r="EB169" s="13"/>
      <c r="EC169" s="13"/>
      <c r="ED169" s="13"/>
      <c r="EE169" s="13"/>
      <c r="EF169" s="13"/>
      <c r="EG169" s="13"/>
      <c r="EH169" s="13"/>
      <c r="EI169" s="13"/>
      <c r="EJ169" s="13"/>
      <c r="EK169" s="13"/>
      <c r="EL169" s="13"/>
      <c r="EM169" s="13"/>
      <c r="EN169" s="13"/>
      <c r="EO169" s="13"/>
      <c r="EP169" s="13"/>
      <c r="EQ169" s="13"/>
      <c r="ER169" s="13"/>
      <c r="ES169" s="13"/>
      <c r="ET169" s="13"/>
      <c r="EU169" s="13"/>
      <c r="EV169" s="13"/>
      <c r="EW169" s="13"/>
      <c r="EX169" s="13"/>
      <c r="EY169" s="13"/>
      <c r="EZ169" s="13"/>
      <c r="FA169" s="13"/>
      <c r="FB169" s="13"/>
      <c r="FC169" s="13"/>
      <c r="FD169" s="13"/>
      <c r="FE169" s="13"/>
      <c r="FF169" s="13"/>
      <c r="FG169" s="13"/>
      <c r="FH169" s="13"/>
      <c r="FI169" s="13"/>
      <c r="FJ169" s="13"/>
      <c r="FK169" s="13"/>
      <c r="FL169" s="13"/>
      <c r="FM169" s="13"/>
      <c r="FN169" s="13"/>
      <c r="FO169" s="13"/>
      <c r="FP169" s="13"/>
      <c r="FQ169" s="13"/>
      <c r="FR169" s="13"/>
      <c r="FS169" s="13"/>
      <c r="FT169" s="13"/>
      <c r="FU169" s="13"/>
      <c r="FV169" s="13"/>
      <c r="FW169" s="13"/>
      <c r="FX169" s="13"/>
      <c r="FY169" s="13"/>
      <c r="FZ169" s="13"/>
      <c r="GA169" s="13"/>
      <c r="GB169" s="13"/>
      <c r="GC169" s="13"/>
      <c r="GD169" s="13"/>
      <c r="GE169" s="13"/>
      <c r="GF169" s="13"/>
      <c r="GG169" s="13"/>
      <c r="GH169" s="13"/>
      <c r="GI169" s="13"/>
      <c r="GJ169" s="13"/>
      <c r="GK169" s="13"/>
      <c r="GL169" s="13"/>
      <c r="GM169" s="13"/>
      <c r="GN169" s="13"/>
      <c r="GO169" s="13"/>
      <c r="GP169" s="13"/>
      <c r="GQ169" s="13"/>
      <c r="GR169" s="13"/>
      <c r="GS169" s="13"/>
      <c r="GT169" s="13"/>
      <c r="GU169" s="13"/>
      <c r="GV169" s="13"/>
      <c r="GW169" s="13"/>
      <c r="GX169" s="13"/>
      <c r="GY169" s="13"/>
      <c r="GZ169" s="13"/>
      <c r="HA169" s="13"/>
      <c r="HB169" s="13"/>
      <c r="HC169" s="13"/>
      <c r="HD169" s="13"/>
      <c r="HE169" s="13"/>
      <c r="HF169" s="13"/>
      <c r="HG169" s="13"/>
      <c r="HH169" s="13"/>
      <c r="HI169" s="13"/>
      <c r="HJ169" s="13"/>
      <c r="HK169" s="13"/>
      <c r="HL169" s="13"/>
      <c r="HM169" s="13"/>
      <c r="HN169" s="13"/>
      <c r="HO169" s="13"/>
      <c r="HP169" s="13"/>
      <c r="HQ169" s="13"/>
      <c r="HR169" s="13"/>
      <c r="HS169" s="13"/>
      <c r="HT169" s="13"/>
      <c r="HU169" s="13"/>
      <c r="HV169" s="13"/>
      <c r="HW169" s="13"/>
      <c r="HX169" s="13"/>
      <c r="HY169" s="13"/>
      <c r="HZ169" s="13"/>
      <c r="IA169" s="13"/>
      <c r="IB169" s="13"/>
      <c r="IC169" s="13"/>
      <c r="ID169" s="13"/>
      <c r="IE169" s="13"/>
      <c r="IF169" s="13"/>
      <c r="IG169" s="13"/>
      <c r="IH169" s="13"/>
      <c r="II169" s="13"/>
      <c r="IJ169" s="13"/>
      <c r="IK169" s="13"/>
      <c r="IL169" s="13"/>
      <c r="IM169" s="13"/>
      <c r="IN169" s="13"/>
    </row>
  </sheetData>
  <mergeCells count="12">
    <mergeCell ref="A2:K2"/>
    <mergeCell ref="A3:E3"/>
    <mergeCell ref="H4:J4"/>
    <mergeCell ref="A167:K167"/>
    <mergeCell ref="A4:A5"/>
    <mergeCell ref="B4:B5"/>
    <mergeCell ref="C4:C5"/>
    <mergeCell ref="D4:D5"/>
    <mergeCell ref="E4:E5"/>
    <mergeCell ref="F4:F5"/>
    <mergeCell ref="G4:G5"/>
    <mergeCell ref="K4:K5"/>
  </mergeCells>
  <printOptions horizontalCentered="1"/>
  <pageMargins left="0.472222222222222" right="0.472222222222222" top="0.590277777777778" bottom="0.786805555555556" header="0" footer="0.393055555555556"/>
  <pageSetup paperSize="9" scale="94" fitToHeight="0"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pageSetUpPr fitToPage="1"/>
  </sheetPr>
  <dimension ref="A1:HZ167"/>
  <sheetViews>
    <sheetView zoomScale="85" zoomScaleNormal="85" workbookViewId="0">
      <pane ySplit="5" topLeftCell="A6" activePane="bottomLeft" state="frozen"/>
      <selection/>
      <selection pane="bottomLeft" activeCell="N18" sqref="N18"/>
    </sheetView>
  </sheetViews>
  <sheetFormatPr defaultColWidth="9" defaultRowHeight="14.25" customHeight="1"/>
  <cols>
    <col min="1" max="1" width="19.8583333333333" style="5" customWidth="1"/>
    <col min="2" max="2" width="8.625" style="6" customWidth="1"/>
    <col min="3" max="3" width="4.75833333333333" style="7" customWidth="1"/>
    <col min="4" max="4" width="6.75833333333333" style="7" customWidth="1"/>
    <col min="5" max="5" width="7" style="7" customWidth="1"/>
    <col min="6" max="6" width="7.2" style="8" customWidth="1"/>
    <col min="7" max="7" width="9.625" style="9" customWidth="1"/>
    <col min="8" max="8" width="11.2583333333333" style="9" customWidth="1"/>
    <col min="9" max="9" width="13.5" style="9" customWidth="1"/>
    <col min="10" max="10" width="12.125" style="9" customWidth="1"/>
    <col min="11" max="11" width="11.7583333333333" style="9" customWidth="1"/>
    <col min="12" max="12" width="10.625" style="9" customWidth="1"/>
    <col min="13" max="13" width="10" style="9" customWidth="1"/>
    <col min="14" max="14" width="10.2583333333333" style="9" customWidth="1"/>
    <col min="15" max="18" width="10" style="9" customWidth="1"/>
    <col min="19" max="20" width="10" style="10" customWidth="1"/>
    <col min="21" max="21" width="10" style="11" customWidth="1"/>
    <col min="22" max="22" width="12.125" style="12" customWidth="1"/>
    <col min="23" max="184" width="9" style="8"/>
    <col min="185" max="208" width="9" style="13"/>
    <col min="209" max="16384" width="9" style="14"/>
  </cols>
  <sheetData>
    <row r="1" s="1" customFormat="1" ht="23" customHeight="1" spans="1:208">
      <c r="A1" s="15" t="s">
        <v>215</v>
      </c>
      <c r="B1" s="6"/>
      <c r="C1" s="7"/>
      <c r="D1" s="7"/>
      <c r="E1" s="7"/>
      <c r="F1" s="7"/>
      <c r="G1" s="9"/>
      <c r="H1" s="9"/>
      <c r="I1" s="9"/>
      <c r="J1" s="9"/>
      <c r="K1" s="9"/>
      <c r="L1" s="9"/>
      <c r="M1" s="9"/>
      <c r="N1" s="9"/>
      <c r="O1" s="9"/>
      <c r="P1" s="9"/>
      <c r="Q1" s="9"/>
      <c r="R1" s="9"/>
      <c r="S1" s="52"/>
      <c r="T1" s="10"/>
      <c r="U1" s="9"/>
      <c r="V1" s="9"/>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row>
    <row r="2" s="2" customFormat="1" ht="30" customHeight="1" spans="1:229">
      <c r="A2" s="16" t="s">
        <v>216</v>
      </c>
      <c r="B2" s="17"/>
      <c r="C2" s="17"/>
      <c r="D2" s="17"/>
      <c r="E2" s="17"/>
      <c r="F2" s="16"/>
      <c r="G2" s="16"/>
      <c r="H2" s="16"/>
      <c r="I2" s="16"/>
      <c r="J2" s="16"/>
      <c r="K2" s="16"/>
      <c r="L2" s="16"/>
      <c r="M2" s="16"/>
      <c r="N2" s="16"/>
      <c r="O2" s="16"/>
      <c r="P2" s="16"/>
      <c r="Q2" s="16"/>
      <c r="R2" s="16"/>
      <c r="S2" s="16"/>
      <c r="T2" s="16"/>
      <c r="U2" s="16"/>
      <c r="V2" s="16"/>
      <c r="HA2" s="67"/>
      <c r="HB2" s="67"/>
      <c r="HC2" s="67"/>
      <c r="HD2" s="67"/>
      <c r="HE2" s="67"/>
      <c r="HF2" s="67"/>
      <c r="HG2" s="67"/>
      <c r="HH2" s="67"/>
      <c r="HI2" s="67"/>
      <c r="HJ2" s="67"/>
      <c r="HK2" s="67"/>
      <c r="HL2" s="67"/>
      <c r="HM2" s="67"/>
      <c r="HN2" s="67"/>
      <c r="HO2" s="67"/>
      <c r="HP2" s="67"/>
      <c r="HQ2" s="67"/>
      <c r="HR2" s="67"/>
      <c r="HS2" s="67"/>
      <c r="HT2" s="67"/>
      <c r="HU2" s="67"/>
    </row>
    <row r="3" s="1" customFormat="1" ht="19" customHeight="1" spans="1:208">
      <c r="A3" s="5"/>
      <c r="B3" s="6"/>
      <c r="C3" s="7"/>
      <c r="D3" s="7"/>
      <c r="E3" s="7"/>
      <c r="F3" s="7"/>
      <c r="G3" s="9"/>
      <c r="H3" s="9"/>
      <c r="I3" s="9"/>
      <c r="J3" s="9"/>
      <c r="K3" s="9"/>
      <c r="L3" s="9"/>
      <c r="M3" s="9"/>
      <c r="N3" s="9"/>
      <c r="O3" s="9"/>
      <c r="P3" s="9"/>
      <c r="Q3" s="9"/>
      <c r="R3" s="9"/>
      <c r="S3" s="53"/>
      <c r="T3" s="10"/>
      <c r="U3" s="9"/>
      <c r="V3" s="9" t="s">
        <v>175</v>
      </c>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row>
    <row r="4" s="1" customFormat="1" ht="36" customHeight="1" spans="1:208">
      <c r="A4" s="18" t="s">
        <v>3</v>
      </c>
      <c r="B4" s="19" t="s">
        <v>217</v>
      </c>
      <c r="C4" s="19"/>
      <c r="D4" s="19"/>
      <c r="E4" s="19"/>
      <c r="F4" s="20" t="s">
        <v>178</v>
      </c>
      <c r="G4" s="21" t="s">
        <v>179</v>
      </c>
      <c r="H4" s="21"/>
      <c r="I4" s="21"/>
      <c r="J4" s="21"/>
      <c r="K4" s="21" t="s">
        <v>218</v>
      </c>
      <c r="L4" s="21"/>
      <c r="M4" s="21"/>
      <c r="N4" s="21"/>
      <c r="O4" s="50" t="s">
        <v>204</v>
      </c>
      <c r="P4" s="51"/>
      <c r="Q4" s="51"/>
      <c r="R4" s="54"/>
      <c r="S4" s="55" t="s">
        <v>182</v>
      </c>
      <c r="T4" s="56"/>
      <c r="U4" s="57"/>
      <c r="V4" s="58" t="s">
        <v>184</v>
      </c>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row>
    <row r="5" s="1" customFormat="1" ht="48" customHeight="1" spans="1:208">
      <c r="A5" s="18"/>
      <c r="B5" s="22" t="s">
        <v>4</v>
      </c>
      <c r="C5" s="23" t="s">
        <v>219</v>
      </c>
      <c r="D5" s="23" t="s">
        <v>220</v>
      </c>
      <c r="E5" s="23" t="s">
        <v>221</v>
      </c>
      <c r="F5" s="24"/>
      <c r="G5" s="25" t="s">
        <v>4</v>
      </c>
      <c r="H5" s="25" t="s">
        <v>219</v>
      </c>
      <c r="I5" s="25" t="s">
        <v>220</v>
      </c>
      <c r="J5" s="25" t="s">
        <v>221</v>
      </c>
      <c r="K5" s="25" t="s">
        <v>4</v>
      </c>
      <c r="L5" s="25" t="s">
        <v>219</v>
      </c>
      <c r="M5" s="25" t="s">
        <v>220</v>
      </c>
      <c r="N5" s="25" t="s">
        <v>221</v>
      </c>
      <c r="O5" s="25" t="s">
        <v>4</v>
      </c>
      <c r="P5" s="25" t="s">
        <v>219</v>
      </c>
      <c r="Q5" s="25" t="s">
        <v>220</v>
      </c>
      <c r="R5" s="25" t="s">
        <v>221</v>
      </c>
      <c r="S5" s="59" t="s">
        <v>185</v>
      </c>
      <c r="T5" s="59" t="s">
        <v>186</v>
      </c>
      <c r="U5" s="60" t="s">
        <v>187</v>
      </c>
      <c r="V5" s="59"/>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row>
    <row r="6" s="1" customFormat="1" ht="40" customHeight="1" spans="1:234">
      <c r="A6" s="26" t="s">
        <v>188</v>
      </c>
      <c r="B6" s="22" t="s">
        <v>222</v>
      </c>
      <c r="C6" s="22" t="s">
        <v>190</v>
      </c>
      <c r="D6" s="22" t="s">
        <v>191</v>
      </c>
      <c r="E6" s="22" t="s">
        <v>223</v>
      </c>
      <c r="F6" s="22" t="s">
        <v>224</v>
      </c>
      <c r="G6" s="22" t="s">
        <v>225</v>
      </c>
      <c r="H6" s="22" t="s">
        <v>226</v>
      </c>
      <c r="I6" s="22" t="s">
        <v>227</v>
      </c>
      <c r="J6" s="22" t="s">
        <v>228</v>
      </c>
      <c r="K6" s="22" t="s">
        <v>229</v>
      </c>
      <c r="L6" s="22" t="s">
        <v>230</v>
      </c>
      <c r="M6" s="22" t="s">
        <v>231</v>
      </c>
      <c r="N6" s="22" t="s">
        <v>232</v>
      </c>
      <c r="O6" s="22" t="s">
        <v>233</v>
      </c>
      <c r="P6" s="22" t="s">
        <v>234</v>
      </c>
      <c r="Q6" s="22" t="s">
        <v>235</v>
      </c>
      <c r="R6" s="22" t="s">
        <v>236</v>
      </c>
      <c r="S6" s="22" t="s">
        <v>237</v>
      </c>
      <c r="T6" s="22" t="s">
        <v>238</v>
      </c>
      <c r="U6" s="22" t="s">
        <v>239</v>
      </c>
      <c r="V6" s="22" t="s">
        <v>240</v>
      </c>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13"/>
      <c r="HB6" s="13"/>
      <c r="HC6" s="13"/>
      <c r="HD6" s="13"/>
      <c r="HE6" s="13"/>
      <c r="HF6" s="13"/>
      <c r="HG6" s="13"/>
      <c r="HH6" s="13"/>
      <c r="HI6" s="13"/>
      <c r="HJ6" s="13"/>
      <c r="HK6" s="13"/>
      <c r="HL6" s="13"/>
      <c r="HM6" s="13"/>
      <c r="HN6" s="13"/>
      <c r="HO6" s="13"/>
      <c r="HP6" s="13"/>
      <c r="HQ6" s="13"/>
      <c r="HR6" s="13"/>
      <c r="HS6" s="13"/>
      <c r="HT6" s="13"/>
      <c r="HU6" s="13"/>
      <c r="HV6" s="13"/>
      <c r="HW6" s="13"/>
      <c r="HX6" s="13"/>
      <c r="HY6" s="13"/>
      <c r="HZ6" s="13"/>
    </row>
    <row r="7" s="3" customFormat="1" ht="22" customHeight="1" spans="1:208">
      <c r="A7" s="27" t="s">
        <v>4</v>
      </c>
      <c r="B7" s="19">
        <f>SUM(B8,B109)</f>
        <v>1375</v>
      </c>
      <c r="C7" s="19">
        <f>SUM(C8,C109)</f>
        <v>23</v>
      </c>
      <c r="D7" s="19">
        <f>SUM(D8,D109)</f>
        <v>123</v>
      </c>
      <c r="E7" s="19">
        <f>SUM(E8,E109)</f>
        <v>1229</v>
      </c>
      <c r="F7" s="19"/>
      <c r="G7" s="28">
        <f t="shared" ref="G7:M7" si="0">SUM(G8,G109)</f>
        <v>362.66</v>
      </c>
      <c r="H7" s="28">
        <f t="shared" si="0"/>
        <v>11.53</v>
      </c>
      <c r="I7" s="28">
        <f t="shared" si="0"/>
        <v>54.19</v>
      </c>
      <c r="J7" s="28">
        <f t="shared" si="0"/>
        <v>296.94</v>
      </c>
      <c r="K7" s="28">
        <f t="shared" si="0"/>
        <v>136.52</v>
      </c>
      <c r="L7" s="28">
        <f t="shared" si="0"/>
        <v>4.3</v>
      </c>
      <c r="M7" s="28">
        <f t="shared" si="0"/>
        <v>17.24</v>
      </c>
      <c r="N7" s="28">
        <f t="shared" ref="N7:T7" si="1">SUM(N8,N109)</f>
        <v>114.98</v>
      </c>
      <c r="O7" s="28">
        <f t="shared" si="1"/>
        <v>226.14</v>
      </c>
      <c r="P7" s="28">
        <f t="shared" si="1"/>
        <v>7.23</v>
      </c>
      <c r="Q7" s="28">
        <f t="shared" si="1"/>
        <v>36.95</v>
      </c>
      <c r="R7" s="28">
        <f t="shared" si="1"/>
        <v>181.96</v>
      </c>
      <c r="S7" s="28">
        <f t="shared" si="1"/>
        <v>226.14</v>
      </c>
      <c r="T7" s="28">
        <f t="shared" si="1"/>
        <v>225.69</v>
      </c>
      <c r="U7" s="28">
        <f t="shared" ref="S7:V7" si="2">SUM(U8,U109)</f>
        <v>0.45</v>
      </c>
      <c r="V7" s="28">
        <f t="shared" si="2"/>
        <v>226.59</v>
      </c>
      <c r="W7" s="8"/>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61"/>
      <c r="CP7" s="61"/>
      <c r="CQ7" s="61"/>
      <c r="CR7" s="61"/>
      <c r="CS7" s="61"/>
      <c r="CT7" s="61"/>
      <c r="CU7" s="61"/>
      <c r="CV7" s="61"/>
      <c r="CW7" s="61"/>
      <c r="CX7" s="61"/>
      <c r="CY7" s="61"/>
      <c r="CZ7" s="61"/>
      <c r="DA7" s="61"/>
      <c r="DB7" s="61"/>
      <c r="DC7" s="61"/>
      <c r="DD7" s="61"/>
      <c r="DE7" s="61"/>
      <c r="DF7" s="61"/>
      <c r="DG7" s="61"/>
      <c r="DH7" s="61"/>
      <c r="DI7" s="61"/>
      <c r="DJ7" s="61"/>
      <c r="DK7" s="61"/>
      <c r="DL7" s="61"/>
      <c r="DM7" s="61"/>
      <c r="DN7" s="61"/>
      <c r="DO7" s="61"/>
      <c r="DP7" s="61"/>
      <c r="DQ7" s="61"/>
      <c r="DR7" s="61"/>
      <c r="DS7" s="61"/>
      <c r="DT7" s="61"/>
      <c r="DU7" s="61"/>
      <c r="DV7" s="61"/>
      <c r="DW7" s="61"/>
      <c r="DX7" s="61"/>
      <c r="DY7" s="61"/>
      <c r="DZ7" s="61"/>
      <c r="EA7" s="61"/>
      <c r="EB7" s="61"/>
      <c r="EC7" s="61"/>
      <c r="ED7" s="61"/>
      <c r="EE7" s="61"/>
      <c r="EF7" s="61"/>
      <c r="EG7" s="61"/>
      <c r="EH7" s="61"/>
      <c r="EI7" s="61"/>
      <c r="EJ7" s="61"/>
      <c r="EK7" s="61"/>
      <c r="EL7" s="61"/>
      <c r="EM7" s="61"/>
      <c r="EN7" s="61"/>
      <c r="EO7" s="61"/>
      <c r="EP7" s="61"/>
      <c r="EQ7" s="61"/>
      <c r="ER7" s="61"/>
      <c r="ES7" s="61"/>
      <c r="ET7" s="61"/>
      <c r="EU7" s="61"/>
      <c r="EV7" s="61"/>
      <c r="EW7" s="61"/>
      <c r="EX7" s="61"/>
      <c r="EY7" s="61"/>
      <c r="EZ7" s="61"/>
      <c r="FA7" s="61"/>
      <c r="FB7" s="61"/>
      <c r="FC7" s="61"/>
      <c r="FD7" s="61"/>
      <c r="FE7" s="61"/>
      <c r="FF7" s="61"/>
      <c r="FG7" s="61"/>
      <c r="FH7" s="61"/>
      <c r="FI7" s="61"/>
      <c r="FJ7" s="61"/>
      <c r="FK7" s="61"/>
      <c r="FL7" s="61"/>
      <c r="FM7" s="61"/>
      <c r="FN7" s="61"/>
      <c r="FO7" s="61"/>
      <c r="FP7" s="61"/>
      <c r="FQ7" s="61"/>
      <c r="FR7" s="61"/>
      <c r="FS7" s="61"/>
      <c r="FT7" s="61"/>
      <c r="FU7" s="61"/>
      <c r="FV7" s="61"/>
      <c r="FW7" s="61"/>
      <c r="FX7" s="61"/>
      <c r="FY7" s="61"/>
      <c r="FZ7" s="61"/>
      <c r="GA7" s="61"/>
      <c r="GB7" s="61"/>
      <c r="GC7" s="61"/>
      <c r="GD7" s="61"/>
      <c r="GE7" s="61"/>
      <c r="GF7" s="61"/>
      <c r="GG7" s="61"/>
      <c r="GH7" s="61"/>
      <c r="GI7" s="61"/>
      <c r="GJ7" s="61"/>
      <c r="GK7" s="61"/>
      <c r="GL7" s="61"/>
      <c r="GM7" s="61"/>
      <c r="GN7" s="61"/>
      <c r="GO7" s="61"/>
      <c r="GP7" s="61"/>
      <c r="GQ7" s="61"/>
      <c r="GR7" s="61"/>
      <c r="GS7" s="61"/>
      <c r="GT7" s="61"/>
      <c r="GU7" s="61"/>
      <c r="GV7" s="61"/>
      <c r="GW7" s="61"/>
      <c r="GX7" s="61"/>
      <c r="GY7" s="61"/>
      <c r="GZ7" s="61"/>
    </row>
    <row r="8" s="3" customFormat="1" ht="22" customHeight="1" spans="1:208">
      <c r="A8" s="27" t="s">
        <v>13</v>
      </c>
      <c r="B8" s="29">
        <f>SUM(B9,B21,B22,B29,B36,B42,B46,B50,B53,B59,B64,B65,B66,B70,B76,B84,B90,B94,B97,B102,B105,B108)</f>
        <v>527</v>
      </c>
      <c r="C8" s="29">
        <f t="shared" ref="C8:R8" si="3">SUM(C9,C21,C22,C29,C36,C42,C46,C50,C53,C59,C64,C65,C66,C70,C76,C84,C90,C94,C97,C102,C105,C108)</f>
        <v>8</v>
      </c>
      <c r="D8" s="29">
        <f t="shared" si="3"/>
        <v>22</v>
      </c>
      <c r="E8" s="29">
        <f t="shared" si="3"/>
        <v>497</v>
      </c>
      <c r="F8" s="29">
        <f t="shared" si="3"/>
        <v>1.2</v>
      </c>
      <c r="G8" s="29">
        <f t="shared" si="3"/>
        <v>98.29</v>
      </c>
      <c r="H8" s="29">
        <f t="shared" si="3"/>
        <v>2.84</v>
      </c>
      <c r="I8" s="29">
        <f t="shared" si="3"/>
        <v>8.71</v>
      </c>
      <c r="J8" s="29">
        <f t="shared" si="3"/>
        <v>86.74</v>
      </c>
      <c r="K8" s="29">
        <f t="shared" si="3"/>
        <v>51.06</v>
      </c>
      <c r="L8" s="29">
        <f t="shared" si="3"/>
        <v>1.49</v>
      </c>
      <c r="M8" s="29">
        <f t="shared" si="3"/>
        <v>3.08</v>
      </c>
      <c r="N8" s="29">
        <f t="shared" si="3"/>
        <v>46.49</v>
      </c>
      <c r="O8" s="29">
        <f t="shared" si="3"/>
        <v>47.23</v>
      </c>
      <c r="P8" s="29">
        <f t="shared" si="3"/>
        <v>1.35</v>
      </c>
      <c r="Q8" s="29">
        <f t="shared" si="3"/>
        <v>5.63</v>
      </c>
      <c r="R8" s="29">
        <f t="shared" si="3"/>
        <v>40.25</v>
      </c>
      <c r="S8" s="29">
        <f>SUM(S9,S21,S22,S29,S36,S42,S46,S50,S53,S59,S64,S65,S66,S70,S76,S84,S90,S94,S97,S102,S105)</f>
        <v>47.23</v>
      </c>
      <c r="T8" s="29">
        <f>SUM(T9,T21,T22,T29,T36,T42,T46,T50,T53,T59,T64,T65,T66,T70,T76,T84,T90,T94,T97,T102,T105)</f>
        <v>45.31</v>
      </c>
      <c r="U8" s="29">
        <f>SUM(U9,U21,U22,U29,U36,U42,U46,U50,U53,U59,U64,U65,U66,U70,U76,U84,U90,U94,U97,U102,U105)</f>
        <v>1.92</v>
      </c>
      <c r="V8" s="29">
        <f>SUM(V9,V21,V22,V29,V36,V42,V46,V50,V53,V59,V64,V65,V66,V70,V76,V84,V90,V94,V97,V102,V105)</f>
        <v>49.15</v>
      </c>
      <c r="W8" s="8"/>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61"/>
      <c r="DN8" s="61"/>
      <c r="DO8" s="61"/>
      <c r="DP8" s="61"/>
      <c r="DQ8" s="61"/>
      <c r="DR8" s="61"/>
      <c r="DS8" s="61"/>
      <c r="DT8" s="61"/>
      <c r="DU8" s="61"/>
      <c r="DV8" s="61"/>
      <c r="DW8" s="61"/>
      <c r="DX8" s="61"/>
      <c r="DY8" s="61"/>
      <c r="DZ8" s="61"/>
      <c r="EA8" s="61"/>
      <c r="EB8" s="61"/>
      <c r="EC8" s="61"/>
      <c r="ED8" s="61"/>
      <c r="EE8" s="61"/>
      <c r="EF8" s="61"/>
      <c r="EG8" s="61"/>
      <c r="EH8" s="61"/>
      <c r="EI8" s="61"/>
      <c r="EJ8" s="61"/>
      <c r="EK8" s="61"/>
      <c r="EL8" s="61"/>
      <c r="EM8" s="61"/>
      <c r="EN8" s="61"/>
      <c r="EO8" s="61"/>
      <c r="EP8" s="61"/>
      <c r="EQ8" s="61"/>
      <c r="ER8" s="61"/>
      <c r="ES8" s="61"/>
      <c r="ET8" s="61"/>
      <c r="EU8" s="61"/>
      <c r="EV8" s="61"/>
      <c r="EW8" s="61"/>
      <c r="EX8" s="61"/>
      <c r="EY8" s="61"/>
      <c r="EZ8" s="61"/>
      <c r="FA8" s="61"/>
      <c r="FB8" s="61"/>
      <c r="FC8" s="61"/>
      <c r="FD8" s="61"/>
      <c r="FE8" s="61"/>
      <c r="FF8" s="61"/>
      <c r="FG8" s="61"/>
      <c r="FH8" s="61"/>
      <c r="FI8" s="61"/>
      <c r="FJ8" s="61"/>
      <c r="FK8" s="61"/>
      <c r="FL8" s="61"/>
      <c r="FM8" s="61"/>
      <c r="FN8" s="61"/>
      <c r="FO8" s="61"/>
      <c r="FP8" s="61"/>
      <c r="FQ8" s="61"/>
      <c r="FR8" s="61"/>
      <c r="FS8" s="61"/>
      <c r="FT8" s="61"/>
      <c r="FU8" s="61"/>
      <c r="FV8" s="61"/>
      <c r="FW8" s="61"/>
      <c r="FX8" s="61"/>
      <c r="FY8" s="61"/>
      <c r="FZ8" s="61"/>
      <c r="GA8" s="61"/>
      <c r="GB8" s="61"/>
      <c r="GC8" s="61"/>
      <c r="GD8" s="61"/>
      <c r="GE8" s="61"/>
      <c r="GF8" s="61"/>
      <c r="GG8" s="61"/>
      <c r="GH8" s="61"/>
      <c r="GI8" s="61"/>
      <c r="GJ8" s="61"/>
      <c r="GK8" s="61"/>
      <c r="GL8" s="61"/>
      <c r="GM8" s="61"/>
      <c r="GN8" s="61"/>
      <c r="GO8" s="61"/>
      <c r="GP8" s="61"/>
      <c r="GQ8" s="61"/>
      <c r="GR8" s="61"/>
      <c r="GS8" s="61"/>
      <c r="GT8" s="61"/>
      <c r="GU8" s="61"/>
      <c r="GV8" s="61"/>
      <c r="GW8" s="61"/>
      <c r="GX8" s="61"/>
      <c r="GY8" s="61"/>
      <c r="GZ8" s="61"/>
    </row>
    <row r="9" s="3" customFormat="1" ht="22" customHeight="1" spans="1:234">
      <c r="A9" s="27" t="s">
        <v>14</v>
      </c>
      <c r="B9" s="29">
        <f>SUM(B10:B20)</f>
        <v>137</v>
      </c>
      <c r="C9" s="29">
        <v>0</v>
      </c>
      <c r="D9" s="29">
        <v>2</v>
      </c>
      <c r="E9" s="29">
        <v>135</v>
      </c>
      <c r="F9" s="19"/>
      <c r="G9" s="28">
        <f>SUM(G10:G20)</f>
        <v>12.92</v>
      </c>
      <c r="H9" s="28">
        <f>SUM(H10:H20)</f>
        <v>0</v>
      </c>
      <c r="I9" s="28">
        <f t="shared" ref="G9:V9" si="4">SUM(I10:I20)</f>
        <v>0.28</v>
      </c>
      <c r="J9" s="28">
        <f t="shared" si="4"/>
        <v>12.64</v>
      </c>
      <c r="K9" s="28">
        <f t="shared" si="4"/>
        <v>12.92</v>
      </c>
      <c r="L9" s="28">
        <f t="shared" si="4"/>
        <v>0</v>
      </c>
      <c r="M9" s="28">
        <f t="shared" si="4"/>
        <v>0.28</v>
      </c>
      <c r="N9" s="28">
        <f t="shared" si="4"/>
        <v>12.64</v>
      </c>
      <c r="O9" s="28">
        <f t="shared" si="4"/>
        <v>0</v>
      </c>
      <c r="P9" s="28">
        <f t="shared" si="4"/>
        <v>0</v>
      </c>
      <c r="Q9" s="28">
        <f t="shared" si="4"/>
        <v>0</v>
      </c>
      <c r="R9" s="28">
        <f t="shared" si="4"/>
        <v>0</v>
      </c>
      <c r="S9" s="62">
        <f>O9</f>
        <v>0</v>
      </c>
      <c r="T9" s="62">
        <v>0</v>
      </c>
      <c r="U9" s="21">
        <f t="shared" si="4"/>
        <v>0</v>
      </c>
      <c r="V9" s="21">
        <f t="shared" si="4"/>
        <v>0</v>
      </c>
      <c r="W9" s="8"/>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1"/>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1"/>
      <c r="DH9" s="61"/>
      <c r="DI9" s="61"/>
      <c r="DJ9" s="61"/>
      <c r="DK9" s="61"/>
      <c r="DL9" s="61"/>
      <c r="DM9" s="61"/>
      <c r="DN9" s="61"/>
      <c r="DO9" s="61"/>
      <c r="DP9" s="61"/>
      <c r="DQ9" s="61"/>
      <c r="DR9" s="61"/>
      <c r="DS9" s="61"/>
      <c r="DT9" s="61"/>
      <c r="DU9" s="61"/>
      <c r="DV9" s="61"/>
      <c r="DW9" s="61"/>
      <c r="DX9" s="61"/>
      <c r="DY9" s="61"/>
      <c r="DZ9" s="61"/>
      <c r="EA9" s="61"/>
      <c r="EB9" s="61"/>
      <c r="EC9" s="61"/>
      <c r="ED9" s="61"/>
      <c r="EE9" s="61"/>
      <c r="EF9" s="61"/>
      <c r="EG9" s="61"/>
      <c r="EH9" s="61"/>
      <c r="EI9" s="61"/>
      <c r="EJ9" s="61"/>
      <c r="EK9" s="61"/>
      <c r="EL9" s="61"/>
      <c r="EM9" s="61"/>
      <c r="EN9" s="61"/>
      <c r="EO9" s="61"/>
      <c r="EP9" s="61"/>
      <c r="EQ9" s="61"/>
      <c r="ER9" s="61"/>
      <c r="ES9" s="61"/>
      <c r="ET9" s="61"/>
      <c r="EU9" s="61"/>
      <c r="EV9" s="61"/>
      <c r="EW9" s="61"/>
      <c r="EX9" s="61"/>
      <c r="EY9" s="61"/>
      <c r="EZ9" s="61"/>
      <c r="FA9" s="61"/>
      <c r="FB9" s="61"/>
      <c r="FC9" s="61"/>
      <c r="FD9" s="61"/>
      <c r="FE9" s="61"/>
      <c r="FF9" s="61"/>
      <c r="FG9" s="61"/>
      <c r="FH9" s="61"/>
      <c r="FI9" s="61"/>
      <c r="FJ9" s="61"/>
      <c r="FK9" s="61"/>
      <c r="FL9" s="61"/>
      <c r="FM9" s="61"/>
      <c r="FN9" s="61"/>
      <c r="FO9" s="61"/>
      <c r="FP9" s="61"/>
      <c r="FQ9" s="61"/>
      <c r="FR9" s="61"/>
      <c r="FS9" s="61"/>
      <c r="FT9" s="61"/>
      <c r="FU9" s="61"/>
      <c r="FV9" s="61"/>
      <c r="FW9" s="61"/>
      <c r="FX9" s="61"/>
      <c r="FY9" s="61"/>
      <c r="FZ9" s="61"/>
      <c r="GA9" s="61"/>
      <c r="GB9" s="61"/>
      <c r="GC9" s="61"/>
      <c r="GD9" s="61"/>
      <c r="GE9" s="61"/>
      <c r="GF9" s="61"/>
      <c r="GG9" s="61"/>
      <c r="GH9" s="61"/>
      <c r="GI9" s="61"/>
      <c r="GJ9" s="61"/>
      <c r="GK9" s="61"/>
      <c r="GL9" s="61"/>
      <c r="GM9" s="61"/>
      <c r="GN9" s="61"/>
      <c r="GO9" s="61"/>
      <c r="GP9" s="61"/>
      <c r="GQ9" s="61"/>
      <c r="GR9" s="61"/>
      <c r="GS9" s="61"/>
      <c r="GT9" s="61"/>
      <c r="GU9" s="61"/>
      <c r="GV9" s="61"/>
      <c r="GW9" s="61"/>
      <c r="GX9" s="61"/>
      <c r="GY9" s="61"/>
      <c r="GZ9" s="61"/>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row>
    <row r="10" s="1" customFormat="1" ht="22" customHeight="1" spans="1:208">
      <c r="A10" s="30" t="s">
        <v>15</v>
      </c>
      <c r="B10" s="31">
        <f t="shared" ref="B10:B20" si="5">SUM(C10,D10,E10)</f>
        <v>0</v>
      </c>
      <c r="C10" s="32">
        <v>0</v>
      </c>
      <c r="D10" s="32">
        <v>0</v>
      </c>
      <c r="E10" s="32">
        <v>0</v>
      </c>
      <c r="F10" s="33">
        <v>0.3</v>
      </c>
      <c r="G10" s="34">
        <f>SUM(H10:J10)</f>
        <v>0</v>
      </c>
      <c r="H10" s="34">
        <f t="shared" ref="H10:H18" si="6">ROUND(C10*F10*520*12/10000,2)</f>
        <v>0</v>
      </c>
      <c r="I10" s="34">
        <f t="shared" ref="I10:I21" si="7">ROUND(D10*F10*390*12/10000,2)</f>
        <v>0</v>
      </c>
      <c r="J10" s="34">
        <f t="shared" ref="J10:J18" si="8">ROUND(E10*F10*260*12/10000,2)</f>
        <v>0</v>
      </c>
      <c r="K10" s="34">
        <f>SUM(L10:N10)</f>
        <v>0</v>
      </c>
      <c r="L10" s="34">
        <f>ROUND(C10*0.3*520*12/10000,2)</f>
        <v>0</v>
      </c>
      <c r="M10" s="34">
        <f>ROUND(D10*0.3*390*12/10000,2)</f>
        <v>0</v>
      </c>
      <c r="N10" s="34">
        <f>ROUND(E10*0.3*260*12/10000,2)</f>
        <v>0</v>
      </c>
      <c r="O10" s="34">
        <f>SUM(P10:R10)</f>
        <v>0</v>
      </c>
      <c r="P10" s="34">
        <f>H10-L10</f>
        <v>0</v>
      </c>
      <c r="Q10" s="34">
        <f>I10-M10</f>
        <v>0</v>
      </c>
      <c r="R10" s="34">
        <f>J10-N10</f>
        <v>0</v>
      </c>
      <c r="S10" s="62">
        <f t="shared" ref="S10:S41" si="9">O10</f>
        <v>0</v>
      </c>
      <c r="T10" s="62">
        <v>0</v>
      </c>
      <c r="U10" s="34">
        <f>S10-T10</f>
        <v>0</v>
      </c>
      <c r="V10" s="34">
        <f>O10+U10</f>
        <v>0</v>
      </c>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row>
    <row r="11" s="1" customFormat="1" ht="22" customHeight="1" spans="1:208">
      <c r="A11" s="30" t="s">
        <v>16</v>
      </c>
      <c r="B11" s="31">
        <f t="shared" si="5"/>
        <v>1</v>
      </c>
      <c r="C11" s="32">
        <v>0</v>
      </c>
      <c r="D11" s="32">
        <v>0</v>
      </c>
      <c r="E11" s="32">
        <v>1</v>
      </c>
      <c r="F11" s="33">
        <v>0.3</v>
      </c>
      <c r="G11" s="34">
        <f t="shared" ref="G10:G21" si="10">SUM(H11:J11)</f>
        <v>0.09</v>
      </c>
      <c r="H11" s="34">
        <f t="shared" si="6"/>
        <v>0</v>
      </c>
      <c r="I11" s="34">
        <f t="shared" si="7"/>
        <v>0</v>
      </c>
      <c r="J11" s="34">
        <f t="shared" si="8"/>
        <v>0.09</v>
      </c>
      <c r="K11" s="34">
        <f t="shared" ref="K11:K21" si="11">SUM(L11:N11)</f>
        <v>0.09</v>
      </c>
      <c r="L11" s="34">
        <f t="shared" ref="L11:L21" si="12">ROUND(C11*0.3*520*12/10000,2)</f>
        <v>0</v>
      </c>
      <c r="M11" s="34">
        <f t="shared" ref="M11:M21" si="13">ROUND(D11*0.3*390*12/10000,2)</f>
        <v>0</v>
      </c>
      <c r="N11" s="34">
        <f t="shared" ref="N11:N21" si="14">ROUND(E11*0.3*260*12/10000,2)</f>
        <v>0.09</v>
      </c>
      <c r="O11" s="34">
        <f t="shared" ref="O11:O21" si="15">SUM(P11:R11)</f>
        <v>0</v>
      </c>
      <c r="P11" s="34">
        <f>H11-L11</f>
        <v>0</v>
      </c>
      <c r="Q11" s="34">
        <f>I11-M11</f>
        <v>0</v>
      </c>
      <c r="R11" s="34">
        <f>J11-N11</f>
        <v>0</v>
      </c>
      <c r="S11" s="62">
        <f t="shared" si="9"/>
        <v>0</v>
      </c>
      <c r="T11" s="62">
        <v>0</v>
      </c>
      <c r="U11" s="34">
        <f t="shared" ref="U10:U21" si="16">S11-T11</f>
        <v>0</v>
      </c>
      <c r="V11" s="34">
        <f t="shared" ref="V11:V21" si="17">O11+U11</f>
        <v>0</v>
      </c>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row>
    <row r="12" s="1" customFormat="1" ht="22" customHeight="1" spans="1:208">
      <c r="A12" s="30" t="s">
        <v>17</v>
      </c>
      <c r="B12" s="31">
        <f t="shared" si="5"/>
        <v>1</v>
      </c>
      <c r="C12" s="32">
        <v>0</v>
      </c>
      <c r="D12" s="32">
        <v>0</v>
      </c>
      <c r="E12" s="32">
        <v>1</v>
      </c>
      <c r="F12" s="33">
        <v>0.3</v>
      </c>
      <c r="G12" s="34">
        <f t="shared" si="10"/>
        <v>0.09</v>
      </c>
      <c r="H12" s="34">
        <f t="shared" si="6"/>
        <v>0</v>
      </c>
      <c r="I12" s="34">
        <f t="shared" si="7"/>
        <v>0</v>
      </c>
      <c r="J12" s="34">
        <f t="shared" si="8"/>
        <v>0.09</v>
      </c>
      <c r="K12" s="34">
        <f t="shared" si="11"/>
        <v>0.09</v>
      </c>
      <c r="L12" s="34">
        <f t="shared" si="12"/>
        <v>0</v>
      </c>
      <c r="M12" s="34">
        <f t="shared" si="13"/>
        <v>0</v>
      </c>
      <c r="N12" s="34">
        <f t="shared" si="14"/>
        <v>0.09</v>
      </c>
      <c r="O12" s="34">
        <f t="shared" si="15"/>
        <v>0</v>
      </c>
      <c r="P12" s="34">
        <f t="shared" ref="P11:P21" si="18">H12-L12</f>
        <v>0</v>
      </c>
      <c r="Q12" s="34">
        <f t="shared" ref="Q11:Q21" si="19">I12-M12</f>
        <v>0</v>
      </c>
      <c r="R12" s="34">
        <f t="shared" ref="R11:R21" si="20">J12-N12</f>
        <v>0</v>
      </c>
      <c r="S12" s="62">
        <f t="shared" si="9"/>
        <v>0</v>
      </c>
      <c r="T12" s="62">
        <v>0</v>
      </c>
      <c r="U12" s="34">
        <f t="shared" si="16"/>
        <v>0</v>
      </c>
      <c r="V12" s="34">
        <f t="shared" si="17"/>
        <v>0</v>
      </c>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row>
    <row r="13" s="1" customFormat="1" ht="22" customHeight="1" spans="1:208">
      <c r="A13" s="30" t="s">
        <v>18</v>
      </c>
      <c r="B13" s="31">
        <f t="shared" si="5"/>
        <v>0</v>
      </c>
      <c r="C13" s="32">
        <v>0</v>
      </c>
      <c r="D13" s="32">
        <v>0</v>
      </c>
      <c r="E13" s="32">
        <v>0</v>
      </c>
      <c r="F13" s="33">
        <v>0.3</v>
      </c>
      <c r="G13" s="34">
        <f t="shared" si="10"/>
        <v>0</v>
      </c>
      <c r="H13" s="34">
        <f t="shared" si="6"/>
        <v>0</v>
      </c>
      <c r="I13" s="34">
        <f t="shared" si="7"/>
        <v>0</v>
      </c>
      <c r="J13" s="34">
        <f t="shared" si="8"/>
        <v>0</v>
      </c>
      <c r="K13" s="34">
        <f t="shared" si="11"/>
        <v>0</v>
      </c>
      <c r="L13" s="34">
        <f t="shared" si="12"/>
        <v>0</v>
      </c>
      <c r="M13" s="34">
        <f t="shared" si="13"/>
        <v>0</v>
      </c>
      <c r="N13" s="34">
        <f t="shared" si="14"/>
        <v>0</v>
      </c>
      <c r="O13" s="34">
        <f t="shared" si="15"/>
        <v>0</v>
      </c>
      <c r="P13" s="34">
        <f t="shared" si="18"/>
        <v>0</v>
      </c>
      <c r="Q13" s="34">
        <f t="shared" si="19"/>
        <v>0</v>
      </c>
      <c r="R13" s="34">
        <f t="shared" si="20"/>
        <v>0</v>
      </c>
      <c r="S13" s="62">
        <f t="shared" si="9"/>
        <v>0</v>
      </c>
      <c r="T13" s="62">
        <v>0</v>
      </c>
      <c r="U13" s="34">
        <f t="shared" si="16"/>
        <v>0</v>
      </c>
      <c r="V13" s="34">
        <f t="shared" si="17"/>
        <v>0</v>
      </c>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row>
    <row r="14" s="1" customFormat="1" ht="22" customHeight="1" spans="1:208">
      <c r="A14" s="30" t="s">
        <v>19</v>
      </c>
      <c r="B14" s="31">
        <f t="shared" si="5"/>
        <v>0</v>
      </c>
      <c r="C14" s="32">
        <v>0</v>
      </c>
      <c r="D14" s="32">
        <v>0</v>
      </c>
      <c r="E14" s="32">
        <v>0</v>
      </c>
      <c r="F14" s="33">
        <v>0.3</v>
      </c>
      <c r="G14" s="34">
        <f t="shared" si="10"/>
        <v>0</v>
      </c>
      <c r="H14" s="34">
        <f t="shared" si="6"/>
        <v>0</v>
      </c>
      <c r="I14" s="34">
        <f t="shared" si="7"/>
        <v>0</v>
      </c>
      <c r="J14" s="34">
        <f t="shared" si="8"/>
        <v>0</v>
      </c>
      <c r="K14" s="34">
        <f t="shared" si="11"/>
        <v>0</v>
      </c>
      <c r="L14" s="34">
        <f t="shared" si="12"/>
        <v>0</v>
      </c>
      <c r="M14" s="34">
        <f t="shared" si="13"/>
        <v>0</v>
      </c>
      <c r="N14" s="34">
        <f t="shared" si="14"/>
        <v>0</v>
      </c>
      <c r="O14" s="34">
        <f t="shared" si="15"/>
        <v>0</v>
      </c>
      <c r="P14" s="34">
        <f t="shared" si="18"/>
        <v>0</v>
      </c>
      <c r="Q14" s="34">
        <f t="shared" si="19"/>
        <v>0</v>
      </c>
      <c r="R14" s="34">
        <f t="shared" si="20"/>
        <v>0</v>
      </c>
      <c r="S14" s="62">
        <f t="shared" si="9"/>
        <v>0</v>
      </c>
      <c r="T14" s="62">
        <v>0</v>
      </c>
      <c r="U14" s="34">
        <f t="shared" si="16"/>
        <v>0</v>
      </c>
      <c r="V14" s="34">
        <f t="shared" si="17"/>
        <v>0</v>
      </c>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row>
    <row r="15" s="1" customFormat="1" ht="22" customHeight="1" spans="1:208">
      <c r="A15" s="30" t="s">
        <v>20</v>
      </c>
      <c r="B15" s="31">
        <f t="shared" si="5"/>
        <v>0</v>
      </c>
      <c r="C15" s="32">
        <v>0</v>
      </c>
      <c r="D15" s="32">
        <v>0</v>
      </c>
      <c r="E15" s="32">
        <v>0</v>
      </c>
      <c r="F15" s="33">
        <v>0.3</v>
      </c>
      <c r="G15" s="34">
        <f t="shared" si="10"/>
        <v>0</v>
      </c>
      <c r="H15" s="34">
        <f t="shared" si="6"/>
        <v>0</v>
      </c>
      <c r="I15" s="34">
        <f t="shared" si="7"/>
        <v>0</v>
      </c>
      <c r="J15" s="34">
        <f t="shared" si="8"/>
        <v>0</v>
      </c>
      <c r="K15" s="34">
        <f t="shared" si="11"/>
        <v>0</v>
      </c>
      <c r="L15" s="34">
        <f t="shared" si="12"/>
        <v>0</v>
      </c>
      <c r="M15" s="34">
        <f t="shared" si="13"/>
        <v>0</v>
      </c>
      <c r="N15" s="34">
        <f t="shared" si="14"/>
        <v>0</v>
      </c>
      <c r="O15" s="34">
        <f t="shared" si="15"/>
        <v>0</v>
      </c>
      <c r="P15" s="34">
        <f t="shared" si="18"/>
        <v>0</v>
      </c>
      <c r="Q15" s="34">
        <f t="shared" si="19"/>
        <v>0</v>
      </c>
      <c r="R15" s="34">
        <f t="shared" si="20"/>
        <v>0</v>
      </c>
      <c r="S15" s="62">
        <f t="shared" si="9"/>
        <v>0</v>
      </c>
      <c r="T15" s="62">
        <v>0</v>
      </c>
      <c r="U15" s="34">
        <f t="shared" si="16"/>
        <v>0</v>
      </c>
      <c r="V15" s="34">
        <f t="shared" si="17"/>
        <v>0</v>
      </c>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row>
    <row r="16" s="1" customFormat="1" ht="22" customHeight="1" spans="1:208">
      <c r="A16" s="30" t="s">
        <v>21</v>
      </c>
      <c r="B16" s="31">
        <f t="shared" si="5"/>
        <v>55</v>
      </c>
      <c r="C16" s="32">
        <v>0</v>
      </c>
      <c r="D16" s="32">
        <v>0</v>
      </c>
      <c r="E16" s="32">
        <v>55</v>
      </c>
      <c r="F16" s="33">
        <v>0.3</v>
      </c>
      <c r="G16" s="34">
        <f t="shared" si="10"/>
        <v>5.15</v>
      </c>
      <c r="H16" s="34">
        <f t="shared" si="6"/>
        <v>0</v>
      </c>
      <c r="I16" s="34">
        <f t="shared" si="7"/>
        <v>0</v>
      </c>
      <c r="J16" s="34">
        <f t="shared" si="8"/>
        <v>5.15</v>
      </c>
      <c r="K16" s="34">
        <f t="shared" si="11"/>
        <v>5.15</v>
      </c>
      <c r="L16" s="34">
        <f t="shared" si="12"/>
        <v>0</v>
      </c>
      <c r="M16" s="34">
        <f t="shared" si="13"/>
        <v>0</v>
      </c>
      <c r="N16" s="34">
        <f t="shared" si="14"/>
        <v>5.15</v>
      </c>
      <c r="O16" s="34">
        <f t="shared" si="15"/>
        <v>0</v>
      </c>
      <c r="P16" s="34">
        <f t="shared" si="18"/>
        <v>0</v>
      </c>
      <c r="Q16" s="34">
        <f t="shared" si="19"/>
        <v>0</v>
      </c>
      <c r="R16" s="34">
        <f t="shared" si="20"/>
        <v>0</v>
      </c>
      <c r="S16" s="62">
        <f t="shared" si="9"/>
        <v>0</v>
      </c>
      <c r="T16" s="62">
        <v>0</v>
      </c>
      <c r="U16" s="34">
        <f t="shared" si="16"/>
        <v>0</v>
      </c>
      <c r="V16" s="34">
        <f t="shared" si="17"/>
        <v>0</v>
      </c>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row>
    <row r="17" s="1" customFormat="1" ht="22" customHeight="1" spans="1:208">
      <c r="A17" s="30" t="s">
        <v>22</v>
      </c>
      <c r="B17" s="31">
        <f t="shared" si="5"/>
        <v>9</v>
      </c>
      <c r="C17" s="32">
        <v>0</v>
      </c>
      <c r="D17" s="32">
        <v>2</v>
      </c>
      <c r="E17" s="32">
        <v>7</v>
      </c>
      <c r="F17" s="33">
        <v>0.3</v>
      </c>
      <c r="G17" s="34">
        <f t="shared" si="10"/>
        <v>0.94</v>
      </c>
      <c r="H17" s="34">
        <f t="shared" si="6"/>
        <v>0</v>
      </c>
      <c r="I17" s="34">
        <f t="shared" si="7"/>
        <v>0.28</v>
      </c>
      <c r="J17" s="34">
        <f t="shared" si="8"/>
        <v>0.66</v>
      </c>
      <c r="K17" s="34">
        <f t="shared" si="11"/>
        <v>0.94</v>
      </c>
      <c r="L17" s="34">
        <f t="shared" si="12"/>
        <v>0</v>
      </c>
      <c r="M17" s="34">
        <f t="shared" si="13"/>
        <v>0.28</v>
      </c>
      <c r="N17" s="34">
        <f t="shared" si="14"/>
        <v>0.66</v>
      </c>
      <c r="O17" s="34">
        <f t="shared" si="15"/>
        <v>0</v>
      </c>
      <c r="P17" s="34">
        <f t="shared" si="18"/>
        <v>0</v>
      </c>
      <c r="Q17" s="34">
        <f t="shared" si="19"/>
        <v>0</v>
      </c>
      <c r="R17" s="34">
        <f t="shared" si="20"/>
        <v>0</v>
      </c>
      <c r="S17" s="62">
        <f t="shared" si="9"/>
        <v>0</v>
      </c>
      <c r="T17" s="62">
        <v>0</v>
      </c>
      <c r="U17" s="34">
        <f t="shared" si="16"/>
        <v>0</v>
      </c>
      <c r="V17" s="34">
        <f t="shared" si="17"/>
        <v>0</v>
      </c>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row>
    <row r="18" s="1" customFormat="1" ht="22" customHeight="1" spans="1:208">
      <c r="A18" s="30" t="s">
        <v>23</v>
      </c>
      <c r="B18" s="31">
        <f t="shared" si="5"/>
        <v>36</v>
      </c>
      <c r="C18" s="32">
        <v>0</v>
      </c>
      <c r="D18" s="32">
        <v>0</v>
      </c>
      <c r="E18" s="32">
        <v>36</v>
      </c>
      <c r="F18" s="33">
        <v>0.3</v>
      </c>
      <c r="G18" s="34">
        <f t="shared" si="10"/>
        <v>3.37</v>
      </c>
      <c r="H18" s="34">
        <f t="shared" si="6"/>
        <v>0</v>
      </c>
      <c r="I18" s="34">
        <f t="shared" si="7"/>
        <v>0</v>
      </c>
      <c r="J18" s="34">
        <f t="shared" si="8"/>
        <v>3.37</v>
      </c>
      <c r="K18" s="34">
        <f t="shared" si="11"/>
        <v>3.37</v>
      </c>
      <c r="L18" s="34">
        <f t="shared" si="12"/>
        <v>0</v>
      </c>
      <c r="M18" s="34">
        <f t="shared" si="13"/>
        <v>0</v>
      </c>
      <c r="N18" s="34">
        <f t="shared" si="14"/>
        <v>3.37</v>
      </c>
      <c r="O18" s="34">
        <f t="shared" si="15"/>
        <v>0</v>
      </c>
      <c r="P18" s="34">
        <f t="shared" si="18"/>
        <v>0</v>
      </c>
      <c r="Q18" s="34">
        <f t="shared" si="19"/>
        <v>0</v>
      </c>
      <c r="R18" s="34">
        <f t="shared" si="20"/>
        <v>0</v>
      </c>
      <c r="S18" s="62">
        <f t="shared" si="9"/>
        <v>0</v>
      </c>
      <c r="T18" s="62">
        <v>0</v>
      </c>
      <c r="U18" s="34">
        <f t="shared" si="16"/>
        <v>0</v>
      </c>
      <c r="V18" s="34">
        <f t="shared" si="17"/>
        <v>0</v>
      </c>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row>
    <row r="19" s="1" customFormat="1" ht="22" customHeight="1" spans="1:208">
      <c r="A19" s="30" t="s">
        <v>24</v>
      </c>
      <c r="B19" s="31">
        <f t="shared" si="5"/>
        <v>0</v>
      </c>
      <c r="C19" s="32">
        <v>0</v>
      </c>
      <c r="D19" s="32">
        <v>0</v>
      </c>
      <c r="E19" s="32">
        <v>0</v>
      </c>
      <c r="F19" s="33">
        <v>0.3</v>
      </c>
      <c r="G19" s="34">
        <f t="shared" si="10"/>
        <v>0</v>
      </c>
      <c r="H19" s="34">
        <f t="shared" ref="H19:H25" si="21">ROUND(C19*F19*520*12/10000,2)</f>
        <v>0</v>
      </c>
      <c r="I19" s="34">
        <f t="shared" si="7"/>
        <v>0</v>
      </c>
      <c r="J19" s="34">
        <f t="shared" ref="J19:J25" si="22">ROUND(E19*F19*260*12/10000,2)</f>
        <v>0</v>
      </c>
      <c r="K19" s="34">
        <f t="shared" si="11"/>
        <v>0</v>
      </c>
      <c r="L19" s="34">
        <f t="shared" si="12"/>
        <v>0</v>
      </c>
      <c r="M19" s="34">
        <f t="shared" si="13"/>
        <v>0</v>
      </c>
      <c r="N19" s="34">
        <f t="shared" si="14"/>
        <v>0</v>
      </c>
      <c r="O19" s="34">
        <f t="shared" si="15"/>
        <v>0</v>
      </c>
      <c r="P19" s="34">
        <f t="shared" si="18"/>
        <v>0</v>
      </c>
      <c r="Q19" s="34">
        <f t="shared" si="19"/>
        <v>0</v>
      </c>
      <c r="R19" s="34">
        <f t="shared" si="20"/>
        <v>0</v>
      </c>
      <c r="S19" s="62">
        <f t="shared" si="9"/>
        <v>0</v>
      </c>
      <c r="T19" s="62">
        <v>0</v>
      </c>
      <c r="U19" s="34">
        <f t="shared" si="16"/>
        <v>0</v>
      </c>
      <c r="V19" s="34">
        <f t="shared" si="17"/>
        <v>0</v>
      </c>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row>
    <row r="20" s="1" customFormat="1" ht="22" customHeight="1" spans="1:208">
      <c r="A20" s="30" t="s">
        <v>25</v>
      </c>
      <c r="B20" s="31">
        <f t="shared" si="5"/>
        <v>35</v>
      </c>
      <c r="C20" s="32">
        <v>0</v>
      </c>
      <c r="D20" s="32">
        <v>0</v>
      </c>
      <c r="E20" s="32">
        <v>35</v>
      </c>
      <c r="F20" s="33">
        <v>0.3</v>
      </c>
      <c r="G20" s="34">
        <f t="shared" si="10"/>
        <v>3.28</v>
      </c>
      <c r="H20" s="34">
        <f t="shared" si="21"/>
        <v>0</v>
      </c>
      <c r="I20" s="34">
        <f t="shared" si="7"/>
        <v>0</v>
      </c>
      <c r="J20" s="34">
        <f t="shared" si="22"/>
        <v>3.28</v>
      </c>
      <c r="K20" s="34">
        <f t="shared" si="11"/>
        <v>3.28</v>
      </c>
      <c r="L20" s="34">
        <f t="shared" si="12"/>
        <v>0</v>
      </c>
      <c r="M20" s="34">
        <f t="shared" si="13"/>
        <v>0</v>
      </c>
      <c r="N20" s="34">
        <f t="shared" si="14"/>
        <v>3.28</v>
      </c>
      <c r="O20" s="34">
        <f t="shared" si="15"/>
        <v>0</v>
      </c>
      <c r="P20" s="34">
        <f t="shared" si="18"/>
        <v>0</v>
      </c>
      <c r="Q20" s="34">
        <f t="shared" si="19"/>
        <v>0</v>
      </c>
      <c r="R20" s="34">
        <f t="shared" si="20"/>
        <v>0</v>
      </c>
      <c r="S20" s="62">
        <f t="shared" si="9"/>
        <v>0</v>
      </c>
      <c r="T20" s="62">
        <v>0</v>
      </c>
      <c r="U20" s="34">
        <f t="shared" si="16"/>
        <v>0</v>
      </c>
      <c r="V20" s="34">
        <f t="shared" si="17"/>
        <v>0</v>
      </c>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row>
    <row r="21" s="1" customFormat="1" ht="22" customHeight="1" spans="1:208">
      <c r="A21" s="27" t="s">
        <v>26</v>
      </c>
      <c r="B21" s="29">
        <f>SUM(C21:E21)</f>
        <v>0</v>
      </c>
      <c r="C21" s="35">
        <v>0</v>
      </c>
      <c r="D21" s="35">
        <v>0</v>
      </c>
      <c r="E21" s="35">
        <v>0</v>
      </c>
      <c r="F21" s="33">
        <v>0.3</v>
      </c>
      <c r="G21" s="28">
        <f t="shared" si="10"/>
        <v>0</v>
      </c>
      <c r="H21" s="28">
        <f t="shared" si="21"/>
        <v>0</v>
      </c>
      <c r="I21" s="28">
        <f t="shared" si="7"/>
        <v>0</v>
      </c>
      <c r="J21" s="28">
        <f t="shared" si="22"/>
        <v>0</v>
      </c>
      <c r="K21" s="28">
        <f t="shared" si="11"/>
        <v>0</v>
      </c>
      <c r="L21" s="28">
        <f t="shared" si="12"/>
        <v>0</v>
      </c>
      <c r="M21" s="28">
        <f t="shared" si="13"/>
        <v>0</v>
      </c>
      <c r="N21" s="28">
        <f t="shared" si="14"/>
        <v>0</v>
      </c>
      <c r="O21" s="28">
        <f t="shared" si="15"/>
        <v>0</v>
      </c>
      <c r="P21" s="28">
        <f t="shared" si="18"/>
        <v>0</v>
      </c>
      <c r="Q21" s="28">
        <f t="shared" si="19"/>
        <v>0</v>
      </c>
      <c r="R21" s="28">
        <f t="shared" si="20"/>
        <v>0</v>
      </c>
      <c r="S21" s="62">
        <f t="shared" si="9"/>
        <v>0</v>
      </c>
      <c r="T21" s="62">
        <v>0</v>
      </c>
      <c r="U21" s="21">
        <f t="shared" si="16"/>
        <v>0</v>
      </c>
      <c r="V21" s="21">
        <f t="shared" si="17"/>
        <v>0</v>
      </c>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row>
    <row r="22" s="3" customFormat="1" ht="22" customHeight="1" spans="1:208">
      <c r="A22" s="27" t="s">
        <v>27</v>
      </c>
      <c r="B22" s="29">
        <f t="shared" ref="B22:V22" si="23">SUM(B23,B26:B28)</f>
        <v>21</v>
      </c>
      <c r="C22" s="29">
        <v>0</v>
      </c>
      <c r="D22" s="29">
        <v>0</v>
      </c>
      <c r="E22" s="29">
        <v>21</v>
      </c>
      <c r="F22" s="19"/>
      <c r="G22" s="29">
        <f t="shared" si="23"/>
        <v>1.97</v>
      </c>
      <c r="H22" s="36">
        <f t="shared" si="23"/>
        <v>0</v>
      </c>
      <c r="I22" s="36">
        <f t="shared" si="23"/>
        <v>0</v>
      </c>
      <c r="J22" s="36">
        <f t="shared" si="23"/>
        <v>1.97</v>
      </c>
      <c r="K22" s="29">
        <f t="shared" si="23"/>
        <v>1.97</v>
      </c>
      <c r="L22" s="36">
        <f t="shared" si="23"/>
        <v>0</v>
      </c>
      <c r="M22" s="36">
        <f t="shared" si="23"/>
        <v>0</v>
      </c>
      <c r="N22" s="29">
        <f t="shared" si="23"/>
        <v>1.97</v>
      </c>
      <c r="O22" s="36">
        <f t="shared" si="23"/>
        <v>0</v>
      </c>
      <c r="P22" s="36">
        <f t="shared" si="23"/>
        <v>0</v>
      </c>
      <c r="Q22" s="36">
        <f t="shared" si="23"/>
        <v>0</v>
      </c>
      <c r="R22" s="36">
        <f t="shared" si="23"/>
        <v>0</v>
      </c>
      <c r="S22" s="62">
        <f t="shared" si="9"/>
        <v>0</v>
      </c>
      <c r="T22" s="62">
        <v>0</v>
      </c>
      <c r="U22" s="36">
        <f t="shared" si="23"/>
        <v>0</v>
      </c>
      <c r="V22" s="36">
        <f t="shared" si="23"/>
        <v>0</v>
      </c>
      <c r="W22" s="8"/>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1"/>
      <c r="BZ22" s="61"/>
      <c r="CA22" s="61"/>
      <c r="CB22" s="61"/>
      <c r="CC22" s="61"/>
      <c r="CD22" s="61"/>
      <c r="CE22" s="61"/>
      <c r="CF22" s="61"/>
      <c r="CG22" s="61"/>
      <c r="CH22" s="61"/>
      <c r="CI22" s="61"/>
      <c r="CJ22" s="61"/>
      <c r="CK22" s="61"/>
      <c r="CL22" s="61"/>
      <c r="CM22" s="61"/>
      <c r="CN22" s="61"/>
      <c r="CO22" s="61"/>
      <c r="CP22" s="61"/>
      <c r="CQ22" s="61"/>
      <c r="CR22" s="61"/>
      <c r="CS22" s="61"/>
      <c r="CT22" s="61"/>
      <c r="CU22" s="61"/>
      <c r="CV22" s="61"/>
      <c r="CW22" s="61"/>
      <c r="CX22" s="61"/>
      <c r="CY22" s="61"/>
      <c r="CZ22" s="61"/>
      <c r="DA22" s="61"/>
      <c r="DB22" s="61"/>
      <c r="DC22" s="61"/>
      <c r="DD22" s="61"/>
      <c r="DE22" s="61"/>
      <c r="DF22" s="61"/>
      <c r="DG22" s="61"/>
      <c r="DH22" s="61"/>
      <c r="DI22" s="61"/>
      <c r="DJ22" s="61"/>
      <c r="DK22" s="61"/>
      <c r="DL22" s="61"/>
      <c r="DM22" s="61"/>
      <c r="DN22" s="61"/>
      <c r="DO22" s="61"/>
      <c r="DP22" s="61"/>
      <c r="DQ22" s="61"/>
      <c r="DR22" s="61"/>
      <c r="DS22" s="61"/>
      <c r="DT22" s="61"/>
      <c r="DU22" s="61"/>
      <c r="DV22" s="61"/>
      <c r="DW22" s="61"/>
      <c r="DX22" s="61"/>
      <c r="DY22" s="61"/>
      <c r="DZ22" s="61"/>
      <c r="EA22" s="61"/>
      <c r="EB22" s="61"/>
      <c r="EC22" s="61"/>
      <c r="ED22" s="61"/>
      <c r="EE22" s="61"/>
      <c r="EF22" s="61"/>
      <c r="EG22" s="61"/>
      <c r="EH22" s="61"/>
      <c r="EI22" s="61"/>
      <c r="EJ22" s="61"/>
      <c r="EK22" s="61"/>
      <c r="EL22" s="61"/>
      <c r="EM22" s="61"/>
      <c r="EN22" s="61"/>
      <c r="EO22" s="61"/>
      <c r="EP22" s="61"/>
      <c r="EQ22" s="61"/>
      <c r="ER22" s="61"/>
      <c r="ES22" s="61"/>
      <c r="ET22" s="61"/>
      <c r="EU22" s="61"/>
      <c r="EV22" s="61"/>
      <c r="EW22" s="61"/>
      <c r="EX22" s="61"/>
      <c r="EY22" s="61"/>
      <c r="EZ22" s="61"/>
      <c r="FA22" s="61"/>
      <c r="FB22" s="61"/>
      <c r="FC22" s="61"/>
      <c r="FD22" s="61"/>
      <c r="FE22" s="61"/>
      <c r="FF22" s="61"/>
      <c r="FG22" s="61"/>
      <c r="FH22" s="61"/>
      <c r="FI22" s="61"/>
      <c r="FJ22" s="61"/>
      <c r="FK22" s="61"/>
      <c r="FL22" s="61"/>
      <c r="FM22" s="61"/>
      <c r="FN22" s="61"/>
      <c r="FO22" s="61"/>
      <c r="FP22" s="61"/>
      <c r="FQ22" s="61"/>
      <c r="FR22" s="61"/>
      <c r="FS22" s="61"/>
      <c r="FT22" s="61"/>
      <c r="FU22" s="61"/>
      <c r="FV22" s="61"/>
      <c r="FW22" s="61"/>
      <c r="FX22" s="61"/>
      <c r="FY22" s="61"/>
      <c r="FZ22" s="61"/>
      <c r="GA22" s="61"/>
      <c r="GB22" s="61"/>
      <c r="GC22" s="61"/>
      <c r="GD22" s="61"/>
      <c r="GE22" s="61"/>
      <c r="GF22" s="61"/>
      <c r="GG22" s="61"/>
      <c r="GH22" s="61"/>
      <c r="GI22" s="61"/>
      <c r="GJ22" s="61"/>
      <c r="GK22" s="61"/>
      <c r="GL22" s="61"/>
      <c r="GM22" s="61"/>
      <c r="GN22" s="61"/>
      <c r="GO22" s="61"/>
      <c r="GP22" s="61"/>
      <c r="GQ22" s="61"/>
      <c r="GR22" s="61"/>
      <c r="GS22" s="61"/>
      <c r="GT22" s="61"/>
      <c r="GU22" s="61"/>
      <c r="GV22" s="61"/>
      <c r="GW22" s="61"/>
      <c r="GX22" s="61"/>
      <c r="GY22" s="61"/>
      <c r="GZ22" s="61"/>
    </row>
    <row r="23" s="1" customFormat="1" ht="22" customHeight="1" spans="1:208">
      <c r="A23" s="32" t="s">
        <v>28</v>
      </c>
      <c r="B23" s="31">
        <f t="shared" ref="B23:B28" si="24">SUM(C23,D23,E23)</f>
        <v>0</v>
      </c>
      <c r="C23" s="32"/>
      <c r="D23" s="32"/>
      <c r="E23" s="32"/>
      <c r="F23" s="33">
        <v>0.3</v>
      </c>
      <c r="G23" s="34">
        <f t="shared" ref="G23:G28" si="25">SUM(H23:J23)</f>
        <v>0</v>
      </c>
      <c r="H23" s="34">
        <f t="shared" si="21"/>
        <v>0</v>
      </c>
      <c r="I23" s="34">
        <f t="shared" ref="I23:I28" si="26">ROUND(D23*F23*390*12/10000,2)</f>
        <v>0</v>
      </c>
      <c r="J23" s="34">
        <f t="shared" si="22"/>
        <v>0</v>
      </c>
      <c r="K23" s="34">
        <f t="shared" ref="K23:K28" si="27">SUM(L23:N23)</f>
        <v>0</v>
      </c>
      <c r="L23" s="34">
        <f t="shared" ref="L23:L28" si="28">ROUND(C23*0.3*520*12/10000,2)</f>
        <v>0</v>
      </c>
      <c r="M23" s="34">
        <f t="shared" ref="M23:M28" si="29">ROUND(D23*0.3*390*12/10000,2)</f>
        <v>0</v>
      </c>
      <c r="N23" s="34">
        <f t="shared" ref="N23:N28" si="30">ROUND(E23*0.3*260*12/10000,2)</f>
        <v>0</v>
      </c>
      <c r="O23" s="34">
        <f t="shared" ref="O23:O28" si="31">SUM(P23:R23)</f>
        <v>0</v>
      </c>
      <c r="P23" s="34">
        <f t="shared" ref="P23:P28" si="32">H23-L23</f>
        <v>0</v>
      </c>
      <c r="Q23" s="34">
        <f t="shared" ref="Q23:Q28" si="33">I23-M23</f>
        <v>0</v>
      </c>
      <c r="R23" s="34">
        <f t="shared" ref="R23:R28" si="34">J23-N23</f>
        <v>0</v>
      </c>
      <c r="S23" s="62">
        <f t="shared" si="9"/>
        <v>0</v>
      </c>
      <c r="T23" s="62">
        <v>0</v>
      </c>
      <c r="U23" s="34">
        <f t="shared" ref="U23:U28" si="35">S23-T23</f>
        <v>0</v>
      </c>
      <c r="V23" s="34">
        <f t="shared" ref="V23:V28" si="36">O23+U23</f>
        <v>0</v>
      </c>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row>
    <row r="24" s="1" customFormat="1" ht="22" customHeight="1" spans="1:208">
      <c r="A24" s="37" t="s">
        <v>29</v>
      </c>
      <c r="B24" s="29">
        <f t="shared" si="24"/>
        <v>0</v>
      </c>
      <c r="C24" s="35">
        <v>0</v>
      </c>
      <c r="D24" s="35">
        <v>0</v>
      </c>
      <c r="E24" s="35">
        <v>0</v>
      </c>
      <c r="F24" s="38">
        <v>0.3</v>
      </c>
      <c r="G24" s="28">
        <f t="shared" si="25"/>
        <v>0</v>
      </c>
      <c r="H24" s="28">
        <f t="shared" si="21"/>
        <v>0</v>
      </c>
      <c r="I24" s="28">
        <f t="shared" si="26"/>
        <v>0</v>
      </c>
      <c r="J24" s="28">
        <f t="shared" si="22"/>
        <v>0</v>
      </c>
      <c r="K24" s="28">
        <f t="shared" si="27"/>
        <v>0</v>
      </c>
      <c r="L24" s="28">
        <f t="shared" si="28"/>
        <v>0</v>
      </c>
      <c r="M24" s="28">
        <f t="shared" si="29"/>
        <v>0</v>
      </c>
      <c r="N24" s="28">
        <f t="shared" si="30"/>
        <v>0</v>
      </c>
      <c r="O24" s="28">
        <f t="shared" si="31"/>
        <v>0</v>
      </c>
      <c r="P24" s="28">
        <f t="shared" si="32"/>
        <v>0</v>
      </c>
      <c r="Q24" s="28">
        <f t="shared" si="33"/>
        <v>0</v>
      </c>
      <c r="R24" s="28">
        <f t="shared" si="34"/>
        <v>0</v>
      </c>
      <c r="S24" s="62">
        <f t="shared" si="9"/>
        <v>0</v>
      </c>
      <c r="T24" s="62">
        <v>0</v>
      </c>
      <c r="U24" s="28">
        <f t="shared" si="35"/>
        <v>0</v>
      </c>
      <c r="V24" s="28">
        <f t="shared" si="36"/>
        <v>0</v>
      </c>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row>
    <row r="25" s="1" customFormat="1" ht="22" customHeight="1" spans="1:208">
      <c r="A25" s="37" t="s">
        <v>30</v>
      </c>
      <c r="B25" s="29">
        <f t="shared" si="24"/>
        <v>0</v>
      </c>
      <c r="C25" s="35">
        <v>0</v>
      </c>
      <c r="D25" s="35">
        <v>0</v>
      </c>
      <c r="E25" s="35">
        <v>0</v>
      </c>
      <c r="F25" s="38">
        <v>0.3</v>
      </c>
      <c r="G25" s="28">
        <f t="shared" si="25"/>
        <v>0</v>
      </c>
      <c r="H25" s="28">
        <f t="shared" si="21"/>
        <v>0</v>
      </c>
      <c r="I25" s="28">
        <f t="shared" si="26"/>
        <v>0</v>
      </c>
      <c r="J25" s="28">
        <f t="shared" si="22"/>
        <v>0</v>
      </c>
      <c r="K25" s="28">
        <f t="shared" si="27"/>
        <v>0</v>
      </c>
      <c r="L25" s="28">
        <f t="shared" si="28"/>
        <v>0</v>
      </c>
      <c r="M25" s="28">
        <f t="shared" si="29"/>
        <v>0</v>
      </c>
      <c r="N25" s="28">
        <f t="shared" si="30"/>
        <v>0</v>
      </c>
      <c r="O25" s="28">
        <f t="shared" si="31"/>
        <v>0</v>
      </c>
      <c r="P25" s="28">
        <f t="shared" si="32"/>
        <v>0</v>
      </c>
      <c r="Q25" s="28">
        <f t="shared" si="33"/>
        <v>0</v>
      </c>
      <c r="R25" s="28">
        <f t="shared" si="34"/>
        <v>0</v>
      </c>
      <c r="S25" s="62">
        <f t="shared" si="9"/>
        <v>0</v>
      </c>
      <c r="T25" s="62">
        <v>0</v>
      </c>
      <c r="U25" s="28">
        <f t="shared" si="35"/>
        <v>0</v>
      </c>
      <c r="V25" s="28">
        <f t="shared" si="36"/>
        <v>0</v>
      </c>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row>
    <row r="26" s="1" customFormat="1" ht="22" customHeight="1" spans="1:208">
      <c r="A26" s="30" t="s">
        <v>31</v>
      </c>
      <c r="B26" s="31">
        <f t="shared" si="24"/>
        <v>0</v>
      </c>
      <c r="C26" s="32">
        <v>0</v>
      </c>
      <c r="D26" s="32">
        <v>0</v>
      </c>
      <c r="E26" s="32">
        <v>0</v>
      </c>
      <c r="F26" s="33">
        <v>0.3</v>
      </c>
      <c r="G26" s="34">
        <f t="shared" si="25"/>
        <v>0</v>
      </c>
      <c r="H26" s="34">
        <f t="shared" ref="H26:H45" si="37">ROUND(C26*F26*520*12/10000,2)</f>
        <v>0</v>
      </c>
      <c r="I26" s="34">
        <f t="shared" si="26"/>
        <v>0</v>
      </c>
      <c r="J26" s="34">
        <f t="shared" ref="J26:J45" si="38">ROUND(E26*F26*260*12/10000,2)</f>
        <v>0</v>
      </c>
      <c r="K26" s="34">
        <f t="shared" si="27"/>
        <v>0</v>
      </c>
      <c r="L26" s="34">
        <f t="shared" si="28"/>
        <v>0</v>
      </c>
      <c r="M26" s="34">
        <f t="shared" si="29"/>
        <v>0</v>
      </c>
      <c r="N26" s="34">
        <f t="shared" si="30"/>
        <v>0</v>
      </c>
      <c r="O26" s="34">
        <f t="shared" si="31"/>
        <v>0</v>
      </c>
      <c r="P26" s="34">
        <f t="shared" si="32"/>
        <v>0</v>
      </c>
      <c r="Q26" s="34">
        <f t="shared" si="33"/>
        <v>0</v>
      </c>
      <c r="R26" s="34">
        <f t="shared" si="34"/>
        <v>0</v>
      </c>
      <c r="S26" s="62">
        <f t="shared" si="9"/>
        <v>0</v>
      </c>
      <c r="T26" s="62">
        <v>0</v>
      </c>
      <c r="U26" s="34">
        <f t="shared" si="35"/>
        <v>0</v>
      </c>
      <c r="V26" s="34">
        <f t="shared" si="36"/>
        <v>0</v>
      </c>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row>
    <row r="27" s="1" customFormat="1" ht="22" customHeight="1" spans="1:208">
      <c r="A27" s="30" t="s">
        <v>32</v>
      </c>
      <c r="B27" s="31">
        <f t="shared" si="24"/>
        <v>21</v>
      </c>
      <c r="C27" s="32">
        <v>0</v>
      </c>
      <c r="D27" s="32">
        <v>0</v>
      </c>
      <c r="E27" s="32">
        <v>21</v>
      </c>
      <c r="F27" s="33">
        <v>0.3</v>
      </c>
      <c r="G27" s="34">
        <f t="shared" si="25"/>
        <v>1.97</v>
      </c>
      <c r="H27" s="34">
        <f t="shared" si="37"/>
        <v>0</v>
      </c>
      <c r="I27" s="34">
        <f t="shared" si="26"/>
        <v>0</v>
      </c>
      <c r="J27" s="34">
        <f t="shared" si="38"/>
        <v>1.97</v>
      </c>
      <c r="K27" s="34">
        <f t="shared" si="27"/>
        <v>1.97</v>
      </c>
      <c r="L27" s="34">
        <f t="shared" si="28"/>
        <v>0</v>
      </c>
      <c r="M27" s="34">
        <f t="shared" si="29"/>
        <v>0</v>
      </c>
      <c r="N27" s="34">
        <f t="shared" si="30"/>
        <v>1.97</v>
      </c>
      <c r="O27" s="34">
        <f t="shared" si="31"/>
        <v>0</v>
      </c>
      <c r="P27" s="34">
        <f t="shared" si="32"/>
        <v>0</v>
      </c>
      <c r="Q27" s="34">
        <f t="shared" si="33"/>
        <v>0</v>
      </c>
      <c r="R27" s="34">
        <f t="shared" si="34"/>
        <v>0</v>
      </c>
      <c r="S27" s="62">
        <f t="shared" si="9"/>
        <v>0</v>
      </c>
      <c r="T27" s="62">
        <v>0</v>
      </c>
      <c r="U27" s="34">
        <f t="shared" si="35"/>
        <v>0</v>
      </c>
      <c r="V27" s="34">
        <f t="shared" si="36"/>
        <v>0</v>
      </c>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row>
    <row r="28" s="1" customFormat="1" ht="22" customHeight="1" spans="1:208">
      <c r="A28" s="30" t="s">
        <v>33</v>
      </c>
      <c r="B28" s="31">
        <f t="shared" si="24"/>
        <v>0</v>
      </c>
      <c r="C28" s="32">
        <v>0</v>
      </c>
      <c r="D28" s="32">
        <v>0</v>
      </c>
      <c r="E28" s="32">
        <v>0</v>
      </c>
      <c r="F28" s="33">
        <v>0.3</v>
      </c>
      <c r="G28" s="34">
        <f t="shared" si="25"/>
        <v>0</v>
      </c>
      <c r="H28" s="34">
        <f t="shared" si="37"/>
        <v>0</v>
      </c>
      <c r="I28" s="34">
        <f t="shared" si="26"/>
        <v>0</v>
      </c>
      <c r="J28" s="34">
        <f t="shared" si="38"/>
        <v>0</v>
      </c>
      <c r="K28" s="34">
        <f t="shared" si="27"/>
        <v>0</v>
      </c>
      <c r="L28" s="34">
        <f t="shared" si="28"/>
        <v>0</v>
      </c>
      <c r="M28" s="34">
        <f t="shared" si="29"/>
        <v>0</v>
      </c>
      <c r="N28" s="34">
        <f t="shared" si="30"/>
        <v>0</v>
      </c>
      <c r="O28" s="34">
        <f t="shared" si="31"/>
        <v>0</v>
      </c>
      <c r="P28" s="34">
        <f t="shared" si="32"/>
        <v>0</v>
      </c>
      <c r="Q28" s="34">
        <f t="shared" si="33"/>
        <v>0</v>
      </c>
      <c r="R28" s="34">
        <f t="shared" si="34"/>
        <v>0</v>
      </c>
      <c r="S28" s="62">
        <f t="shared" si="9"/>
        <v>0</v>
      </c>
      <c r="T28" s="62">
        <v>0</v>
      </c>
      <c r="U28" s="34">
        <f t="shared" si="35"/>
        <v>0</v>
      </c>
      <c r="V28" s="34">
        <f t="shared" si="36"/>
        <v>0</v>
      </c>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row>
    <row r="29" s="3" customFormat="1" ht="22" customHeight="1" spans="1:208">
      <c r="A29" s="27" t="s">
        <v>34</v>
      </c>
      <c r="B29" s="29">
        <f>SUM(B30:B35)</f>
        <v>2</v>
      </c>
      <c r="C29" s="29">
        <v>0</v>
      </c>
      <c r="D29" s="29">
        <v>0</v>
      </c>
      <c r="E29" s="29">
        <v>2</v>
      </c>
      <c r="F29" s="19"/>
      <c r="G29" s="28">
        <f t="shared" ref="G29:V29" si="39">SUM(G30:G35)</f>
        <v>0.58</v>
      </c>
      <c r="H29" s="28">
        <f t="shared" si="39"/>
        <v>0</v>
      </c>
      <c r="I29" s="28">
        <f t="shared" si="39"/>
        <v>0</v>
      </c>
      <c r="J29" s="28">
        <f t="shared" si="39"/>
        <v>0.58</v>
      </c>
      <c r="K29" s="28">
        <f t="shared" si="39"/>
        <v>0.18</v>
      </c>
      <c r="L29" s="28">
        <f t="shared" si="39"/>
        <v>0</v>
      </c>
      <c r="M29" s="28">
        <f t="shared" si="39"/>
        <v>0</v>
      </c>
      <c r="N29" s="28">
        <f t="shared" si="39"/>
        <v>0.18</v>
      </c>
      <c r="O29" s="28">
        <f t="shared" si="39"/>
        <v>0.4</v>
      </c>
      <c r="P29" s="28">
        <f t="shared" si="39"/>
        <v>0</v>
      </c>
      <c r="Q29" s="28">
        <f t="shared" si="39"/>
        <v>0</v>
      </c>
      <c r="R29" s="28">
        <f t="shared" si="39"/>
        <v>0.4</v>
      </c>
      <c r="S29" s="28">
        <f t="shared" si="39"/>
        <v>0.4</v>
      </c>
      <c r="T29" s="28">
        <f t="shared" si="39"/>
        <v>0.4</v>
      </c>
      <c r="U29" s="21">
        <f t="shared" si="39"/>
        <v>0</v>
      </c>
      <c r="V29" s="21">
        <f t="shared" si="39"/>
        <v>0.4</v>
      </c>
      <c r="W29" s="8"/>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c r="BC29" s="61"/>
      <c r="BD29" s="61"/>
      <c r="BE29" s="61"/>
      <c r="BF29" s="61"/>
      <c r="BG29" s="61"/>
      <c r="BH29" s="61"/>
      <c r="BI29" s="61"/>
      <c r="BJ29" s="61"/>
      <c r="BK29" s="61"/>
      <c r="BL29" s="61"/>
      <c r="BM29" s="61"/>
      <c r="BN29" s="61"/>
      <c r="BO29" s="61"/>
      <c r="BP29" s="61"/>
      <c r="BQ29" s="61"/>
      <c r="BR29" s="61"/>
      <c r="BS29" s="61"/>
      <c r="BT29" s="61"/>
      <c r="BU29" s="61"/>
      <c r="BV29" s="61"/>
      <c r="BW29" s="61"/>
      <c r="BX29" s="61"/>
      <c r="BY29" s="61"/>
      <c r="BZ29" s="61"/>
      <c r="CA29" s="61"/>
      <c r="CB29" s="61"/>
      <c r="CC29" s="61"/>
      <c r="CD29" s="61"/>
      <c r="CE29" s="61"/>
      <c r="CF29" s="61"/>
      <c r="CG29" s="61"/>
      <c r="CH29" s="61"/>
      <c r="CI29" s="61"/>
      <c r="CJ29" s="61"/>
      <c r="CK29" s="61"/>
      <c r="CL29" s="61"/>
      <c r="CM29" s="61"/>
      <c r="CN29" s="61"/>
      <c r="CO29" s="61"/>
      <c r="CP29" s="61"/>
      <c r="CQ29" s="61"/>
      <c r="CR29" s="61"/>
      <c r="CS29" s="61"/>
      <c r="CT29" s="61"/>
      <c r="CU29" s="61"/>
      <c r="CV29" s="61"/>
      <c r="CW29" s="61"/>
      <c r="CX29" s="61"/>
      <c r="CY29" s="61"/>
      <c r="CZ29" s="61"/>
      <c r="DA29" s="61"/>
      <c r="DB29" s="61"/>
      <c r="DC29" s="61"/>
      <c r="DD29" s="61"/>
      <c r="DE29" s="61"/>
      <c r="DF29" s="61"/>
      <c r="DG29" s="61"/>
      <c r="DH29" s="61"/>
      <c r="DI29" s="61"/>
      <c r="DJ29" s="61"/>
      <c r="DK29" s="61"/>
      <c r="DL29" s="61"/>
      <c r="DM29" s="61"/>
      <c r="DN29" s="61"/>
      <c r="DO29" s="61"/>
      <c r="DP29" s="61"/>
      <c r="DQ29" s="61"/>
      <c r="DR29" s="61"/>
      <c r="DS29" s="61"/>
      <c r="DT29" s="61"/>
      <c r="DU29" s="61"/>
      <c r="DV29" s="61"/>
      <c r="DW29" s="61"/>
      <c r="DX29" s="61"/>
      <c r="DY29" s="61"/>
      <c r="DZ29" s="61"/>
      <c r="EA29" s="61"/>
      <c r="EB29" s="61"/>
      <c r="EC29" s="61"/>
      <c r="ED29" s="61"/>
      <c r="EE29" s="61"/>
      <c r="EF29" s="61"/>
      <c r="EG29" s="61"/>
      <c r="EH29" s="61"/>
      <c r="EI29" s="61"/>
      <c r="EJ29" s="61"/>
      <c r="EK29" s="61"/>
      <c r="EL29" s="61"/>
      <c r="EM29" s="61"/>
      <c r="EN29" s="61"/>
      <c r="EO29" s="61"/>
      <c r="EP29" s="61"/>
      <c r="EQ29" s="61"/>
      <c r="ER29" s="61"/>
      <c r="ES29" s="61"/>
      <c r="ET29" s="61"/>
      <c r="EU29" s="61"/>
      <c r="EV29" s="61"/>
      <c r="EW29" s="61"/>
      <c r="EX29" s="61"/>
      <c r="EY29" s="61"/>
      <c r="EZ29" s="61"/>
      <c r="FA29" s="61"/>
      <c r="FB29" s="61"/>
      <c r="FC29" s="61"/>
      <c r="FD29" s="61"/>
      <c r="FE29" s="61"/>
      <c r="FF29" s="61"/>
      <c r="FG29" s="61"/>
      <c r="FH29" s="61"/>
      <c r="FI29" s="61"/>
      <c r="FJ29" s="61"/>
      <c r="FK29" s="61"/>
      <c r="FL29" s="61"/>
      <c r="FM29" s="61"/>
      <c r="FN29" s="61"/>
      <c r="FO29" s="61"/>
      <c r="FP29" s="61"/>
      <c r="FQ29" s="61"/>
      <c r="FR29" s="61"/>
      <c r="FS29" s="61"/>
      <c r="FT29" s="61"/>
      <c r="FU29" s="61"/>
      <c r="FV29" s="61"/>
      <c r="FW29" s="61"/>
      <c r="FX29" s="61"/>
      <c r="FY29" s="61"/>
      <c r="FZ29" s="61"/>
      <c r="GA29" s="61"/>
      <c r="GB29" s="61"/>
      <c r="GC29" s="61"/>
      <c r="GD29" s="61"/>
      <c r="GE29" s="61"/>
      <c r="GF29" s="61"/>
      <c r="GG29" s="61"/>
      <c r="GH29" s="61"/>
      <c r="GI29" s="61"/>
      <c r="GJ29" s="61"/>
      <c r="GK29" s="61"/>
      <c r="GL29" s="61"/>
      <c r="GM29" s="61"/>
      <c r="GN29" s="61"/>
      <c r="GO29" s="61"/>
      <c r="GP29" s="61"/>
      <c r="GQ29" s="61"/>
      <c r="GR29" s="61"/>
      <c r="GS29" s="61"/>
      <c r="GT29" s="61"/>
      <c r="GU29" s="61"/>
      <c r="GV29" s="61"/>
      <c r="GW29" s="61"/>
      <c r="GX29" s="61"/>
      <c r="GY29" s="61"/>
      <c r="GZ29" s="61"/>
    </row>
    <row r="30" s="1" customFormat="1" ht="22" customHeight="1" spans="1:208">
      <c r="A30" s="30" t="s">
        <v>35</v>
      </c>
      <c r="B30" s="31">
        <f t="shared" ref="B30:B35" si="40">SUM(C30,D30,E30)</f>
        <v>1</v>
      </c>
      <c r="C30" s="32">
        <v>0</v>
      </c>
      <c r="D30" s="32">
        <v>0</v>
      </c>
      <c r="E30" s="32">
        <v>1</v>
      </c>
      <c r="F30" s="33">
        <v>0.85</v>
      </c>
      <c r="G30" s="34">
        <f t="shared" ref="G30:G35" si="41">SUM(H30:J30)</f>
        <v>0.27</v>
      </c>
      <c r="H30" s="34">
        <f t="shared" si="37"/>
        <v>0</v>
      </c>
      <c r="I30" s="34">
        <f t="shared" ref="I30:I35" si="42">ROUND(D30*F30*390*12/10000,2)</f>
        <v>0</v>
      </c>
      <c r="J30" s="34">
        <f t="shared" si="38"/>
        <v>0.27</v>
      </c>
      <c r="K30" s="34">
        <f t="shared" ref="K30:K35" si="43">SUM(L30:N30)</f>
        <v>0.09</v>
      </c>
      <c r="L30" s="34">
        <f t="shared" ref="L30:L35" si="44">ROUND(C30*0.3*520*12/10000,2)</f>
        <v>0</v>
      </c>
      <c r="M30" s="34">
        <f t="shared" ref="M30:M35" si="45">ROUND(D30*0.3*390*12/10000,2)</f>
        <v>0</v>
      </c>
      <c r="N30" s="34">
        <f t="shared" ref="N30:N35" si="46">ROUND(E30*0.3*260*12/10000,2)</f>
        <v>0.09</v>
      </c>
      <c r="O30" s="34">
        <f t="shared" ref="O30:O35" si="47">SUM(P30:R30)</f>
        <v>0.18</v>
      </c>
      <c r="P30" s="34">
        <f t="shared" ref="P30:P35" si="48">H30-L30</f>
        <v>0</v>
      </c>
      <c r="Q30" s="34">
        <f t="shared" ref="Q30:Q35" si="49">I30-M30</f>
        <v>0</v>
      </c>
      <c r="R30" s="34">
        <f t="shared" ref="R30:R35" si="50">J30-N30</f>
        <v>0.18</v>
      </c>
      <c r="S30" s="62">
        <f t="shared" si="9"/>
        <v>0.18</v>
      </c>
      <c r="T30" s="62">
        <v>0.18</v>
      </c>
      <c r="U30" s="34">
        <f t="shared" ref="U30:U35" si="51">S30-T30</f>
        <v>0</v>
      </c>
      <c r="V30" s="34">
        <f t="shared" ref="V30:V35" si="52">O30+U30</f>
        <v>0.18</v>
      </c>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row>
    <row r="31" s="1" customFormat="1" ht="22" customHeight="1" spans="1:208">
      <c r="A31" s="30" t="s">
        <v>36</v>
      </c>
      <c r="B31" s="31">
        <f t="shared" si="40"/>
        <v>0</v>
      </c>
      <c r="C31" s="32">
        <v>0</v>
      </c>
      <c r="D31" s="32">
        <v>0</v>
      </c>
      <c r="E31" s="32">
        <v>0</v>
      </c>
      <c r="F31" s="33">
        <v>0.85</v>
      </c>
      <c r="G31" s="34">
        <f t="shared" si="41"/>
        <v>0</v>
      </c>
      <c r="H31" s="34">
        <f t="shared" si="37"/>
        <v>0</v>
      </c>
      <c r="I31" s="34">
        <f t="shared" si="42"/>
        <v>0</v>
      </c>
      <c r="J31" s="34">
        <f t="shared" si="38"/>
        <v>0</v>
      </c>
      <c r="K31" s="34">
        <f t="shared" si="43"/>
        <v>0</v>
      </c>
      <c r="L31" s="34">
        <f t="shared" si="44"/>
        <v>0</v>
      </c>
      <c r="M31" s="34">
        <f t="shared" si="45"/>
        <v>0</v>
      </c>
      <c r="N31" s="34">
        <f t="shared" si="46"/>
        <v>0</v>
      </c>
      <c r="O31" s="34">
        <f t="shared" si="47"/>
        <v>0</v>
      </c>
      <c r="P31" s="34">
        <f t="shared" si="48"/>
        <v>0</v>
      </c>
      <c r="Q31" s="34">
        <f t="shared" si="49"/>
        <v>0</v>
      </c>
      <c r="R31" s="34">
        <f t="shared" si="50"/>
        <v>0</v>
      </c>
      <c r="S31" s="62">
        <f t="shared" si="9"/>
        <v>0</v>
      </c>
      <c r="T31" s="62">
        <v>0</v>
      </c>
      <c r="U31" s="34">
        <f t="shared" si="51"/>
        <v>0</v>
      </c>
      <c r="V31" s="34">
        <f t="shared" si="52"/>
        <v>0</v>
      </c>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row>
    <row r="32" s="1" customFormat="1" ht="22" customHeight="1" spans="1:208">
      <c r="A32" s="30" t="s">
        <v>37</v>
      </c>
      <c r="B32" s="31">
        <f t="shared" si="40"/>
        <v>0</v>
      </c>
      <c r="C32" s="32">
        <v>0</v>
      </c>
      <c r="D32" s="32">
        <v>0</v>
      </c>
      <c r="E32" s="32">
        <v>0</v>
      </c>
      <c r="F32" s="33">
        <v>0.85</v>
      </c>
      <c r="G32" s="34">
        <f t="shared" si="41"/>
        <v>0</v>
      </c>
      <c r="H32" s="34">
        <f t="shared" si="37"/>
        <v>0</v>
      </c>
      <c r="I32" s="34">
        <f t="shared" si="42"/>
        <v>0</v>
      </c>
      <c r="J32" s="34">
        <f t="shared" si="38"/>
        <v>0</v>
      </c>
      <c r="K32" s="34">
        <f t="shared" si="43"/>
        <v>0</v>
      </c>
      <c r="L32" s="34">
        <f t="shared" si="44"/>
        <v>0</v>
      </c>
      <c r="M32" s="34">
        <f t="shared" si="45"/>
        <v>0</v>
      </c>
      <c r="N32" s="34">
        <f t="shared" si="46"/>
        <v>0</v>
      </c>
      <c r="O32" s="34">
        <f t="shared" si="47"/>
        <v>0</v>
      </c>
      <c r="P32" s="34">
        <f t="shared" si="48"/>
        <v>0</v>
      </c>
      <c r="Q32" s="34">
        <f t="shared" si="49"/>
        <v>0</v>
      </c>
      <c r="R32" s="34">
        <f t="shared" si="50"/>
        <v>0</v>
      </c>
      <c r="S32" s="62">
        <f t="shared" si="9"/>
        <v>0</v>
      </c>
      <c r="T32" s="62">
        <v>0</v>
      </c>
      <c r="U32" s="34">
        <f t="shared" si="51"/>
        <v>0</v>
      </c>
      <c r="V32" s="34">
        <f t="shared" si="52"/>
        <v>0</v>
      </c>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row>
    <row r="33" s="1" customFormat="1" ht="22" customHeight="1" spans="1:208">
      <c r="A33" s="30" t="s">
        <v>38</v>
      </c>
      <c r="B33" s="31">
        <f t="shared" si="40"/>
        <v>1</v>
      </c>
      <c r="C33" s="32">
        <v>0</v>
      </c>
      <c r="D33" s="32">
        <v>0</v>
      </c>
      <c r="E33" s="32">
        <v>1</v>
      </c>
      <c r="F33" s="33">
        <v>1</v>
      </c>
      <c r="G33" s="34">
        <f t="shared" si="41"/>
        <v>0.31</v>
      </c>
      <c r="H33" s="34">
        <f t="shared" si="37"/>
        <v>0</v>
      </c>
      <c r="I33" s="34">
        <f t="shared" si="42"/>
        <v>0</v>
      </c>
      <c r="J33" s="34">
        <f t="shared" si="38"/>
        <v>0.31</v>
      </c>
      <c r="K33" s="34">
        <f t="shared" si="43"/>
        <v>0.09</v>
      </c>
      <c r="L33" s="34">
        <f t="shared" si="44"/>
        <v>0</v>
      </c>
      <c r="M33" s="34">
        <f t="shared" si="45"/>
        <v>0</v>
      </c>
      <c r="N33" s="34">
        <f t="shared" si="46"/>
        <v>0.09</v>
      </c>
      <c r="O33" s="34">
        <f t="shared" si="47"/>
        <v>0.22</v>
      </c>
      <c r="P33" s="34">
        <f t="shared" si="48"/>
        <v>0</v>
      </c>
      <c r="Q33" s="34">
        <f t="shared" si="49"/>
        <v>0</v>
      </c>
      <c r="R33" s="34">
        <f t="shared" si="50"/>
        <v>0.22</v>
      </c>
      <c r="S33" s="62">
        <f t="shared" si="9"/>
        <v>0.22</v>
      </c>
      <c r="T33" s="62">
        <v>0.22</v>
      </c>
      <c r="U33" s="34">
        <f t="shared" si="51"/>
        <v>0</v>
      </c>
      <c r="V33" s="34">
        <f t="shared" si="52"/>
        <v>0.22</v>
      </c>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row>
    <row r="34" s="1" customFormat="1" ht="22" customHeight="1" spans="1:208">
      <c r="A34" s="30" t="s">
        <v>39</v>
      </c>
      <c r="B34" s="31">
        <f t="shared" si="40"/>
        <v>0</v>
      </c>
      <c r="C34" s="32">
        <v>0</v>
      </c>
      <c r="D34" s="32">
        <v>0</v>
      </c>
      <c r="E34" s="32">
        <v>0</v>
      </c>
      <c r="F34" s="33">
        <v>1</v>
      </c>
      <c r="G34" s="34">
        <f t="shared" si="41"/>
        <v>0</v>
      </c>
      <c r="H34" s="34">
        <f t="shared" si="37"/>
        <v>0</v>
      </c>
      <c r="I34" s="34">
        <f t="shared" si="42"/>
        <v>0</v>
      </c>
      <c r="J34" s="34">
        <f t="shared" si="38"/>
        <v>0</v>
      </c>
      <c r="K34" s="34">
        <f t="shared" si="43"/>
        <v>0</v>
      </c>
      <c r="L34" s="34">
        <f t="shared" si="44"/>
        <v>0</v>
      </c>
      <c r="M34" s="34">
        <f t="shared" si="45"/>
        <v>0</v>
      </c>
      <c r="N34" s="34">
        <f t="shared" si="46"/>
        <v>0</v>
      </c>
      <c r="O34" s="34">
        <f t="shared" si="47"/>
        <v>0</v>
      </c>
      <c r="P34" s="34">
        <f t="shared" si="48"/>
        <v>0</v>
      </c>
      <c r="Q34" s="34">
        <f t="shared" si="49"/>
        <v>0</v>
      </c>
      <c r="R34" s="34">
        <f t="shared" si="50"/>
        <v>0</v>
      </c>
      <c r="S34" s="62">
        <f t="shared" si="9"/>
        <v>0</v>
      </c>
      <c r="T34" s="62">
        <v>0</v>
      </c>
      <c r="U34" s="34">
        <f t="shared" si="51"/>
        <v>0</v>
      </c>
      <c r="V34" s="34">
        <f t="shared" si="52"/>
        <v>0</v>
      </c>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row>
    <row r="35" s="1" customFormat="1" ht="22" customHeight="1" spans="1:208">
      <c r="A35" s="30" t="s">
        <v>40</v>
      </c>
      <c r="B35" s="31">
        <f t="shared" si="40"/>
        <v>0</v>
      </c>
      <c r="C35" s="32">
        <v>0</v>
      </c>
      <c r="D35" s="32">
        <v>0</v>
      </c>
      <c r="E35" s="32">
        <v>0</v>
      </c>
      <c r="F35" s="33">
        <v>0.85</v>
      </c>
      <c r="G35" s="34">
        <f t="shared" si="41"/>
        <v>0</v>
      </c>
      <c r="H35" s="34">
        <f t="shared" si="37"/>
        <v>0</v>
      </c>
      <c r="I35" s="34">
        <f t="shared" si="42"/>
        <v>0</v>
      </c>
      <c r="J35" s="34">
        <f t="shared" si="38"/>
        <v>0</v>
      </c>
      <c r="K35" s="34">
        <f t="shared" si="43"/>
        <v>0</v>
      </c>
      <c r="L35" s="34">
        <f t="shared" si="44"/>
        <v>0</v>
      </c>
      <c r="M35" s="34">
        <f t="shared" si="45"/>
        <v>0</v>
      </c>
      <c r="N35" s="34">
        <f t="shared" si="46"/>
        <v>0</v>
      </c>
      <c r="O35" s="34">
        <f t="shared" si="47"/>
        <v>0</v>
      </c>
      <c r="P35" s="34">
        <f t="shared" si="48"/>
        <v>0</v>
      </c>
      <c r="Q35" s="34">
        <f t="shared" si="49"/>
        <v>0</v>
      </c>
      <c r="R35" s="34">
        <f t="shared" si="50"/>
        <v>0</v>
      </c>
      <c r="S35" s="62">
        <f t="shared" si="9"/>
        <v>0</v>
      </c>
      <c r="T35" s="62">
        <v>0</v>
      </c>
      <c r="U35" s="34">
        <f t="shared" si="51"/>
        <v>0</v>
      </c>
      <c r="V35" s="34">
        <f t="shared" si="52"/>
        <v>0</v>
      </c>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row>
    <row r="36" s="3" customFormat="1" ht="22" customHeight="1" spans="1:208">
      <c r="A36" s="39" t="s">
        <v>41</v>
      </c>
      <c r="B36" s="40">
        <f>SUM(C36:E36)</f>
        <v>33</v>
      </c>
      <c r="C36" s="40">
        <f>SUM(C37:C41)</f>
        <v>0</v>
      </c>
      <c r="D36" s="40">
        <f>SUM(D37:D41)</f>
        <v>0</v>
      </c>
      <c r="E36" s="40">
        <f>SUM(E37:E41)</f>
        <v>33</v>
      </c>
      <c r="F36" s="41"/>
      <c r="G36" s="42">
        <f t="shared" ref="G36:R36" si="53">SUM(G37:G41)</f>
        <v>3.09</v>
      </c>
      <c r="H36" s="42">
        <f t="shared" si="53"/>
        <v>0</v>
      </c>
      <c r="I36" s="42">
        <f t="shared" si="53"/>
        <v>0</v>
      </c>
      <c r="J36" s="42">
        <f t="shared" si="53"/>
        <v>3.09</v>
      </c>
      <c r="K36" s="42">
        <f t="shared" si="53"/>
        <v>3.09</v>
      </c>
      <c r="L36" s="42">
        <f t="shared" si="53"/>
        <v>0</v>
      </c>
      <c r="M36" s="42">
        <f t="shared" si="53"/>
        <v>0</v>
      </c>
      <c r="N36" s="42">
        <f t="shared" si="53"/>
        <v>3.09</v>
      </c>
      <c r="O36" s="42">
        <f t="shared" si="53"/>
        <v>0</v>
      </c>
      <c r="P36" s="42">
        <f t="shared" si="53"/>
        <v>0</v>
      </c>
      <c r="Q36" s="42">
        <f t="shared" si="53"/>
        <v>0</v>
      </c>
      <c r="R36" s="42">
        <f t="shared" si="53"/>
        <v>0</v>
      </c>
      <c r="S36" s="63">
        <f t="shared" si="9"/>
        <v>0</v>
      </c>
      <c r="T36" s="63">
        <v>0</v>
      </c>
      <c r="U36" s="64">
        <f>SUM(U37:U41)</f>
        <v>0</v>
      </c>
      <c r="V36" s="64">
        <f>SUM(V37:V41)</f>
        <v>0</v>
      </c>
      <c r="W36" s="8"/>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c r="DJ36" s="61"/>
      <c r="DK36" s="61"/>
      <c r="DL36" s="61"/>
      <c r="DM36" s="61"/>
      <c r="DN36" s="61"/>
      <c r="DO36" s="61"/>
      <c r="DP36" s="61"/>
      <c r="DQ36" s="61"/>
      <c r="DR36" s="61"/>
      <c r="DS36" s="61"/>
      <c r="DT36" s="61"/>
      <c r="DU36" s="61"/>
      <c r="DV36" s="61"/>
      <c r="DW36" s="61"/>
      <c r="DX36" s="61"/>
      <c r="DY36" s="61"/>
      <c r="DZ36" s="61"/>
      <c r="EA36" s="61"/>
      <c r="EB36" s="61"/>
      <c r="EC36" s="61"/>
      <c r="ED36" s="61"/>
      <c r="EE36" s="61"/>
      <c r="EF36" s="61"/>
      <c r="EG36" s="61"/>
      <c r="EH36" s="61"/>
      <c r="EI36" s="61"/>
      <c r="EJ36" s="61"/>
      <c r="EK36" s="61"/>
      <c r="EL36" s="61"/>
      <c r="EM36" s="61"/>
      <c r="EN36" s="61"/>
      <c r="EO36" s="61"/>
      <c r="EP36" s="61"/>
      <c r="EQ36" s="61"/>
      <c r="ER36" s="61"/>
      <c r="ES36" s="61"/>
      <c r="ET36" s="61"/>
      <c r="EU36" s="61"/>
      <c r="EV36" s="61"/>
      <c r="EW36" s="61"/>
      <c r="EX36" s="61"/>
      <c r="EY36" s="61"/>
      <c r="EZ36" s="61"/>
      <c r="FA36" s="61"/>
      <c r="FB36" s="61"/>
      <c r="FC36" s="61"/>
      <c r="FD36" s="61"/>
      <c r="FE36" s="61"/>
      <c r="FF36" s="61"/>
      <c r="FG36" s="61"/>
      <c r="FH36" s="61"/>
      <c r="FI36" s="61"/>
      <c r="FJ36" s="61"/>
      <c r="FK36" s="61"/>
      <c r="FL36" s="61"/>
      <c r="FM36" s="61"/>
      <c r="FN36" s="61"/>
      <c r="FO36" s="61"/>
      <c r="FP36" s="61"/>
      <c r="FQ36" s="61"/>
      <c r="FR36" s="61"/>
      <c r="FS36" s="61"/>
      <c r="FT36" s="61"/>
      <c r="FU36" s="61"/>
      <c r="FV36" s="61"/>
      <c r="FW36" s="61"/>
      <c r="FX36" s="61"/>
      <c r="FY36" s="61"/>
      <c r="FZ36" s="61"/>
      <c r="GA36" s="61"/>
      <c r="GB36" s="61"/>
      <c r="GC36" s="61"/>
      <c r="GD36" s="61"/>
      <c r="GE36" s="61"/>
      <c r="GF36" s="61"/>
      <c r="GG36" s="61"/>
      <c r="GH36" s="61"/>
      <c r="GI36" s="61"/>
      <c r="GJ36" s="61"/>
      <c r="GK36" s="61"/>
      <c r="GL36" s="61"/>
      <c r="GM36" s="61"/>
      <c r="GN36" s="61"/>
      <c r="GO36" s="61"/>
      <c r="GP36" s="61"/>
      <c r="GQ36" s="61"/>
      <c r="GR36" s="61"/>
      <c r="GS36" s="61"/>
      <c r="GT36" s="61"/>
      <c r="GU36" s="61"/>
      <c r="GV36" s="61"/>
      <c r="GW36" s="61"/>
      <c r="GX36" s="61"/>
      <c r="GY36" s="61"/>
      <c r="GZ36" s="61"/>
    </row>
    <row r="37" s="1" customFormat="1" ht="22" customHeight="1" spans="1:208">
      <c r="A37" s="30" t="s">
        <v>42</v>
      </c>
      <c r="B37" s="31">
        <f t="shared" ref="B37:B41" si="54">SUM(C37,D37,E37)</f>
        <v>0</v>
      </c>
      <c r="C37" s="32">
        <v>0</v>
      </c>
      <c r="D37" s="32">
        <v>0</v>
      </c>
      <c r="E37" s="32">
        <v>0</v>
      </c>
      <c r="F37" s="33">
        <v>0.3</v>
      </c>
      <c r="G37" s="34">
        <f>SUM(H37:J37)</f>
        <v>0</v>
      </c>
      <c r="H37" s="34">
        <f t="shared" si="37"/>
        <v>0</v>
      </c>
      <c r="I37" s="34">
        <f>ROUND(D37*F37*390*12/10000,2)</f>
        <v>0</v>
      </c>
      <c r="J37" s="34">
        <f t="shared" si="38"/>
        <v>0</v>
      </c>
      <c r="K37" s="34">
        <f>SUM(L37:N37)</f>
        <v>0</v>
      </c>
      <c r="L37" s="34">
        <f>ROUND(C37*0.3*520*12/10000,2)</f>
        <v>0</v>
      </c>
      <c r="M37" s="34">
        <f>ROUND(D37*0.3*390*12/10000,2)</f>
        <v>0</v>
      </c>
      <c r="N37" s="34">
        <f>ROUND(E37*0.3*260*12/10000,2)</f>
        <v>0</v>
      </c>
      <c r="O37" s="34">
        <f>SUM(P37:R37)</f>
        <v>0</v>
      </c>
      <c r="P37" s="34">
        <f>H37-L37</f>
        <v>0</v>
      </c>
      <c r="Q37" s="34">
        <f>I37-M37</f>
        <v>0</v>
      </c>
      <c r="R37" s="34">
        <f>J37-N37</f>
        <v>0</v>
      </c>
      <c r="S37" s="62">
        <f t="shared" si="9"/>
        <v>0</v>
      </c>
      <c r="T37" s="62">
        <v>0</v>
      </c>
      <c r="U37" s="34">
        <f>S37-T37</f>
        <v>0</v>
      </c>
      <c r="V37" s="34">
        <f>O37+U37</f>
        <v>0</v>
      </c>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row>
    <row r="38" s="1" customFormat="1" ht="22" customHeight="1" spans="1:208">
      <c r="A38" s="30" t="s">
        <v>43</v>
      </c>
      <c r="B38" s="31">
        <f t="shared" si="54"/>
        <v>0</v>
      </c>
      <c r="C38" s="32">
        <v>0</v>
      </c>
      <c r="D38" s="32">
        <v>0</v>
      </c>
      <c r="E38" s="32">
        <v>0</v>
      </c>
      <c r="F38" s="33">
        <v>0.3</v>
      </c>
      <c r="G38" s="34">
        <f>SUM(H38:J38)</f>
        <v>0</v>
      </c>
      <c r="H38" s="34">
        <f t="shared" si="37"/>
        <v>0</v>
      </c>
      <c r="I38" s="34">
        <f>ROUND(D38*F38*390*12/10000,2)</f>
        <v>0</v>
      </c>
      <c r="J38" s="34">
        <f t="shared" si="38"/>
        <v>0</v>
      </c>
      <c r="K38" s="34">
        <f>SUM(L38:N38)</f>
        <v>0</v>
      </c>
      <c r="L38" s="34">
        <f>ROUND(C38*0.3*520*12/10000,2)</f>
        <v>0</v>
      </c>
      <c r="M38" s="34">
        <f>ROUND(D38*0.3*390*12/10000,2)</f>
        <v>0</v>
      </c>
      <c r="N38" s="34">
        <f>ROUND(E38*0.3*260*12/10000,2)</f>
        <v>0</v>
      </c>
      <c r="O38" s="34">
        <f>SUM(P38:R38)</f>
        <v>0</v>
      </c>
      <c r="P38" s="34">
        <f>H38-L38</f>
        <v>0</v>
      </c>
      <c r="Q38" s="34">
        <f>I38-M38</f>
        <v>0</v>
      </c>
      <c r="R38" s="34">
        <f>J38-N38</f>
        <v>0</v>
      </c>
      <c r="S38" s="62">
        <f t="shared" si="9"/>
        <v>0</v>
      </c>
      <c r="T38" s="62">
        <v>0</v>
      </c>
      <c r="U38" s="34">
        <f>S38-T38</f>
        <v>0</v>
      </c>
      <c r="V38" s="34">
        <f>O38+U38</f>
        <v>0</v>
      </c>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row>
    <row r="39" s="1" customFormat="1" ht="22" customHeight="1" spans="1:208">
      <c r="A39" s="30" t="s">
        <v>44</v>
      </c>
      <c r="B39" s="31">
        <f t="shared" si="54"/>
        <v>12</v>
      </c>
      <c r="C39" s="32">
        <v>0</v>
      </c>
      <c r="D39" s="32">
        <v>0</v>
      </c>
      <c r="E39" s="32">
        <v>12</v>
      </c>
      <c r="F39" s="33">
        <v>0.3</v>
      </c>
      <c r="G39" s="34">
        <f>SUM(H39:J39)</f>
        <v>1.12</v>
      </c>
      <c r="H39" s="34">
        <f t="shared" si="37"/>
        <v>0</v>
      </c>
      <c r="I39" s="34">
        <f>ROUND(D39*F39*390*12/10000,2)</f>
        <v>0</v>
      </c>
      <c r="J39" s="34">
        <f t="shared" si="38"/>
        <v>1.12</v>
      </c>
      <c r="K39" s="34">
        <f>SUM(L39:N39)</f>
        <v>1.12</v>
      </c>
      <c r="L39" s="34">
        <f>ROUND(C39*0.3*520*12/10000,2)</f>
        <v>0</v>
      </c>
      <c r="M39" s="34">
        <f>ROUND(D39*0.3*390*12/10000,2)</f>
        <v>0</v>
      </c>
      <c r="N39" s="34">
        <f>ROUND(E39*0.3*260*12/10000,2)</f>
        <v>1.12</v>
      </c>
      <c r="O39" s="34">
        <f>SUM(P39:R39)</f>
        <v>0</v>
      </c>
      <c r="P39" s="34">
        <f>H39-L39</f>
        <v>0</v>
      </c>
      <c r="Q39" s="34">
        <f>I39-M39</f>
        <v>0</v>
      </c>
      <c r="R39" s="34">
        <f>J39-N39</f>
        <v>0</v>
      </c>
      <c r="S39" s="62">
        <f t="shared" si="9"/>
        <v>0</v>
      </c>
      <c r="T39" s="62">
        <v>0</v>
      </c>
      <c r="U39" s="34">
        <f>S39-T39</f>
        <v>0</v>
      </c>
      <c r="V39" s="34">
        <f>O39+U39</f>
        <v>0</v>
      </c>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row>
    <row r="40" s="1" customFormat="1" ht="22" customHeight="1" spans="1:208">
      <c r="A40" s="30" t="s">
        <v>45</v>
      </c>
      <c r="B40" s="31">
        <f t="shared" si="54"/>
        <v>0</v>
      </c>
      <c r="C40" s="32">
        <v>0</v>
      </c>
      <c r="D40" s="32">
        <v>0</v>
      </c>
      <c r="E40" s="32">
        <v>0</v>
      </c>
      <c r="F40" s="33">
        <v>0.3</v>
      </c>
      <c r="G40" s="34">
        <f>SUM(H40:J40)</f>
        <v>0</v>
      </c>
      <c r="H40" s="34">
        <f t="shared" si="37"/>
        <v>0</v>
      </c>
      <c r="I40" s="34">
        <f>ROUND(D40*F40*390*12/10000,2)</f>
        <v>0</v>
      </c>
      <c r="J40" s="34">
        <f t="shared" si="38"/>
        <v>0</v>
      </c>
      <c r="K40" s="34">
        <f>SUM(L40:N40)</f>
        <v>0</v>
      </c>
      <c r="L40" s="34">
        <f>ROUND(C40*0.3*520*12/10000,2)</f>
        <v>0</v>
      </c>
      <c r="M40" s="34">
        <f>ROUND(D40*0.3*390*12/10000,2)</f>
        <v>0</v>
      </c>
      <c r="N40" s="34">
        <f>ROUND(E40*0.3*260*12/10000,2)</f>
        <v>0</v>
      </c>
      <c r="O40" s="34">
        <f>SUM(P40:R40)</f>
        <v>0</v>
      </c>
      <c r="P40" s="34">
        <f>H40-L40</f>
        <v>0</v>
      </c>
      <c r="Q40" s="34">
        <f>I40-M40</f>
        <v>0</v>
      </c>
      <c r="R40" s="34">
        <f>J40-N40</f>
        <v>0</v>
      </c>
      <c r="S40" s="62">
        <f t="shared" si="9"/>
        <v>0</v>
      </c>
      <c r="T40" s="62">
        <v>0</v>
      </c>
      <c r="U40" s="34">
        <f>S40-T40</f>
        <v>0</v>
      </c>
      <c r="V40" s="34">
        <f>O40+U40</f>
        <v>0</v>
      </c>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row>
    <row r="41" s="1" customFormat="1" ht="22" customHeight="1" spans="1:208">
      <c r="A41" s="30" t="s">
        <v>46</v>
      </c>
      <c r="B41" s="31">
        <f t="shared" si="54"/>
        <v>21</v>
      </c>
      <c r="C41" s="32">
        <v>0</v>
      </c>
      <c r="D41" s="32">
        <v>0</v>
      </c>
      <c r="E41" s="32">
        <v>21</v>
      </c>
      <c r="F41" s="33">
        <v>0.3</v>
      </c>
      <c r="G41" s="34">
        <f>SUM(H41:J41)</f>
        <v>1.97</v>
      </c>
      <c r="H41" s="34">
        <f t="shared" si="37"/>
        <v>0</v>
      </c>
      <c r="I41" s="34">
        <f>ROUND(D41*F41*390*12/10000,2)</f>
        <v>0</v>
      </c>
      <c r="J41" s="34">
        <f t="shared" si="38"/>
        <v>1.97</v>
      </c>
      <c r="K41" s="34">
        <f>SUM(L41:N41)</f>
        <v>1.97</v>
      </c>
      <c r="L41" s="34">
        <f>ROUND(C41*0.3*520*12/10000,2)</f>
        <v>0</v>
      </c>
      <c r="M41" s="34">
        <f>ROUND(D41*0.3*390*12/10000,2)</f>
        <v>0</v>
      </c>
      <c r="N41" s="34">
        <f>ROUND(E41*0.3*260*12/10000,2)</f>
        <v>1.97</v>
      </c>
      <c r="O41" s="34">
        <f>SUM(P41:R41)</f>
        <v>0</v>
      </c>
      <c r="P41" s="34">
        <f>H41-L41</f>
        <v>0</v>
      </c>
      <c r="Q41" s="34">
        <f>I41-M41</f>
        <v>0</v>
      </c>
      <c r="R41" s="34">
        <f>J41-N41</f>
        <v>0</v>
      </c>
      <c r="S41" s="62">
        <f t="shared" si="9"/>
        <v>0</v>
      </c>
      <c r="T41" s="62">
        <v>0</v>
      </c>
      <c r="U41" s="34">
        <f>S41-T41</f>
        <v>0</v>
      </c>
      <c r="V41" s="34">
        <f>O41+U41</f>
        <v>0</v>
      </c>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row>
    <row r="42" s="3" customFormat="1" ht="22" customHeight="1" spans="1:208">
      <c r="A42" s="27" t="s">
        <v>47</v>
      </c>
      <c r="B42" s="29">
        <f>SUM(B43:B45)</f>
        <v>125</v>
      </c>
      <c r="C42" s="29">
        <f t="shared" ref="C42:V42" si="55">SUM(C43:C45)</f>
        <v>0</v>
      </c>
      <c r="D42" s="29">
        <f t="shared" si="55"/>
        <v>1</v>
      </c>
      <c r="E42" s="29">
        <f t="shared" si="55"/>
        <v>124</v>
      </c>
      <c r="F42" s="29"/>
      <c r="G42" s="29">
        <f t="shared" si="55"/>
        <v>33.29</v>
      </c>
      <c r="H42" s="36">
        <f t="shared" si="55"/>
        <v>0</v>
      </c>
      <c r="I42" s="29">
        <f t="shared" si="55"/>
        <v>0.4</v>
      </c>
      <c r="J42" s="29">
        <f t="shared" si="55"/>
        <v>32.89</v>
      </c>
      <c r="K42" s="29">
        <f t="shared" si="55"/>
        <v>11.74</v>
      </c>
      <c r="L42" s="36">
        <f t="shared" si="55"/>
        <v>0</v>
      </c>
      <c r="M42" s="29">
        <f t="shared" si="55"/>
        <v>0.14</v>
      </c>
      <c r="N42" s="29">
        <f t="shared" si="55"/>
        <v>11.6</v>
      </c>
      <c r="O42" s="29">
        <f t="shared" si="55"/>
        <v>21.55</v>
      </c>
      <c r="P42" s="36">
        <f t="shared" si="55"/>
        <v>0</v>
      </c>
      <c r="Q42" s="29">
        <f t="shared" si="55"/>
        <v>0.26</v>
      </c>
      <c r="R42" s="29">
        <f t="shared" si="55"/>
        <v>21.29</v>
      </c>
      <c r="S42" s="29">
        <f t="shared" si="55"/>
        <v>21.55</v>
      </c>
      <c r="T42" s="29">
        <f t="shared" si="55"/>
        <v>19.66</v>
      </c>
      <c r="U42" s="29">
        <f t="shared" si="55"/>
        <v>1.89</v>
      </c>
      <c r="V42" s="29">
        <f t="shared" si="55"/>
        <v>23.44</v>
      </c>
      <c r="W42" s="8"/>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c r="BC42" s="61"/>
      <c r="BD42" s="61"/>
      <c r="BE42" s="61"/>
      <c r="BF42" s="61"/>
      <c r="BG42" s="61"/>
      <c r="BH42" s="61"/>
      <c r="BI42" s="61"/>
      <c r="BJ42" s="61"/>
      <c r="BK42" s="61"/>
      <c r="BL42" s="61"/>
      <c r="BM42" s="61"/>
      <c r="BN42" s="61"/>
      <c r="BO42" s="61"/>
      <c r="BP42" s="61"/>
      <c r="BQ42" s="61"/>
      <c r="BR42" s="61"/>
      <c r="BS42" s="61"/>
      <c r="BT42" s="61"/>
      <c r="BU42" s="61"/>
      <c r="BV42" s="61"/>
      <c r="BW42" s="61"/>
      <c r="BX42" s="61"/>
      <c r="BY42" s="61"/>
      <c r="BZ42" s="61"/>
      <c r="CA42" s="61"/>
      <c r="CB42" s="61"/>
      <c r="CC42" s="61"/>
      <c r="CD42" s="61"/>
      <c r="CE42" s="61"/>
      <c r="CF42" s="61"/>
      <c r="CG42" s="61"/>
      <c r="CH42" s="61"/>
      <c r="CI42" s="61"/>
      <c r="CJ42" s="61"/>
      <c r="CK42" s="61"/>
      <c r="CL42" s="61"/>
      <c r="CM42" s="61"/>
      <c r="CN42" s="61"/>
      <c r="CO42" s="61"/>
      <c r="CP42" s="61"/>
      <c r="CQ42" s="61"/>
      <c r="CR42" s="61"/>
      <c r="CS42" s="61"/>
      <c r="CT42" s="61"/>
      <c r="CU42" s="61"/>
      <c r="CV42" s="61"/>
      <c r="CW42" s="61"/>
      <c r="CX42" s="61"/>
      <c r="CY42" s="61"/>
      <c r="CZ42" s="61"/>
      <c r="DA42" s="61"/>
      <c r="DB42" s="61"/>
      <c r="DC42" s="61"/>
      <c r="DD42" s="61"/>
      <c r="DE42" s="61"/>
      <c r="DF42" s="61"/>
      <c r="DG42" s="61"/>
      <c r="DH42" s="61"/>
      <c r="DI42" s="61"/>
      <c r="DJ42" s="61"/>
      <c r="DK42" s="61"/>
      <c r="DL42" s="61"/>
      <c r="DM42" s="61"/>
      <c r="DN42" s="61"/>
      <c r="DO42" s="61"/>
      <c r="DP42" s="61"/>
      <c r="DQ42" s="61"/>
      <c r="DR42" s="61"/>
      <c r="DS42" s="61"/>
      <c r="DT42" s="61"/>
      <c r="DU42" s="61"/>
      <c r="DV42" s="61"/>
      <c r="DW42" s="61"/>
      <c r="DX42" s="61"/>
      <c r="DY42" s="61"/>
      <c r="DZ42" s="61"/>
      <c r="EA42" s="61"/>
      <c r="EB42" s="61"/>
      <c r="EC42" s="61"/>
      <c r="ED42" s="61"/>
      <c r="EE42" s="61"/>
      <c r="EF42" s="61"/>
      <c r="EG42" s="61"/>
      <c r="EH42" s="61"/>
      <c r="EI42" s="61"/>
      <c r="EJ42" s="61"/>
      <c r="EK42" s="61"/>
      <c r="EL42" s="61"/>
      <c r="EM42" s="61"/>
      <c r="EN42" s="61"/>
      <c r="EO42" s="61"/>
      <c r="EP42" s="61"/>
      <c r="EQ42" s="61"/>
      <c r="ER42" s="61"/>
      <c r="ES42" s="61"/>
      <c r="ET42" s="61"/>
      <c r="EU42" s="61"/>
      <c r="EV42" s="61"/>
      <c r="EW42" s="61"/>
      <c r="EX42" s="61"/>
      <c r="EY42" s="61"/>
      <c r="EZ42" s="61"/>
      <c r="FA42" s="61"/>
      <c r="FB42" s="61"/>
      <c r="FC42" s="61"/>
      <c r="FD42" s="61"/>
      <c r="FE42" s="61"/>
      <c r="FF42" s="61"/>
      <c r="FG42" s="61"/>
      <c r="FH42" s="61"/>
      <c r="FI42" s="61"/>
      <c r="FJ42" s="61"/>
      <c r="FK42" s="61"/>
      <c r="FL42" s="61"/>
      <c r="FM42" s="61"/>
      <c r="FN42" s="61"/>
      <c r="FO42" s="61"/>
      <c r="FP42" s="61"/>
      <c r="FQ42" s="61"/>
      <c r="FR42" s="61"/>
      <c r="FS42" s="61"/>
      <c r="FT42" s="61"/>
      <c r="FU42" s="61"/>
      <c r="FV42" s="61"/>
      <c r="FW42" s="61"/>
      <c r="FX42" s="61"/>
      <c r="FY42" s="61"/>
      <c r="FZ42" s="61"/>
      <c r="GA42" s="61"/>
      <c r="GB42" s="61"/>
      <c r="GC42" s="61"/>
      <c r="GD42" s="61"/>
      <c r="GE42" s="61"/>
      <c r="GF42" s="61"/>
      <c r="GG42" s="61"/>
      <c r="GH42" s="61"/>
      <c r="GI42" s="61"/>
      <c r="GJ42" s="61"/>
      <c r="GK42" s="61"/>
      <c r="GL42" s="61"/>
      <c r="GM42" s="61"/>
      <c r="GN42" s="61"/>
      <c r="GO42" s="61"/>
      <c r="GP42" s="61"/>
      <c r="GQ42" s="61"/>
      <c r="GR42" s="61"/>
      <c r="GS42" s="61"/>
      <c r="GT42" s="61"/>
      <c r="GU42" s="61"/>
      <c r="GV42" s="61"/>
      <c r="GW42" s="61"/>
      <c r="GX42" s="61"/>
      <c r="GY42" s="61"/>
      <c r="GZ42" s="61"/>
    </row>
    <row r="43" s="1" customFormat="1" ht="22" customHeight="1" spans="1:208">
      <c r="A43" s="30" t="s">
        <v>48</v>
      </c>
      <c r="B43" s="31">
        <f>SUM(C43,D43,E43)</f>
        <v>15</v>
      </c>
      <c r="C43" s="32">
        <v>0</v>
      </c>
      <c r="D43" s="32">
        <v>0</v>
      </c>
      <c r="E43" s="32">
        <v>15</v>
      </c>
      <c r="F43" s="33">
        <v>0.85</v>
      </c>
      <c r="G43" s="34">
        <f>SUM(H43:J43)</f>
        <v>3.98</v>
      </c>
      <c r="H43" s="34">
        <f>ROUND(C43*F43*520*12/10000,2)</f>
        <v>0</v>
      </c>
      <c r="I43" s="34">
        <f>ROUND(D43*F43*390*12/10000,2)</f>
        <v>0</v>
      </c>
      <c r="J43" s="34">
        <f>ROUND(E43*F43*260*12/10000,2)</f>
        <v>3.98</v>
      </c>
      <c r="K43" s="34">
        <f>SUM(L43:N43)</f>
        <v>1.4</v>
      </c>
      <c r="L43" s="34">
        <f>ROUND(C43*0.3*520*12/10000,2)</f>
        <v>0</v>
      </c>
      <c r="M43" s="34">
        <f>ROUND(D43*0.3*390*12/10000,2)</f>
        <v>0</v>
      </c>
      <c r="N43" s="34">
        <f>ROUND(E43*0.3*260*12/10000,2)</f>
        <v>1.4</v>
      </c>
      <c r="O43" s="34">
        <f>SUM(P43:R43)</f>
        <v>2.58</v>
      </c>
      <c r="P43" s="34">
        <f>H43-L43</f>
        <v>0</v>
      </c>
      <c r="Q43" s="34">
        <f>I43-M43</f>
        <v>0</v>
      </c>
      <c r="R43" s="34">
        <f>J43-N43</f>
        <v>2.58</v>
      </c>
      <c r="S43" s="62">
        <f>O43</f>
        <v>2.58</v>
      </c>
      <c r="T43" s="62">
        <v>2.58</v>
      </c>
      <c r="U43" s="34">
        <f>S43-T43</f>
        <v>0</v>
      </c>
      <c r="V43" s="34">
        <f>O43+U43</f>
        <v>2.58</v>
      </c>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row>
    <row r="44" s="1" customFormat="1" ht="22" customHeight="1" spans="1:208">
      <c r="A44" s="30" t="s">
        <v>49</v>
      </c>
      <c r="B44" s="31">
        <f>SUM(C44,D44,E44)</f>
        <v>26</v>
      </c>
      <c r="C44" s="32">
        <v>0</v>
      </c>
      <c r="D44" s="32">
        <v>1</v>
      </c>
      <c r="E44" s="32">
        <v>25</v>
      </c>
      <c r="F44" s="33">
        <v>0.85</v>
      </c>
      <c r="G44" s="34">
        <f>SUM(H44:J44)</f>
        <v>7.03</v>
      </c>
      <c r="H44" s="34">
        <f>ROUND(C44*F44*520*12/10000,2)</f>
        <v>0</v>
      </c>
      <c r="I44" s="34">
        <f>ROUND(D44*F44*390*12/10000,2)</f>
        <v>0.4</v>
      </c>
      <c r="J44" s="34">
        <f>ROUND(E44*F44*260*12/10000,2)</f>
        <v>6.63</v>
      </c>
      <c r="K44" s="34">
        <f>SUM(L44:N44)</f>
        <v>2.48</v>
      </c>
      <c r="L44" s="34">
        <f>ROUND(C44*0.3*520*12/10000,2)</f>
        <v>0</v>
      </c>
      <c r="M44" s="34">
        <f>ROUND(D44*0.3*390*12/10000,2)</f>
        <v>0.14</v>
      </c>
      <c r="N44" s="34">
        <f>ROUND(E44*0.3*260*12/10000,2)</f>
        <v>2.34</v>
      </c>
      <c r="O44" s="34">
        <f>SUM(P44:R44)</f>
        <v>4.55</v>
      </c>
      <c r="P44" s="34">
        <f>H44-L44</f>
        <v>0</v>
      </c>
      <c r="Q44" s="34">
        <f>I44-M44</f>
        <v>0.26</v>
      </c>
      <c r="R44" s="34">
        <f>J44-N44</f>
        <v>4.29</v>
      </c>
      <c r="S44" s="62">
        <f>O44</f>
        <v>4.55</v>
      </c>
      <c r="T44" s="62">
        <v>4.55</v>
      </c>
      <c r="U44" s="34">
        <f>S44-T44</f>
        <v>0</v>
      </c>
      <c r="V44" s="34">
        <f>O44+U44</f>
        <v>4.55</v>
      </c>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row>
    <row r="45" s="1" customFormat="1" ht="22" customHeight="1" spans="1:208">
      <c r="A45" s="30" t="s">
        <v>50</v>
      </c>
      <c r="B45" s="31">
        <f>SUM(C45,D45,E45)</f>
        <v>84</v>
      </c>
      <c r="C45" s="32">
        <v>0</v>
      </c>
      <c r="D45" s="32">
        <v>0</v>
      </c>
      <c r="E45" s="32">
        <v>84</v>
      </c>
      <c r="F45" s="33">
        <v>0.85</v>
      </c>
      <c r="G45" s="34">
        <f>SUM(H45:J45)</f>
        <v>22.28</v>
      </c>
      <c r="H45" s="34">
        <f>ROUND(C45*F45*520*12/10000,2)</f>
        <v>0</v>
      </c>
      <c r="I45" s="34">
        <f>ROUND(D45*F45*390*12/10000,2)</f>
        <v>0</v>
      </c>
      <c r="J45" s="34">
        <f>ROUND(E45*F45*260*12/10000,2)</f>
        <v>22.28</v>
      </c>
      <c r="K45" s="34">
        <f>SUM(L45:N45)</f>
        <v>7.86</v>
      </c>
      <c r="L45" s="34">
        <f>ROUND(C45*0.3*520*12/10000,2)</f>
        <v>0</v>
      </c>
      <c r="M45" s="34">
        <f>ROUND(D45*0.3*390*12/10000,2)</f>
        <v>0</v>
      </c>
      <c r="N45" s="34">
        <f>ROUND(E45*0.3*260*12/10000,2)</f>
        <v>7.86</v>
      </c>
      <c r="O45" s="34">
        <f>SUM(P45:R45)</f>
        <v>14.42</v>
      </c>
      <c r="P45" s="34">
        <f>H45-L45</f>
        <v>0</v>
      </c>
      <c r="Q45" s="34">
        <f>I45-M45</f>
        <v>0</v>
      </c>
      <c r="R45" s="34">
        <f>J45-N45</f>
        <v>14.42</v>
      </c>
      <c r="S45" s="62">
        <f>O45</f>
        <v>14.42</v>
      </c>
      <c r="T45" s="62">
        <v>12.53</v>
      </c>
      <c r="U45" s="65">
        <f>S45-T45</f>
        <v>1.89</v>
      </c>
      <c r="V45" s="34">
        <f>O45+U45</f>
        <v>16.31</v>
      </c>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row>
    <row r="46" s="3" customFormat="1" ht="22" customHeight="1" spans="1:208">
      <c r="A46" s="27" t="s">
        <v>51</v>
      </c>
      <c r="B46" s="29">
        <f>SUM(B47,B49)</f>
        <v>9</v>
      </c>
      <c r="C46" s="29">
        <f t="shared" ref="C46:V46" si="56">SUM(C47,C49)</f>
        <v>0</v>
      </c>
      <c r="D46" s="29">
        <f t="shared" si="56"/>
        <v>4</v>
      </c>
      <c r="E46" s="29">
        <f t="shared" si="56"/>
        <v>5</v>
      </c>
      <c r="F46" s="29"/>
      <c r="G46" s="29">
        <f t="shared" si="56"/>
        <v>2.92</v>
      </c>
      <c r="H46" s="36">
        <f t="shared" si="56"/>
        <v>0</v>
      </c>
      <c r="I46" s="29">
        <f t="shared" si="56"/>
        <v>1.59</v>
      </c>
      <c r="J46" s="29">
        <f t="shared" si="56"/>
        <v>1.33</v>
      </c>
      <c r="K46" s="29">
        <f t="shared" si="56"/>
        <v>1.03</v>
      </c>
      <c r="L46" s="36">
        <f t="shared" si="56"/>
        <v>0</v>
      </c>
      <c r="M46" s="29">
        <f t="shared" si="56"/>
        <v>0.56</v>
      </c>
      <c r="N46" s="29">
        <f t="shared" si="56"/>
        <v>0.47</v>
      </c>
      <c r="O46" s="29">
        <f t="shared" si="56"/>
        <v>1.89</v>
      </c>
      <c r="P46" s="36">
        <f t="shared" si="56"/>
        <v>0</v>
      </c>
      <c r="Q46" s="29">
        <f t="shared" si="56"/>
        <v>1.03</v>
      </c>
      <c r="R46" s="29">
        <f t="shared" si="56"/>
        <v>0.86</v>
      </c>
      <c r="S46" s="29">
        <f t="shared" si="56"/>
        <v>1.89</v>
      </c>
      <c r="T46" s="29">
        <f t="shared" si="56"/>
        <v>2.06</v>
      </c>
      <c r="U46" s="29">
        <f t="shared" si="56"/>
        <v>-0.17</v>
      </c>
      <c r="V46" s="29">
        <f t="shared" si="56"/>
        <v>1.72</v>
      </c>
      <c r="W46" s="8"/>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c r="BB46" s="61"/>
      <c r="BC46" s="61"/>
      <c r="BD46" s="61"/>
      <c r="BE46" s="61"/>
      <c r="BF46" s="61"/>
      <c r="BG46" s="61"/>
      <c r="BH46" s="61"/>
      <c r="BI46" s="61"/>
      <c r="BJ46" s="61"/>
      <c r="BK46" s="61"/>
      <c r="BL46" s="61"/>
      <c r="BM46" s="61"/>
      <c r="BN46" s="61"/>
      <c r="BO46" s="61"/>
      <c r="BP46" s="61"/>
      <c r="BQ46" s="61"/>
      <c r="BR46" s="61"/>
      <c r="BS46" s="61"/>
      <c r="BT46" s="61"/>
      <c r="BU46" s="61"/>
      <c r="BV46" s="61"/>
      <c r="BW46" s="61"/>
      <c r="BX46" s="61"/>
      <c r="BY46" s="61"/>
      <c r="BZ46" s="61"/>
      <c r="CA46" s="61"/>
      <c r="CB46" s="61"/>
      <c r="CC46" s="61"/>
      <c r="CD46" s="61"/>
      <c r="CE46" s="61"/>
      <c r="CF46" s="61"/>
      <c r="CG46" s="61"/>
      <c r="CH46" s="61"/>
      <c r="CI46" s="61"/>
      <c r="CJ46" s="61"/>
      <c r="CK46" s="61"/>
      <c r="CL46" s="61"/>
      <c r="CM46" s="61"/>
      <c r="CN46" s="61"/>
      <c r="CO46" s="61"/>
      <c r="CP46" s="61"/>
      <c r="CQ46" s="61"/>
      <c r="CR46" s="61"/>
      <c r="CS46" s="61"/>
      <c r="CT46" s="61"/>
      <c r="CU46" s="61"/>
      <c r="CV46" s="61"/>
      <c r="CW46" s="61"/>
      <c r="CX46" s="61"/>
      <c r="CY46" s="61"/>
      <c r="CZ46" s="61"/>
      <c r="DA46" s="61"/>
      <c r="DB46" s="61"/>
      <c r="DC46" s="61"/>
      <c r="DD46" s="61"/>
      <c r="DE46" s="61"/>
      <c r="DF46" s="61"/>
      <c r="DG46" s="61"/>
      <c r="DH46" s="61"/>
      <c r="DI46" s="61"/>
      <c r="DJ46" s="61"/>
      <c r="DK46" s="61"/>
      <c r="DL46" s="61"/>
      <c r="DM46" s="61"/>
      <c r="DN46" s="61"/>
      <c r="DO46" s="61"/>
      <c r="DP46" s="61"/>
      <c r="DQ46" s="61"/>
      <c r="DR46" s="61"/>
      <c r="DS46" s="61"/>
      <c r="DT46" s="61"/>
      <c r="DU46" s="61"/>
      <c r="DV46" s="61"/>
      <c r="DW46" s="61"/>
      <c r="DX46" s="61"/>
      <c r="DY46" s="61"/>
      <c r="DZ46" s="61"/>
      <c r="EA46" s="61"/>
      <c r="EB46" s="61"/>
      <c r="EC46" s="61"/>
      <c r="ED46" s="61"/>
      <c r="EE46" s="61"/>
      <c r="EF46" s="61"/>
      <c r="EG46" s="61"/>
      <c r="EH46" s="61"/>
      <c r="EI46" s="61"/>
      <c r="EJ46" s="61"/>
      <c r="EK46" s="61"/>
      <c r="EL46" s="61"/>
      <c r="EM46" s="61"/>
      <c r="EN46" s="61"/>
      <c r="EO46" s="61"/>
      <c r="EP46" s="61"/>
      <c r="EQ46" s="61"/>
      <c r="ER46" s="61"/>
      <c r="ES46" s="61"/>
      <c r="ET46" s="61"/>
      <c r="EU46" s="61"/>
      <c r="EV46" s="61"/>
      <c r="EW46" s="61"/>
      <c r="EX46" s="61"/>
      <c r="EY46" s="61"/>
      <c r="EZ46" s="61"/>
      <c r="FA46" s="61"/>
      <c r="FB46" s="61"/>
      <c r="FC46" s="61"/>
      <c r="FD46" s="61"/>
      <c r="FE46" s="61"/>
      <c r="FF46" s="61"/>
      <c r="FG46" s="61"/>
      <c r="FH46" s="61"/>
      <c r="FI46" s="61"/>
      <c r="FJ46" s="61"/>
      <c r="FK46" s="61"/>
      <c r="FL46" s="61"/>
      <c r="FM46" s="61"/>
      <c r="FN46" s="61"/>
      <c r="FO46" s="61"/>
      <c r="FP46" s="61"/>
      <c r="FQ46" s="61"/>
      <c r="FR46" s="61"/>
      <c r="FS46" s="61"/>
      <c r="FT46" s="61"/>
      <c r="FU46" s="61"/>
      <c r="FV46" s="61"/>
      <c r="FW46" s="61"/>
      <c r="FX46" s="61"/>
      <c r="FY46" s="61"/>
      <c r="FZ46" s="61"/>
      <c r="GA46" s="61"/>
      <c r="GB46" s="61"/>
      <c r="GC46" s="61"/>
      <c r="GD46" s="61"/>
      <c r="GE46" s="61"/>
      <c r="GF46" s="61"/>
      <c r="GG46" s="61"/>
      <c r="GH46" s="61"/>
      <c r="GI46" s="61"/>
      <c r="GJ46" s="61"/>
      <c r="GK46" s="61"/>
      <c r="GL46" s="61"/>
      <c r="GM46" s="61"/>
      <c r="GN46" s="61"/>
      <c r="GO46" s="61"/>
      <c r="GP46" s="61"/>
      <c r="GQ46" s="61"/>
      <c r="GR46" s="61"/>
      <c r="GS46" s="61"/>
      <c r="GT46" s="61"/>
      <c r="GU46" s="61"/>
      <c r="GV46" s="61"/>
      <c r="GW46" s="61"/>
      <c r="GX46" s="61"/>
      <c r="GY46" s="61"/>
      <c r="GZ46" s="61"/>
    </row>
    <row r="47" s="3" customFormat="1" ht="22" customHeight="1" spans="1:208">
      <c r="A47" s="43" t="s">
        <v>52</v>
      </c>
      <c r="B47" s="31">
        <f>SUM(C47,D47,E47)</f>
        <v>0</v>
      </c>
      <c r="C47" s="32">
        <v>0</v>
      </c>
      <c r="D47" s="32">
        <v>0</v>
      </c>
      <c r="E47" s="32">
        <v>0</v>
      </c>
      <c r="F47" s="44">
        <v>0.85</v>
      </c>
      <c r="G47" s="34">
        <f>SUM(H47:J47)</f>
        <v>0</v>
      </c>
      <c r="H47" s="34">
        <f>ROUND(C47*F47*520*12/10000,2)</f>
        <v>0</v>
      </c>
      <c r="I47" s="34">
        <f>ROUND(D47*F47*390*12/10000,2)</f>
        <v>0</v>
      </c>
      <c r="J47" s="34">
        <f>ROUND(E47*F47*260*12/10000,2)</f>
        <v>0</v>
      </c>
      <c r="K47" s="34">
        <f>SUM(L47:N47)</f>
        <v>0</v>
      </c>
      <c r="L47" s="34">
        <f>ROUND(C47*0.3*520*12/10000,2)</f>
        <v>0</v>
      </c>
      <c r="M47" s="34">
        <f>ROUND(D47*0.3*390*12/10000,2)</f>
        <v>0</v>
      </c>
      <c r="N47" s="34">
        <f>ROUND(E47*0.3*260*12/10000,2)</f>
        <v>0</v>
      </c>
      <c r="O47" s="34">
        <f>SUM(P47:R47)</f>
        <v>0</v>
      </c>
      <c r="P47" s="34">
        <f t="shared" ref="P47:R47" si="57">H47-L47</f>
        <v>0</v>
      </c>
      <c r="Q47" s="34">
        <f t="shared" si="57"/>
        <v>0</v>
      </c>
      <c r="R47" s="34">
        <f t="shared" si="57"/>
        <v>0</v>
      </c>
      <c r="S47" s="62">
        <f>O47</f>
        <v>0</v>
      </c>
      <c r="T47" s="62">
        <v>0</v>
      </c>
      <c r="U47" s="34">
        <f>S47-T47</f>
        <v>0</v>
      </c>
      <c r="V47" s="34">
        <f>O47+U47</f>
        <v>0</v>
      </c>
      <c r="W47" s="8"/>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c r="BB47" s="61"/>
      <c r="BC47" s="61"/>
      <c r="BD47" s="61"/>
      <c r="BE47" s="61"/>
      <c r="BF47" s="61"/>
      <c r="BG47" s="61"/>
      <c r="BH47" s="61"/>
      <c r="BI47" s="61"/>
      <c r="BJ47" s="61"/>
      <c r="BK47" s="61"/>
      <c r="BL47" s="61"/>
      <c r="BM47" s="61"/>
      <c r="BN47" s="61"/>
      <c r="BO47" s="61"/>
      <c r="BP47" s="61"/>
      <c r="BQ47" s="61"/>
      <c r="BR47" s="61"/>
      <c r="BS47" s="61"/>
      <c r="BT47" s="61"/>
      <c r="BU47" s="61"/>
      <c r="BV47" s="61"/>
      <c r="BW47" s="61"/>
      <c r="BX47" s="61"/>
      <c r="BY47" s="61"/>
      <c r="BZ47" s="61"/>
      <c r="CA47" s="61"/>
      <c r="CB47" s="61"/>
      <c r="CC47" s="61"/>
      <c r="CD47" s="61"/>
      <c r="CE47" s="61"/>
      <c r="CF47" s="61"/>
      <c r="CG47" s="61"/>
      <c r="CH47" s="61"/>
      <c r="CI47" s="61"/>
      <c r="CJ47" s="61"/>
      <c r="CK47" s="61"/>
      <c r="CL47" s="61"/>
      <c r="CM47" s="61"/>
      <c r="CN47" s="61"/>
      <c r="CO47" s="61"/>
      <c r="CP47" s="61"/>
      <c r="CQ47" s="61"/>
      <c r="CR47" s="61"/>
      <c r="CS47" s="61"/>
      <c r="CT47" s="61"/>
      <c r="CU47" s="61"/>
      <c r="CV47" s="61"/>
      <c r="CW47" s="61"/>
      <c r="CX47" s="61"/>
      <c r="CY47" s="61"/>
      <c r="CZ47" s="61"/>
      <c r="DA47" s="61"/>
      <c r="DB47" s="61"/>
      <c r="DC47" s="61"/>
      <c r="DD47" s="61"/>
      <c r="DE47" s="61"/>
      <c r="DF47" s="61"/>
      <c r="DG47" s="61"/>
      <c r="DH47" s="61"/>
      <c r="DI47" s="61"/>
      <c r="DJ47" s="61"/>
      <c r="DK47" s="61"/>
      <c r="DL47" s="61"/>
      <c r="DM47" s="61"/>
      <c r="DN47" s="61"/>
      <c r="DO47" s="61"/>
      <c r="DP47" s="61"/>
      <c r="DQ47" s="61"/>
      <c r="DR47" s="61"/>
      <c r="DS47" s="61"/>
      <c r="DT47" s="61"/>
      <c r="DU47" s="61"/>
      <c r="DV47" s="61"/>
      <c r="DW47" s="61"/>
      <c r="DX47" s="61"/>
      <c r="DY47" s="61"/>
      <c r="DZ47" s="61"/>
      <c r="EA47" s="61"/>
      <c r="EB47" s="61"/>
      <c r="EC47" s="61"/>
      <c r="ED47" s="61"/>
      <c r="EE47" s="61"/>
      <c r="EF47" s="61"/>
      <c r="EG47" s="61"/>
      <c r="EH47" s="61"/>
      <c r="EI47" s="61"/>
      <c r="EJ47" s="61"/>
      <c r="EK47" s="61"/>
      <c r="EL47" s="61"/>
      <c r="EM47" s="61"/>
      <c r="EN47" s="61"/>
      <c r="EO47" s="61"/>
      <c r="EP47" s="61"/>
      <c r="EQ47" s="61"/>
      <c r="ER47" s="61"/>
      <c r="ES47" s="61"/>
      <c r="ET47" s="61"/>
      <c r="EU47" s="61"/>
      <c r="EV47" s="61"/>
      <c r="EW47" s="61"/>
      <c r="EX47" s="61"/>
      <c r="EY47" s="61"/>
      <c r="EZ47" s="61"/>
      <c r="FA47" s="61"/>
      <c r="FB47" s="61"/>
      <c r="FC47" s="61"/>
      <c r="FD47" s="61"/>
      <c r="FE47" s="61"/>
      <c r="FF47" s="61"/>
      <c r="FG47" s="61"/>
      <c r="FH47" s="61"/>
      <c r="FI47" s="61"/>
      <c r="FJ47" s="61"/>
      <c r="FK47" s="61"/>
      <c r="FL47" s="61"/>
      <c r="FM47" s="61"/>
      <c r="FN47" s="61"/>
      <c r="FO47" s="61"/>
      <c r="FP47" s="61"/>
      <c r="FQ47" s="61"/>
      <c r="FR47" s="61"/>
      <c r="FS47" s="61"/>
      <c r="FT47" s="61"/>
      <c r="FU47" s="61"/>
      <c r="FV47" s="61"/>
      <c r="FW47" s="61"/>
      <c r="FX47" s="61"/>
      <c r="FY47" s="61"/>
      <c r="FZ47" s="61"/>
      <c r="GA47" s="61"/>
      <c r="GB47" s="61"/>
      <c r="GC47" s="61"/>
      <c r="GD47" s="61"/>
      <c r="GE47" s="61"/>
      <c r="GF47" s="61"/>
      <c r="GG47" s="61"/>
      <c r="GH47" s="61"/>
      <c r="GI47" s="61"/>
      <c r="GJ47" s="61"/>
      <c r="GK47" s="61"/>
      <c r="GL47" s="61"/>
      <c r="GM47" s="61"/>
      <c r="GN47" s="61"/>
      <c r="GO47" s="61"/>
      <c r="GP47" s="61"/>
      <c r="GQ47" s="61"/>
      <c r="GR47" s="61"/>
      <c r="GS47" s="61"/>
      <c r="GT47" s="61"/>
      <c r="GU47" s="61"/>
      <c r="GV47" s="61"/>
      <c r="GW47" s="61"/>
      <c r="GX47" s="61"/>
      <c r="GY47" s="61"/>
      <c r="GZ47" s="61"/>
    </row>
    <row r="48" s="3" customFormat="1" ht="22" customHeight="1" spans="1:208">
      <c r="A48" s="45" t="s">
        <v>53</v>
      </c>
      <c r="B48" s="29">
        <f>SUM(C48,D48,E48)</f>
        <v>0</v>
      </c>
      <c r="C48" s="35">
        <v>0</v>
      </c>
      <c r="D48" s="35">
        <v>0</v>
      </c>
      <c r="E48" s="35">
        <v>0</v>
      </c>
      <c r="F48" s="46">
        <v>0.85</v>
      </c>
      <c r="G48" s="28">
        <f>SUM(H48:J48)</f>
        <v>0</v>
      </c>
      <c r="H48" s="28">
        <f>ROUND(C48*F48*520*12/10000,2)</f>
        <v>0</v>
      </c>
      <c r="I48" s="28">
        <f>ROUND(D48*F48*390*12/10000,2)</f>
        <v>0</v>
      </c>
      <c r="J48" s="28">
        <f>ROUND(E48*F48*260*12/10000,2)</f>
        <v>0</v>
      </c>
      <c r="K48" s="28">
        <f>SUM(L48:N48)</f>
        <v>0</v>
      </c>
      <c r="L48" s="28">
        <f>ROUND(C48*0.3*520*12/10000,2)</f>
        <v>0</v>
      </c>
      <c r="M48" s="28">
        <f>ROUND(D48*0.3*390*12/10000,2)</f>
        <v>0</v>
      </c>
      <c r="N48" s="28">
        <f>ROUND(E48*0.3*260*12/10000,2)</f>
        <v>0</v>
      </c>
      <c r="O48" s="28">
        <f>SUM(P48:R48)</f>
        <v>0</v>
      </c>
      <c r="P48" s="28">
        <f t="shared" ref="P48:R48" si="58">H48-L48</f>
        <v>0</v>
      </c>
      <c r="Q48" s="28">
        <f t="shared" si="58"/>
        <v>0</v>
      </c>
      <c r="R48" s="28">
        <f t="shared" si="58"/>
        <v>0</v>
      </c>
      <c r="S48" s="62">
        <f>O48</f>
        <v>0</v>
      </c>
      <c r="T48" s="62">
        <v>0</v>
      </c>
      <c r="U48" s="28">
        <f>S48-T48</f>
        <v>0</v>
      </c>
      <c r="V48" s="28">
        <f>O48+U48</f>
        <v>0</v>
      </c>
      <c r="W48" s="8"/>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61"/>
      <c r="BX48" s="61"/>
      <c r="BY48" s="61"/>
      <c r="BZ48" s="61"/>
      <c r="CA48" s="61"/>
      <c r="CB48" s="61"/>
      <c r="CC48" s="61"/>
      <c r="CD48" s="61"/>
      <c r="CE48" s="61"/>
      <c r="CF48" s="61"/>
      <c r="CG48" s="61"/>
      <c r="CH48" s="61"/>
      <c r="CI48" s="61"/>
      <c r="CJ48" s="61"/>
      <c r="CK48" s="61"/>
      <c r="CL48" s="61"/>
      <c r="CM48" s="61"/>
      <c r="CN48" s="61"/>
      <c r="CO48" s="61"/>
      <c r="CP48" s="61"/>
      <c r="CQ48" s="61"/>
      <c r="CR48" s="61"/>
      <c r="CS48" s="61"/>
      <c r="CT48" s="61"/>
      <c r="CU48" s="61"/>
      <c r="CV48" s="61"/>
      <c r="CW48" s="61"/>
      <c r="CX48" s="61"/>
      <c r="CY48" s="61"/>
      <c r="CZ48" s="61"/>
      <c r="DA48" s="61"/>
      <c r="DB48" s="61"/>
      <c r="DC48" s="61"/>
      <c r="DD48" s="61"/>
      <c r="DE48" s="61"/>
      <c r="DF48" s="61"/>
      <c r="DG48" s="61"/>
      <c r="DH48" s="61"/>
      <c r="DI48" s="61"/>
      <c r="DJ48" s="61"/>
      <c r="DK48" s="61"/>
      <c r="DL48" s="61"/>
      <c r="DM48" s="61"/>
      <c r="DN48" s="61"/>
      <c r="DO48" s="61"/>
      <c r="DP48" s="61"/>
      <c r="DQ48" s="61"/>
      <c r="DR48" s="61"/>
      <c r="DS48" s="61"/>
      <c r="DT48" s="61"/>
      <c r="DU48" s="61"/>
      <c r="DV48" s="61"/>
      <c r="DW48" s="61"/>
      <c r="DX48" s="61"/>
      <c r="DY48" s="61"/>
      <c r="DZ48" s="61"/>
      <c r="EA48" s="61"/>
      <c r="EB48" s="61"/>
      <c r="EC48" s="61"/>
      <c r="ED48" s="61"/>
      <c r="EE48" s="61"/>
      <c r="EF48" s="61"/>
      <c r="EG48" s="61"/>
      <c r="EH48" s="61"/>
      <c r="EI48" s="61"/>
      <c r="EJ48" s="61"/>
      <c r="EK48" s="61"/>
      <c r="EL48" s="61"/>
      <c r="EM48" s="61"/>
      <c r="EN48" s="61"/>
      <c r="EO48" s="61"/>
      <c r="EP48" s="61"/>
      <c r="EQ48" s="61"/>
      <c r="ER48" s="61"/>
      <c r="ES48" s="61"/>
      <c r="ET48" s="61"/>
      <c r="EU48" s="61"/>
      <c r="EV48" s="61"/>
      <c r="EW48" s="61"/>
      <c r="EX48" s="61"/>
      <c r="EY48" s="61"/>
      <c r="EZ48" s="61"/>
      <c r="FA48" s="61"/>
      <c r="FB48" s="61"/>
      <c r="FC48" s="61"/>
      <c r="FD48" s="61"/>
      <c r="FE48" s="61"/>
      <c r="FF48" s="61"/>
      <c r="FG48" s="61"/>
      <c r="FH48" s="61"/>
      <c r="FI48" s="61"/>
      <c r="FJ48" s="61"/>
      <c r="FK48" s="61"/>
      <c r="FL48" s="61"/>
      <c r="FM48" s="61"/>
      <c r="FN48" s="61"/>
      <c r="FO48" s="61"/>
      <c r="FP48" s="61"/>
      <c r="FQ48" s="61"/>
      <c r="FR48" s="61"/>
      <c r="FS48" s="61"/>
      <c r="FT48" s="61"/>
      <c r="FU48" s="61"/>
      <c r="FV48" s="61"/>
      <c r="FW48" s="61"/>
      <c r="FX48" s="61"/>
      <c r="FY48" s="61"/>
      <c r="FZ48" s="61"/>
      <c r="GA48" s="61"/>
      <c r="GB48" s="61"/>
      <c r="GC48" s="61"/>
      <c r="GD48" s="61"/>
      <c r="GE48" s="61"/>
      <c r="GF48" s="61"/>
      <c r="GG48" s="61"/>
      <c r="GH48" s="61"/>
      <c r="GI48" s="61"/>
      <c r="GJ48" s="61"/>
      <c r="GK48" s="61"/>
      <c r="GL48" s="61"/>
      <c r="GM48" s="61"/>
      <c r="GN48" s="61"/>
      <c r="GO48" s="61"/>
      <c r="GP48" s="61"/>
      <c r="GQ48" s="61"/>
      <c r="GR48" s="61"/>
      <c r="GS48" s="61"/>
      <c r="GT48" s="61"/>
      <c r="GU48" s="61"/>
      <c r="GV48" s="61"/>
      <c r="GW48" s="61"/>
      <c r="GX48" s="61"/>
      <c r="GY48" s="61"/>
      <c r="GZ48" s="61"/>
    </row>
    <row r="49" s="1" customFormat="1" ht="22" customHeight="1" spans="1:208">
      <c r="A49" s="47" t="s">
        <v>54</v>
      </c>
      <c r="B49" s="31">
        <f>SUM(C49,D49,E49)</f>
        <v>9</v>
      </c>
      <c r="C49" s="32">
        <v>0</v>
      </c>
      <c r="D49" s="32">
        <v>4</v>
      </c>
      <c r="E49" s="32">
        <v>5</v>
      </c>
      <c r="F49" s="33">
        <v>0.85</v>
      </c>
      <c r="G49" s="34">
        <f>SUM(H49:J49)</f>
        <v>2.92</v>
      </c>
      <c r="H49" s="34">
        <f>ROUND(C49*F49*520*12/10000,2)</f>
        <v>0</v>
      </c>
      <c r="I49" s="34">
        <f>ROUND(D49*F49*390*12/10000,2)</f>
        <v>1.59</v>
      </c>
      <c r="J49" s="34">
        <f>ROUND(E49*F49*260*12/10000,2)</f>
        <v>1.33</v>
      </c>
      <c r="K49" s="34">
        <f>SUM(L49:N49)</f>
        <v>1.03</v>
      </c>
      <c r="L49" s="34">
        <f>ROUND(C49*0.3*520*12/10000,2)</f>
        <v>0</v>
      </c>
      <c r="M49" s="34">
        <f>ROUND(D49*0.3*390*12/10000,2)</f>
        <v>0.56</v>
      </c>
      <c r="N49" s="34">
        <f>ROUND(E49*0.3*260*12/10000,2)</f>
        <v>0.47</v>
      </c>
      <c r="O49" s="34">
        <f>SUM(P49:R49)</f>
        <v>1.89</v>
      </c>
      <c r="P49" s="34">
        <f>H49-L49</f>
        <v>0</v>
      </c>
      <c r="Q49" s="34">
        <f>I49-M49</f>
        <v>1.03</v>
      </c>
      <c r="R49" s="34">
        <f>J49-N49</f>
        <v>0.86</v>
      </c>
      <c r="S49" s="62">
        <f>O49</f>
        <v>1.89</v>
      </c>
      <c r="T49" s="62">
        <v>2.06</v>
      </c>
      <c r="U49" s="65">
        <f>S49-T49</f>
        <v>-0.17</v>
      </c>
      <c r="V49" s="34">
        <f>O49+U49</f>
        <v>1.72</v>
      </c>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row>
    <row r="50" s="3" customFormat="1" ht="22" customHeight="1" spans="1:208">
      <c r="A50" s="27" t="s">
        <v>55</v>
      </c>
      <c r="B50" s="29">
        <f>SUM(B51:B52)</f>
        <v>39</v>
      </c>
      <c r="C50" s="29">
        <f t="shared" ref="C50:V50" si="59">SUM(C51:C52)</f>
        <v>0</v>
      </c>
      <c r="D50" s="29">
        <f t="shared" si="59"/>
        <v>8</v>
      </c>
      <c r="E50" s="29">
        <f t="shared" si="59"/>
        <v>31</v>
      </c>
      <c r="F50" s="29"/>
      <c r="G50" s="29">
        <f t="shared" si="59"/>
        <v>13.42</v>
      </c>
      <c r="H50" s="36">
        <f t="shared" si="59"/>
        <v>0</v>
      </c>
      <c r="I50" s="29">
        <f t="shared" si="59"/>
        <v>3.75</v>
      </c>
      <c r="J50" s="29">
        <f t="shared" si="59"/>
        <v>9.67</v>
      </c>
      <c r="K50" s="29">
        <f t="shared" si="59"/>
        <v>4.02</v>
      </c>
      <c r="L50" s="36">
        <f t="shared" si="59"/>
        <v>0</v>
      </c>
      <c r="M50" s="29">
        <f t="shared" si="59"/>
        <v>1.12</v>
      </c>
      <c r="N50" s="29">
        <f t="shared" si="59"/>
        <v>2.9</v>
      </c>
      <c r="O50" s="29">
        <f t="shared" si="59"/>
        <v>9.4</v>
      </c>
      <c r="P50" s="36">
        <f t="shared" si="59"/>
        <v>0</v>
      </c>
      <c r="Q50" s="29">
        <f t="shared" si="59"/>
        <v>2.63</v>
      </c>
      <c r="R50" s="29">
        <f t="shared" si="59"/>
        <v>6.77</v>
      </c>
      <c r="S50" s="29">
        <f t="shared" si="59"/>
        <v>9.4</v>
      </c>
      <c r="T50" s="29">
        <f t="shared" si="59"/>
        <v>9.4</v>
      </c>
      <c r="U50" s="36">
        <f t="shared" si="59"/>
        <v>0</v>
      </c>
      <c r="V50" s="29">
        <f t="shared" si="59"/>
        <v>9.4</v>
      </c>
      <c r="W50" s="8"/>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1"/>
      <c r="BR50" s="61"/>
      <c r="BS50" s="61"/>
      <c r="BT50" s="61"/>
      <c r="BU50" s="61"/>
      <c r="BV50" s="61"/>
      <c r="BW50" s="61"/>
      <c r="BX50" s="61"/>
      <c r="BY50" s="61"/>
      <c r="BZ50" s="61"/>
      <c r="CA50" s="61"/>
      <c r="CB50" s="61"/>
      <c r="CC50" s="61"/>
      <c r="CD50" s="61"/>
      <c r="CE50" s="61"/>
      <c r="CF50" s="61"/>
      <c r="CG50" s="61"/>
      <c r="CH50" s="61"/>
      <c r="CI50" s="61"/>
      <c r="CJ50" s="61"/>
      <c r="CK50" s="61"/>
      <c r="CL50" s="61"/>
      <c r="CM50" s="61"/>
      <c r="CN50" s="61"/>
      <c r="CO50" s="61"/>
      <c r="CP50" s="61"/>
      <c r="CQ50" s="61"/>
      <c r="CR50" s="61"/>
      <c r="CS50" s="61"/>
      <c r="CT50" s="61"/>
      <c r="CU50" s="61"/>
      <c r="CV50" s="61"/>
      <c r="CW50" s="61"/>
      <c r="CX50" s="61"/>
      <c r="CY50" s="61"/>
      <c r="CZ50" s="61"/>
      <c r="DA50" s="61"/>
      <c r="DB50" s="61"/>
      <c r="DC50" s="61"/>
      <c r="DD50" s="61"/>
      <c r="DE50" s="61"/>
      <c r="DF50" s="61"/>
      <c r="DG50" s="61"/>
      <c r="DH50" s="61"/>
      <c r="DI50" s="61"/>
      <c r="DJ50" s="61"/>
      <c r="DK50" s="61"/>
      <c r="DL50" s="61"/>
      <c r="DM50" s="61"/>
      <c r="DN50" s="61"/>
      <c r="DO50" s="61"/>
      <c r="DP50" s="61"/>
      <c r="DQ50" s="61"/>
      <c r="DR50" s="61"/>
      <c r="DS50" s="61"/>
      <c r="DT50" s="61"/>
      <c r="DU50" s="61"/>
      <c r="DV50" s="61"/>
      <c r="DW50" s="61"/>
      <c r="DX50" s="61"/>
      <c r="DY50" s="61"/>
      <c r="DZ50" s="61"/>
      <c r="EA50" s="61"/>
      <c r="EB50" s="61"/>
      <c r="EC50" s="61"/>
      <c r="ED50" s="61"/>
      <c r="EE50" s="61"/>
      <c r="EF50" s="61"/>
      <c r="EG50" s="61"/>
      <c r="EH50" s="61"/>
      <c r="EI50" s="61"/>
      <c r="EJ50" s="61"/>
      <c r="EK50" s="61"/>
      <c r="EL50" s="61"/>
      <c r="EM50" s="61"/>
      <c r="EN50" s="61"/>
      <c r="EO50" s="61"/>
      <c r="EP50" s="61"/>
      <c r="EQ50" s="61"/>
      <c r="ER50" s="61"/>
      <c r="ES50" s="61"/>
      <c r="ET50" s="61"/>
      <c r="EU50" s="61"/>
      <c r="EV50" s="61"/>
      <c r="EW50" s="61"/>
      <c r="EX50" s="61"/>
      <c r="EY50" s="61"/>
      <c r="EZ50" s="61"/>
      <c r="FA50" s="61"/>
      <c r="FB50" s="61"/>
      <c r="FC50" s="61"/>
      <c r="FD50" s="61"/>
      <c r="FE50" s="61"/>
      <c r="FF50" s="61"/>
      <c r="FG50" s="61"/>
      <c r="FH50" s="61"/>
      <c r="FI50" s="61"/>
      <c r="FJ50" s="61"/>
      <c r="FK50" s="61"/>
      <c r="FL50" s="61"/>
      <c r="FM50" s="61"/>
      <c r="FN50" s="61"/>
      <c r="FO50" s="61"/>
      <c r="FP50" s="61"/>
      <c r="FQ50" s="61"/>
      <c r="FR50" s="61"/>
      <c r="FS50" s="61"/>
      <c r="FT50" s="61"/>
      <c r="FU50" s="61"/>
      <c r="FV50" s="61"/>
      <c r="FW50" s="61"/>
      <c r="FX50" s="61"/>
      <c r="FY50" s="61"/>
      <c r="FZ50" s="61"/>
      <c r="GA50" s="61"/>
      <c r="GB50" s="61"/>
      <c r="GC50" s="61"/>
      <c r="GD50" s="61"/>
      <c r="GE50" s="61"/>
      <c r="GF50" s="61"/>
      <c r="GG50" s="61"/>
      <c r="GH50" s="61"/>
      <c r="GI50" s="61"/>
      <c r="GJ50" s="61"/>
      <c r="GK50" s="61"/>
      <c r="GL50" s="61"/>
      <c r="GM50" s="61"/>
      <c r="GN50" s="61"/>
      <c r="GO50" s="61"/>
      <c r="GP50" s="61"/>
      <c r="GQ50" s="61"/>
      <c r="GR50" s="61"/>
      <c r="GS50" s="61"/>
      <c r="GT50" s="61"/>
      <c r="GU50" s="61"/>
      <c r="GV50" s="61"/>
      <c r="GW50" s="61"/>
      <c r="GX50" s="61"/>
      <c r="GY50" s="61"/>
      <c r="GZ50" s="61"/>
    </row>
    <row r="51" s="1" customFormat="1" ht="22" customHeight="1" spans="1:208">
      <c r="A51" s="30" t="s">
        <v>56</v>
      </c>
      <c r="B51" s="31">
        <f>SUM(C51,D51,E51)</f>
        <v>6</v>
      </c>
      <c r="C51" s="32">
        <v>0</v>
      </c>
      <c r="D51" s="32">
        <v>1</v>
      </c>
      <c r="E51" s="32">
        <v>5</v>
      </c>
      <c r="F51" s="33">
        <v>1</v>
      </c>
      <c r="G51" s="34">
        <f>SUM(H51:J51)</f>
        <v>2.03</v>
      </c>
      <c r="H51" s="34">
        <f>ROUND(C51*F51*520*12/10000,2)</f>
        <v>0</v>
      </c>
      <c r="I51" s="34">
        <f>ROUND(D51*F51*390*12/10000,2)</f>
        <v>0.47</v>
      </c>
      <c r="J51" s="34">
        <f>ROUND(E51*F51*260*12/10000,2)</f>
        <v>1.56</v>
      </c>
      <c r="K51" s="34">
        <f>SUM(L51:N51)</f>
        <v>0.61</v>
      </c>
      <c r="L51" s="34">
        <f>ROUND(C51*0.3*520*12/10000,2)</f>
        <v>0</v>
      </c>
      <c r="M51" s="34">
        <f>ROUND(D51*0.3*390*12/10000,2)</f>
        <v>0.14</v>
      </c>
      <c r="N51" s="34">
        <f>ROUND(E51*0.3*260*12/10000,2)</f>
        <v>0.47</v>
      </c>
      <c r="O51" s="34">
        <f>SUM(P51:R51)</f>
        <v>1.42</v>
      </c>
      <c r="P51" s="34">
        <f>H51-L51</f>
        <v>0</v>
      </c>
      <c r="Q51" s="34">
        <f>I51-M51</f>
        <v>0.33</v>
      </c>
      <c r="R51" s="34">
        <f>J51-N51</f>
        <v>1.09</v>
      </c>
      <c r="S51" s="62">
        <f>O51</f>
        <v>1.42</v>
      </c>
      <c r="T51" s="62">
        <v>1.42</v>
      </c>
      <c r="U51" s="34">
        <f>S51-T51</f>
        <v>0</v>
      </c>
      <c r="V51" s="34">
        <f>O51+U51</f>
        <v>1.42</v>
      </c>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row>
    <row r="52" s="1" customFormat="1" ht="22" customHeight="1" spans="1:208">
      <c r="A52" s="30" t="s">
        <v>57</v>
      </c>
      <c r="B52" s="31">
        <f>SUM(C52,D52,E52)</f>
        <v>33</v>
      </c>
      <c r="C52" s="32">
        <v>0</v>
      </c>
      <c r="D52" s="32">
        <v>7</v>
      </c>
      <c r="E52" s="32">
        <v>26</v>
      </c>
      <c r="F52" s="33">
        <v>1</v>
      </c>
      <c r="G52" s="34">
        <f>SUM(H52:J52)</f>
        <v>11.39</v>
      </c>
      <c r="H52" s="34">
        <f>ROUND(C52*F52*520*12/10000,2)</f>
        <v>0</v>
      </c>
      <c r="I52" s="34">
        <f>ROUND(D52*F52*390*12/10000,2)</f>
        <v>3.28</v>
      </c>
      <c r="J52" s="34">
        <f>ROUND(E52*F52*260*12/10000,2)</f>
        <v>8.11</v>
      </c>
      <c r="K52" s="34">
        <f>SUM(L52:N52)</f>
        <v>3.41</v>
      </c>
      <c r="L52" s="34">
        <f>ROUND(C52*0.3*520*12/10000,2)</f>
        <v>0</v>
      </c>
      <c r="M52" s="34">
        <f>ROUND(D52*0.3*390*12/10000,2)</f>
        <v>0.98</v>
      </c>
      <c r="N52" s="34">
        <f>ROUND(E52*0.3*260*12/10000,2)</f>
        <v>2.43</v>
      </c>
      <c r="O52" s="34">
        <f>SUM(P52:R52)</f>
        <v>7.98</v>
      </c>
      <c r="P52" s="34">
        <f>H52-L52</f>
        <v>0</v>
      </c>
      <c r="Q52" s="34">
        <f>I52-M52</f>
        <v>2.3</v>
      </c>
      <c r="R52" s="34">
        <f>J52-N52</f>
        <v>5.68</v>
      </c>
      <c r="S52" s="62">
        <f>O52</f>
        <v>7.98</v>
      </c>
      <c r="T52" s="62">
        <v>7.98</v>
      </c>
      <c r="U52" s="34">
        <f>S52-T52</f>
        <v>0</v>
      </c>
      <c r="V52" s="34">
        <f>O52+U52</f>
        <v>7.98</v>
      </c>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row>
    <row r="53" s="3" customFormat="1" ht="22" customHeight="1" spans="1:208">
      <c r="A53" s="27" t="s">
        <v>58</v>
      </c>
      <c r="B53" s="29">
        <f>SUM(B54,B57:B58)</f>
        <v>4</v>
      </c>
      <c r="C53" s="29">
        <f t="shared" ref="C53:V53" si="60">SUM(C54,C57:C58)</f>
        <v>3</v>
      </c>
      <c r="D53" s="29">
        <f t="shared" si="60"/>
        <v>0</v>
      </c>
      <c r="E53" s="29">
        <f t="shared" si="60"/>
        <v>1</v>
      </c>
      <c r="F53" s="29"/>
      <c r="G53" s="29">
        <f>SUM(G54,G57:G58)</f>
        <v>1.42</v>
      </c>
      <c r="H53" s="29">
        <f>SUM(H54,H57:H58)</f>
        <v>1.22</v>
      </c>
      <c r="I53" s="36">
        <f t="shared" si="60"/>
        <v>0</v>
      </c>
      <c r="J53" s="29">
        <f t="shared" si="60"/>
        <v>0.2</v>
      </c>
      <c r="K53" s="29">
        <f t="shared" si="60"/>
        <v>0.65</v>
      </c>
      <c r="L53" s="29">
        <f t="shared" si="60"/>
        <v>0.56</v>
      </c>
      <c r="M53" s="36">
        <f t="shared" si="60"/>
        <v>0</v>
      </c>
      <c r="N53" s="29">
        <f t="shared" si="60"/>
        <v>0.09</v>
      </c>
      <c r="O53" s="29">
        <f t="shared" si="60"/>
        <v>0.77</v>
      </c>
      <c r="P53" s="29">
        <f t="shared" si="60"/>
        <v>0.66</v>
      </c>
      <c r="Q53" s="29">
        <f t="shared" si="60"/>
        <v>0</v>
      </c>
      <c r="R53" s="29">
        <f t="shared" si="60"/>
        <v>0.11</v>
      </c>
      <c r="S53" s="29">
        <f t="shared" si="60"/>
        <v>0.77</v>
      </c>
      <c r="T53" s="29">
        <f t="shared" si="60"/>
        <v>0.11</v>
      </c>
      <c r="U53" s="29">
        <f t="shared" si="60"/>
        <v>0.66</v>
      </c>
      <c r="V53" s="29">
        <f t="shared" si="60"/>
        <v>1.43</v>
      </c>
      <c r="W53" s="8"/>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1"/>
      <c r="CN53" s="61"/>
      <c r="CO53" s="61"/>
      <c r="CP53" s="61"/>
      <c r="CQ53" s="61"/>
      <c r="CR53" s="61"/>
      <c r="CS53" s="61"/>
      <c r="CT53" s="61"/>
      <c r="CU53" s="61"/>
      <c r="CV53" s="61"/>
      <c r="CW53" s="61"/>
      <c r="CX53" s="61"/>
      <c r="CY53" s="61"/>
      <c r="CZ53" s="61"/>
      <c r="DA53" s="61"/>
      <c r="DB53" s="61"/>
      <c r="DC53" s="61"/>
      <c r="DD53" s="61"/>
      <c r="DE53" s="61"/>
      <c r="DF53" s="61"/>
      <c r="DG53" s="61"/>
      <c r="DH53" s="61"/>
      <c r="DI53" s="61"/>
      <c r="DJ53" s="61"/>
      <c r="DK53" s="61"/>
      <c r="DL53" s="61"/>
      <c r="DM53" s="61"/>
      <c r="DN53" s="61"/>
      <c r="DO53" s="61"/>
      <c r="DP53" s="61"/>
      <c r="DQ53" s="61"/>
      <c r="DR53" s="61"/>
      <c r="DS53" s="61"/>
      <c r="DT53" s="61"/>
      <c r="DU53" s="61"/>
      <c r="DV53" s="61"/>
      <c r="DW53" s="61"/>
      <c r="DX53" s="61"/>
      <c r="DY53" s="61"/>
      <c r="DZ53" s="61"/>
      <c r="EA53" s="61"/>
      <c r="EB53" s="61"/>
      <c r="EC53" s="61"/>
      <c r="ED53" s="61"/>
      <c r="EE53" s="61"/>
      <c r="EF53" s="61"/>
      <c r="EG53" s="61"/>
      <c r="EH53" s="61"/>
      <c r="EI53" s="61"/>
      <c r="EJ53" s="61"/>
      <c r="EK53" s="61"/>
      <c r="EL53" s="61"/>
      <c r="EM53" s="61"/>
      <c r="EN53" s="61"/>
      <c r="EO53" s="61"/>
      <c r="EP53" s="61"/>
      <c r="EQ53" s="61"/>
      <c r="ER53" s="61"/>
      <c r="ES53" s="61"/>
      <c r="ET53" s="61"/>
      <c r="EU53" s="61"/>
      <c r="EV53" s="61"/>
      <c r="EW53" s="61"/>
      <c r="EX53" s="61"/>
      <c r="EY53" s="61"/>
      <c r="EZ53" s="61"/>
      <c r="FA53" s="61"/>
      <c r="FB53" s="61"/>
      <c r="FC53" s="61"/>
      <c r="FD53" s="61"/>
      <c r="FE53" s="61"/>
      <c r="FF53" s="61"/>
      <c r="FG53" s="61"/>
      <c r="FH53" s="61"/>
      <c r="FI53" s="61"/>
      <c r="FJ53" s="61"/>
      <c r="FK53" s="61"/>
      <c r="FL53" s="61"/>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c r="GK53" s="61"/>
      <c r="GL53" s="61"/>
      <c r="GM53" s="61"/>
      <c r="GN53" s="61"/>
      <c r="GO53" s="61"/>
      <c r="GP53" s="61"/>
      <c r="GQ53" s="61"/>
      <c r="GR53" s="61"/>
      <c r="GS53" s="61"/>
      <c r="GT53" s="61"/>
      <c r="GU53" s="61"/>
      <c r="GV53" s="61"/>
      <c r="GW53" s="61"/>
      <c r="GX53" s="61"/>
      <c r="GY53" s="61"/>
      <c r="GZ53" s="61"/>
    </row>
    <row r="54" s="4" customFormat="1" ht="22" customHeight="1" spans="1:208">
      <c r="A54" s="48" t="s">
        <v>59</v>
      </c>
      <c r="B54" s="31">
        <f>SUM(C54,D54,E54)</f>
        <v>0</v>
      </c>
      <c r="C54" s="32">
        <v>0</v>
      </c>
      <c r="D54" s="32">
        <v>0</v>
      </c>
      <c r="E54" s="32">
        <v>0</v>
      </c>
      <c r="F54" s="33">
        <v>0.65</v>
      </c>
      <c r="G54" s="34">
        <f t="shared" ref="G54:G58" si="61">SUM(H54:J54)</f>
        <v>0</v>
      </c>
      <c r="H54" s="34">
        <f>ROUND(C54*F54*520*12/10000,2)</f>
        <v>0</v>
      </c>
      <c r="I54" s="34">
        <f>ROUND(D54*F54*390*12/10000,2)</f>
        <v>0</v>
      </c>
      <c r="J54" s="34">
        <f>ROUND(E54*F54*260*12/10000,2)</f>
        <v>0</v>
      </c>
      <c r="K54" s="34">
        <f t="shared" ref="K54:K58" si="62">SUM(L54:N54)</f>
        <v>0</v>
      </c>
      <c r="L54" s="34">
        <f t="shared" ref="L54:L58" si="63">ROUND(C54*0.3*520*12/10000,2)</f>
        <v>0</v>
      </c>
      <c r="M54" s="34">
        <f t="shared" ref="M54:M58" si="64">ROUND(D54*0.3*390*12/10000,2)</f>
        <v>0</v>
      </c>
      <c r="N54" s="34">
        <f t="shared" ref="N54:N58" si="65">ROUND(E54*0.3*260*12/10000,2)</f>
        <v>0</v>
      </c>
      <c r="O54" s="34">
        <f>SUM(P54:R54)</f>
        <v>0</v>
      </c>
      <c r="P54" s="34">
        <f>H54-L54</f>
        <v>0</v>
      </c>
      <c r="Q54" s="34">
        <f>I54-M54</f>
        <v>0</v>
      </c>
      <c r="R54" s="34">
        <f>J54-N54</f>
        <v>0</v>
      </c>
      <c r="S54" s="62">
        <f>O54</f>
        <v>0</v>
      </c>
      <c r="T54" s="62">
        <v>0</v>
      </c>
      <c r="U54" s="34">
        <f>S54-T54</f>
        <v>0</v>
      </c>
      <c r="V54" s="34">
        <f>O54+U54</f>
        <v>0</v>
      </c>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66"/>
      <c r="GT54" s="66"/>
      <c r="GU54" s="66"/>
      <c r="GV54" s="66"/>
      <c r="GW54" s="66"/>
      <c r="GX54" s="66"/>
      <c r="GY54" s="66"/>
      <c r="GZ54" s="66"/>
    </row>
    <row r="55" s="4" customFormat="1" ht="22" customHeight="1" spans="1:208">
      <c r="A55" s="49" t="s">
        <v>60</v>
      </c>
      <c r="B55" s="29">
        <f>SUM(C55,D55,E55)</f>
        <v>0</v>
      </c>
      <c r="C55" s="35">
        <v>0</v>
      </c>
      <c r="D55" s="35">
        <v>0</v>
      </c>
      <c r="E55" s="35">
        <v>0</v>
      </c>
      <c r="F55" s="38">
        <v>0.65</v>
      </c>
      <c r="G55" s="28">
        <f t="shared" si="61"/>
        <v>0</v>
      </c>
      <c r="H55" s="28">
        <f>ROUND(C55*F55*520*12/10000,2)</f>
        <v>0</v>
      </c>
      <c r="I55" s="28">
        <f>ROUND(D55*F55*390*12/10000,2)</f>
        <v>0</v>
      </c>
      <c r="J55" s="28">
        <f>ROUND(E55*F55*260*12/10000,2)</f>
        <v>0</v>
      </c>
      <c r="K55" s="28">
        <f t="shared" si="62"/>
        <v>0</v>
      </c>
      <c r="L55" s="28">
        <f t="shared" si="63"/>
        <v>0</v>
      </c>
      <c r="M55" s="28">
        <f t="shared" si="64"/>
        <v>0</v>
      </c>
      <c r="N55" s="28">
        <f t="shared" si="65"/>
        <v>0</v>
      </c>
      <c r="O55" s="28">
        <f>SUM(P55:R55)</f>
        <v>0</v>
      </c>
      <c r="P55" s="28">
        <f>H55-L55</f>
        <v>0</v>
      </c>
      <c r="Q55" s="28">
        <f>I55-M55</f>
        <v>0</v>
      </c>
      <c r="R55" s="28">
        <f>J55-N55</f>
        <v>0</v>
      </c>
      <c r="S55" s="62">
        <f>O55</f>
        <v>0</v>
      </c>
      <c r="T55" s="62">
        <v>0</v>
      </c>
      <c r="U55" s="28">
        <f>S55-T55</f>
        <v>0</v>
      </c>
      <c r="V55" s="28">
        <f>O55+U55</f>
        <v>0</v>
      </c>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66"/>
      <c r="GT55" s="66"/>
      <c r="GU55" s="66"/>
      <c r="GV55" s="66"/>
      <c r="GW55" s="66"/>
      <c r="GX55" s="66"/>
      <c r="GY55" s="66"/>
      <c r="GZ55" s="66"/>
    </row>
    <row r="56" s="4" customFormat="1" ht="22" customHeight="1" spans="1:208">
      <c r="A56" s="49" t="s">
        <v>61</v>
      </c>
      <c r="B56" s="29">
        <f>SUM(C56,D56,E56)</f>
        <v>0</v>
      </c>
      <c r="C56" s="35">
        <v>0</v>
      </c>
      <c r="D56" s="35">
        <v>0</v>
      </c>
      <c r="E56" s="35">
        <v>0</v>
      </c>
      <c r="F56" s="38">
        <v>0.65</v>
      </c>
      <c r="G56" s="28">
        <f t="shared" si="61"/>
        <v>0</v>
      </c>
      <c r="H56" s="28">
        <f>ROUND(C56*F56*520*12/10000,2)</f>
        <v>0</v>
      </c>
      <c r="I56" s="28">
        <f>ROUND(D56*F56*390*12/10000,2)</f>
        <v>0</v>
      </c>
      <c r="J56" s="28">
        <f>ROUND(E56*F56*260*12/10000,2)</f>
        <v>0</v>
      </c>
      <c r="K56" s="28">
        <f t="shared" si="62"/>
        <v>0</v>
      </c>
      <c r="L56" s="28">
        <f t="shared" si="63"/>
        <v>0</v>
      </c>
      <c r="M56" s="28">
        <f t="shared" si="64"/>
        <v>0</v>
      </c>
      <c r="N56" s="28">
        <f t="shared" si="65"/>
        <v>0</v>
      </c>
      <c r="O56" s="28">
        <f>SUM(P56:R56)</f>
        <v>0</v>
      </c>
      <c r="P56" s="28">
        <f>H56-L56</f>
        <v>0</v>
      </c>
      <c r="Q56" s="28">
        <f>I56-M56</f>
        <v>0</v>
      </c>
      <c r="R56" s="28">
        <f>J56-N56</f>
        <v>0</v>
      </c>
      <c r="S56" s="62">
        <f>O56</f>
        <v>0</v>
      </c>
      <c r="T56" s="62">
        <v>0</v>
      </c>
      <c r="U56" s="28">
        <f>S56-T56</f>
        <v>0</v>
      </c>
      <c r="V56" s="28">
        <f>O56+U56</f>
        <v>0</v>
      </c>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66"/>
      <c r="GT56" s="66"/>
      <c r="GU56" s="66"/>
      <c r="GV56" s="66"/>
      <c r="GW56" s="66"/>
      <c r="GX56" s="66"/>
      <c r="GY56" s="66"/>
      <c r="GZ56" s="66"/>
    </row>
    <row r="57" s="4" customFormat="1" ht="22" customHeight="1" spans="1:208">
      <c r="A57" s="30" t="s">
        <v>62</v>
      </c>
      <c r="B57" s="31">
        <f>SUM(C57,D57,E57)</f>
        <v>4</v>
      </c>
      <c r="C57" s="32">
        <v>3</v>
      </c>
      <c r="D57" s="32">
        <v>0</v>
      </c>
      <c r="E57" s="32">
        <v>1</v>
      </c>
      <c r="F57" s="33">
        <v>0.65</v>
      </c>
      <c r="G57" s="34">
        <f t="shared" si="61"/>
        <v>1.42</v>
      </c>
      <c r="H57" s="34">
        <f>ROUND(C57*F57*520*12/10000,2)</f>
        <v>1.22</v>
      </c>
      <c r="I57" s="34">
        <f>ROUND(D57*F57*390*12/10000,2)</f>
        <v>0</v>
      </c>
      <c r="J57" s="34">
        <f>ROUND(E57*F57*260*12/10000,2)</f>
        <v>0.2</v>
      </c>
      <c r="K57" s="34">
        <f t="shared" si="62"/>
        <v>0.65</v>
      </c>
      <c r="L57" s="34">
        <f t="shared" si="63"/>
        <v>0.56</v>
      </c>
      <c r="M57" s="34">
        <f t="shared" si="64"/>
        <v>0</v>
      </c>
      <c r="N57" s="34">
        <f t="shared" si="65"/>
        <v>0.09</v>
      </c>
      <c r="O57" s="34">
        <f>SUM(P57:R57)</f>
        <v>0.77</v>
      </c>
      <c r="P57" s="34">
        <f>H57-L57</f>
        <v>0.66</v>
      </c>
      <c r="Q57" s="34">
        <f>I57-M57</f>
        <v>0</v>
      </c>
      <c r="R57" s="34">
        <f>J57-N57</f>
        <v>0.11</v>
      </c>
      <c r="S57" s="62">
        <f>O57</f>
        <v>0.77</v>
      </c>
      <c r="T57" s="62">
        <v>0.11</v>
      </c>
      <c r="U57" s="34">
        <f>S57-T57</f>
        <v>0.66</v>
      </c>
      <c r="V57" s="34">
        <f>O57+U57</f>
        <v>1.43</v>
      </c>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66"/>
      <c r="GT57" s="66"/>
      <c r="GU57" s="66"/>
      <c r="GV57" s="66"/>
      <c r="GW57" s="66"/>
      <c r="GX57" s="66"/>
      <c r="GY57" s="66"/>
      <c r="GZ57" s="66"/>
    </row>
    <row r="58" s="4" customFormat="1" ht="22" customHeight="1" spans="1:208">
      <c r="A58" s="30" t="s">
        <v>63</v>
      </c>
      <c r="B58" s="31">
        <f>SUM(C58,D58,E58)</f>
        <v>0</v>
      </c>
      <c r="C58" s="32">
        <v>0</v>
      </c>
      <c r="D58" s="32">
        <v>0</v>
      </c>
      <c r="E58" s="32">
        <v>0</v>
      </c>
      <c r="F58" s="33">
        <v>0.65</v>
      </c>
      <c r="G58" s="34">
        <f t="shared" si="61"/>
        <v>0</v>
      </c>
      <c r="H58" s="34">
        <f>ROUND(C58*F58*520*12/10000,2)</f>
        <v>0</v>
      </c>
      <c r="I58" s="34">
        <f>ROUND(D58*F58*390*12/10000,2)</f>
        <v>0</v>
      </c>
      <c r="J58" s="34">
        <f>ROUND(E58*F58*260*12/10000,2)</f>
        <v>0</v>
      </c>
      <c r="K58" s="34">
        <f t="shared" si="62"/>
        <v>0</v>
      </c>
      <c r="L58" s="34">
        <f t="shared" si="63"/>
        <v>0</v>
      </c>
      <c r="M58" s="34">
        <f t="shared" si="64"/>
        <v>0</v>
      </c>
      <c r="N58" s="34">
        <f t="shared" si="65"/>
        <v>0</v>
      </c>
      <c r="O58" s="34">
        <f>SUM(P58:R58)</f>
        <v>0</v>
      </c>
      <c r="P58" s="34">
        <f>H58-L58</f>
        <v>0</v>
      </c>
      <c r="Q58" s="34">
        <f>I58-M58</f>
        <v>0</v>
      </c>
      <c r="R58" s="34">
        <f>J58-N58</f>
        <v>0</v>
      </c>
      <c r="S58" s="62">
        <f>O58</f>
        <v>0</v>
      </c>
      <c r="T58" s="62">
        <v>0</v>
      </c>
      <c r="U58" s="34">
        <f>S58-T58</f>
        <v>0</v>
      </c>
      <c r="V58" s="34">
        <f>O58+U58</f>
        <v>0</v>
      </c>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66"/>
      <c r="GT58" s="66"/>
      <c r="GU58" s="66"/>
      <c r="GV58" s="66"/>
      <c r="GW58" s="66"/>
      <c r="GX58" s="66"/>
      <c r="GY58" s="66"/>
      <c r="GZ58" s="66"/>
    </row>
    <row r="59" s="3" customFormat="1" ht="22" customHeight="1" spans="1:208">
      <c r="A59" s="27" t="s">
        <v>64</v>
      </c>
      <c r="B59" s="29">
        <f>SUM(B60,B63)</f>
        <v>0</v>
      </c>
      <c r="C59" s="29">
        <v>0</v>
      </c>
      <c r="D59" s="29">
        <v>0</v>
      </c>
      <c r="E59" s="29">
        <v>0</v>
      </c>
      <c r="F59" s="19"/>
      <c r="G59" s="36">
        <f t="shared" ref="G59:V59" si="66">SUM(G60,G63)</f>
        <v>0</v>
      </c>
      <c r="H59" s="36">
        <f t="shared" si="66"/>
        <v>0</v>
      </c>
      <c r="I59" s="36">
        <f t="shared" si="66"/>
        <v>0</v>
      </c>
      <c r="J59" s="36">
        <f t="shared" si="66"/>
        <v>0</v>
      </c>
      <c r="K59" s="36">
        <f t="shared" si="66"/>
        <v>0</v>
      </c>
      <c r="L59" s="36">
        <f t="shared" si="66"/>
        <v>0</v>
      </c>
      <c r="M59" s="36">
        <f t="shared" si="66"/>
        <v>0</v>
      </c>
      <c r="N59" s="36">
        <f t="shared" si="66"/>
        <v>0</v>
      </c>
      <c r="O59" s="36">
        <f t="shared" si="66"/>
        <v>0</v>
      </c>
      <c r="P59" s="36">
        <f t="shared" si="66"/>
        <v>0</v>
      </c>
      <c r="Q59" s="36">
        <f t="shared" si="66"/>
        <v>0</v>
      </c>
      <c r="R59" s="36">
        <f t="shared" si="66"/>
        <v>0</v>
      </c>
      <c r="S59" s="62">
        <f t="shared" ref="S59:S65" si="67">O59</f>
        <v>0</v>
      </c>
      <c r="T59" s="62">
        <v>0</v>
      </c>
      <c r="U59" s="36">
        <f t="shared" si="66"/>
        <v>0</v>
      </c>
      <c r="V59" s="36">
        <f t="shared" si="66"/>
        <v>0</v>
      </c>
      <c r="W59" s="8"/>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1"/>
      <c r="BS59" s="61"/>
      <c r="BT59" s="61"/>
      <c r="BU59" s="61"/>
      <c r="BV59" s="61"/>
      <c r="BW59" s="61"/>
      <c r="BX59" s="61"/>
      <c r="BY59" s="61"/>
      <c r="BZ59" s="61"/>
      <c r="CA59" s="61"/>
      <c r="CB59" s="61"/>
      <c r="CC59" s="61"/>
      <c r="CD59" s="61"/>
      <c r="CE59" s="61"/>
      <c r="CF59" s="61"/>
      <c r="CG59" s="61"/>
      <c r="CH59" s="61"/>
      <c r="CI59" s="61"/>
      <c r="CJ59" s="61"/>
      <c r="CK59" s="61"/>
      <c r="CL59" s="61"/>
      <c r="CM59" s="61"/>
      <c r="CN59" s="61"/>
      <c r="CO59" s="61"/>
      <c r="CP59" s="61"/>
      <c r="CQ59" s="61"/>
      <c r="CR59" s="61"/>
      <c r="CS59" s="61"/>
      <c r="CT59" s="61"/>
      <c r="CU59" s="61"/>
      <c r="CV59" s="61"/>
      <c r="CW59" s="61"/>
      <c r="CX59" s="61"/>
      <c r="CY59" s="61"/>
      <c r="CZ59" s="61"/>
      <c r="DA59" s="61"/>
      <c r="DB59" s="61"/>
      <c r="DC59" s="61"/>
      <c r="DD59" s="61"/>
      <c r="DE59" s="61"/>
      <c r="DF59" s="61"/>
      <c r="DG59" s="61"/>
      <c r="DH59" s="61"/>
      <c r="DI59" s="61"/>
      <c r="DJ59" s="61"/>
      <c r="DK59" s="61"/>
      <c r="DL59" s="61"/>
      <c r="DM59" s="61"/>
      <c r="DN59" s="61"/>
      <c r="DO59" s="61"/>
      <c r="DP59" s="61"/>
      <c r="DQ59" s="61"/>
      <c r="DR59" s="61"/>
      <c r="DS59" s="61"/>
      <c r="DT59" s="61"/>
      <c r="DU59" s="61"/>
      <c r="DV59" s="61"/>
      <c r="DW59" s="61"/>
      <c r="DX59" s="61"/>
      <c r="DY59" s="61"/>
      <c r="DZ59" s="61"/>
      <c r="EA59" s="61"/>
      <c r="EB59" s="61"/>
      <c r="EC59" s="61"/>
      <c r="ED59" s="61"/>
      <c r="EE59" s="61"/>
      <c r="EF59" s="61"/>
      <c r="EG59" s="61"/>
      <c r="EH59" s="61"/>
      <c r="EI59" s="61"/>
      <c r="EJ59" s="61"/>
      <c r="EK59" s="61"/>
      <c r="EL59" s="61"/>
      <c r="EM59" s="61"/>
      <c r="EN59" s="61"/>
      <c r="EO59" s="61"/>
      <c r="EP59" s="61"/>
      <c r="EQ59" s="61"/>
      <c r="ER59" s="61"/>
      <c r="ES59" s="61"/>
      <c r="ET59" s="61"/>
      <c r="EU59" s="61"/>
      <c r="EV59" s="61"/>
      <c r="EW59" s="61"/>
      <c r="EX59" s="61"/>
      <c r="EY59" s="61"/>
      <c r="EZ59" s="61"/>
      <c r="FA59" s="61"/>
      <c r="FB59" s="61"/>
      <c r="FC59" s="61"/>
      <c r="FD59" s="61"/>
      <c r="FE59" s="61"/>
      <c r="FF59" s="61"/>
      <c r="FG59" s="61"/>
      <c r="FH59" s="61"/>
      <c r="FI59" s="61"/>
      <c r="FJ59" s="61"/>
      <c r="FK59" s="61"/>
      <c r="FL59" s="61"/>
      <c r="FM59" s="61"/>
      <c r="FN59" s="61"/>
      <c r="FO59" s="61"/>
      <c r="FP59" s="61"/>
      <c r="FQ59" s="61"/>
      <c r="FR59" s="61"/>
      <c r="FS59" s="61"/>
      <c r="FT59" s="61"/>
      <c r="FU59" s="61"/>
      <c r="FV59" s="61"/>
      <c r="FW59" s="61"/>
      <c r="FX59" s="61"/>
      <c r="FY59" s="61"/>
      <c r="FZ59" s="61"/>
      <c r="GA59" s="61"/>
      <c r="GB59" s="61"/>
      <c r="GC59" s="61"/>
      <c r="GD59" s="61"/>
      <c r="GE59" s="61"/>
      <c r="GF59" s="61"/>
      <c r="GG59" s="61"/>
      <c r="GH59" s="61"/>
      <c r="GI59" s="61"/>
      <c r="GJ59" s="61"/>
      <c r="GK59" s="61"/>
      <c r="GL59" s="61"/>
      <c r="GM59" s="61"/>
      <c r="GN59" s="61"/>
      <c r="GO59" s="61"/>
      <c r="GP59" s="61"/>
      <c r="GQ59" s="61"/>
      <c r="GR59" s="61"/>
      <c r="GS59" s="61"/>
      <c r="GT59" s="61"/>
      <c r="GU59" s="61"/>
      <c r="GV59" s="61"/>
      <c r="GW59" s="61"/>
      <c r="GX59" s="61"/>
      <c r="GY59" s="61"/>
      <c r="GZ59" s="61"/>
    </row>
    <row r="60" s="4" customFormat="1" ht="22" customHeight="1" spans="1:208">
      <c r="A60" s="48" t="s">
        <v>65</v>
      </c>
      <c r="B60" s="31">
        <f t="shared" ref="B60:B65" si="68">SUM(C60,D60,E60)</f>
        <v>0</v>
      </c>
      <c r="C60" s="32">
        <v>0</v>
      </c>
      <c r="D60" s="32">
        <v>0</v>
      </c>
      <c r="E60" s="32">
        <v>0</v>
      </c>
      <c r="F60" s="33">
        <v>1</v>
      </c>
      <c r="G60" s="34">
        <f>SUM(H60:J60)</f>
        <v>0</v>
      </c>
      <c r="H60" s="34">
        <f>ROUND(C60*F60*520*12/10000,2)</f>
        <v>0</v>
      </c>
      <c r="I60" s="34">
        <f t="shared" ref="I59:I65" si="69">ROUND(D60*F60*390*12/10000,2)</f>
        <v>0</v>
      </c>
      <c r="J60" s="34">
        <f>ROUND(E60*F60*260*12/10000,2)</f>
        <v>0</v>
      </c>
      <c r="K60" s="34">
        <f>SUM(L60:N60)</f>
        <v>0</v>
      </c>
      <c r="L60" s="34">
        <f t="shared" ref="L60:L65" si="70">ROUND(C60*0.3*520*12/10000,2)</f>
        <v>0</v>
      </c>
      <c r="M60" s="34">
        <f>ROUND(D60*0.3*390*12/10000,2)</f>
        <v>0</v>
      </c>
      <c r="N60" s="34">
        <f>ROUND(E60*0.3*260*12/10000,2)</f>
        <v>0</v>
      </c>
      <c r="O60" s="34">
        <f t="shared" ref="O59:O65" si="71">SUM(P60:R60)</f>
        <v>0</v>
      </c>
      <c r="P60" s="34">
        <f t="shared" ref="P59:P65" si="72">H60-L60</f>
        <v>0</v>
      </c>
      <c r="Q60" s="34">
        <f t="shared" ref="Q59:Q65" si="73">I60-M60</f>
        <v>0</v>
      </c>
      <c r="R60" s="34">
        <f t="shared" ref="R59:R65" si="74">J60-N60</f>
        <v>0</v>
      </c>
      <c r="S60" s="62">
        <f t="shared" si="67"/>
        <v>0</v>
      </c>
      <c r="T60" s="62">
        <v>0</v>
      </c>
      <c r="U60" s="34">
        <f t="shared" ref="U59:U65" si="75">S60-T60</f>
        <v>0</v>
      </c>
      <c r="V60" s="34">
        <f t="shared" ref="V59:V65" si="76">O60+U60</f>
        <v>0</v>
      </c>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66"/>
      <c r="GT60" s="66"/>
      <c r="GU60" s="66"/>
      <c r="GV60" s="66"/>
      <c r="GW60" s="66"/>
      <c r="GX60" s="66"/>
      <c r="GY60" s="66"/>
      <c r="GZ60" s="66"/>
    </row>
    <row r="61" s="4" customFormat="1" ht="22" customHeight="1" spans="1:208">
      <c r="A61" s="49" t="s">
        <v>66</v>
      </c>
      <c r="B61" s="29">
        <f t="shared" si="68"/>
        <v>0</v>
      </c>
      <c r="C61" s="35">
        <v>0</v>
      </c>
      <c r="D61" s="35">
        <v>0</v>
      </c>
      <c r="E61" s="35">
        <v>0</v>
      </c>
      <c r="F61" s="38">
        <v>1</v>
      </c>
      <c r="G61" s="28">
        <f>SUM(H61:J61)</f>
        <v>0</v>
      </c>
      <c r="H61" s="28">
        <f>ROUND(C61*F61*520*12/10000,2)</f>
        <v>0</v>
      </c>
      <c r="I61" s="28">
        <f t="shared" si="69"/>
        <v>0</v>
      </c>
      <c r="J61" s="28">
        <f>ROUND(E61*F61*260*12/10000,2)</f>
        <v>0</v>
      </c>
      <c r="K61" s="28">
        <f>SUM(L61:N61)</f>
        <v>0</v>
      </c>
      <c r="L61" s="28">
        <f t="shared" si="70"/>
        <v>0</v>
      </c>
      <c r="M61" s="28">
        <f>ROUND(D61*0.3*390*12/10000,2)</f>
        <v>0</v>
      </c>
      <c r="N61" s="28">
        <f>ROUND(E61*0.3*260*12/10000,2)</f>
        <v>0</v>
      </c>
      <c r="O61" s="28">
        <f t="shared" si="71"/>
        <v>0</v>
      </c>
      <c r="P61" s="28">
        <f t="shared" si="72"/>
        <v>0</v>
      </c>
      <c r="Q61" s="28">
        <f t="shared" si="73"/>
        <v>0</v>
      </c>
      <c r="R61" s="28">
        <f t="shared" si="74"/>
        <v>0</v>
      </c>
      <c r="S61" s="62">
        <f t="shared" si="67"/>
        <v>0</v>
      </c>
      <c r="T61" s="62">
        <v>0</v>
      </c>
      <c r="U61" s="28">
        <f t="shared" si="75"/>
        <v>0</v>
      </c>
      <c r="V61" s="28">
        <f t="shared" si="76"/>
        <v>0</v>
      </c>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66"/>
      <c r="GT61" s="66"/>
      <c r="GU61" s="66"/>
      <c r="GV61" s="66"/>
      <c r="GW61" s="66"/>
      <c r="GX61" s="66"/>
      <c r="GY61" s="66"/>
      <c r="GZ61" s="66"/>
    </row>
    <row r="62" s="4" customFormat="1" ht="22" customHeight="1" spans="1:208">
      <c r="A62" s="49" t="s">
        <v>67</v>
      </c>
      <c r="B62" s="29">
        <f t="shared" si="68"/>
        <v>0</v>
      </c>
      <c r="C62" s="35">
        <v>0</v>
      </c>
      <c r="D62" s="35">
        <v>0</v>
      </c>
      <c r="E62" s="35">
        <v>0</v>
      </c>
      <c r="F62" s="38">
        <v>1</v>
      </c>
      <c r="G62" s="28">
        <f>SUM(H62:J62)</f>
        <v>0</v>
      </c>
      <c r="H62" s="28">
        <f>ROUND(C62*F62*520*12/10000,2)</f>
        <v>0</v>
      </c>
      <c r="I62" s="28">
        <f t="shared" si="69"/>
        <v>0</v>
      </c>
      <c r="J62" s="28">
        <f>ROUND(E62*F62*260*12/10000,2)</f>
        <v>0</v>
      </c>
      <c r="K62" s="28">
        <f>SUM(L62:N62)</f>
        <v>0</v>
      </c>
      <c r="L62" s="28">
        <f t="shared" si="70"/>
        <v>0</v>
      </c>
      <c r="M62" s="28">
        <f>ROUND(D62*0.3*390*12/10000,2)</f>
        <v>0</v>
      </c>
      <c r="N62" s="28">
        <f>ROUND(E62*0.3*260*12/10000,2)</f>
        <v>0</v>
      </c>
      <c r="O62" s="28">
        <f t="shared" si="71"/>
        <v>0</v>
      </c>
      <c r="P62" s="28">
        <f t="shared" si="72"/>
        <v>0</v>
      </c>
      <c r="Q62" s="28">
        <f t="shared" si="73"/>
        <v>0</v>
      </c>
      <c r="R62" s="28">
        <f t="shared" si="74"/>
        <v>0</v>
      </c>
      <c r="S62" s="62">
        <f t="shared" si="67"/>
        <v>0</v>
      </c>
      <c r="T62" s="62">
        <v>0</v>
      </c>
      <c r="U62" s="28">
        <f t="shared" si="75"/>
        <v>0</v>
      </c>
      <c r="V62" s="28">
        <f t="shared" si="76"/>
        <v>0</v>
      </c>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66"/>
      <c r="GT62" s="66"/>
      <c r="GU62" s="66"/>
      <c r="GV62" s="66"/>
      <c r="GW62" s="66"/>
      <c r="GX62" s="66"/>
      <c r="GY62" s="66"/>
      <c r="GZ62" s="66"/>
    </row>
    <row r="63" s="4" customFormat="1" ht="22" customHeight="1" spans="1:208">
      <c r="A63" s="30" t="s">
        <v>68</v>
      </c>
      <c r="B63" s="31">
        <f t="shared" si="68"/>
        <v>0</v>
      </c>
      <c r="C63" s="32">
        <v>0</v>
      </c>
      <c r="D63" s="32">
        <v>0</v>
      </c>
      <c r="E63" s="32">
        <v>0</v>
      </c>
      <c r="F63" s="33">
        <v>1</v>
      </c>
      <c r="G63" s="34">
        <f t="shared" ref="G63:G73" si="77">SUM(H63:J63)</f>
        <v>0</v>
      </c>
      <c r="H63" s="34">
        <f t="shared" ref="H63:H73" si="78">ROUND(C63*F63*520*12/10000,2)</f>
        <v>0</v>
      </c>
      <c r="I63" s="34">
        <f t="shared" si="69"/>
        <v>0</v>
      </c>
      <c r="J63" s="34">
        <f t="shared" ref="J63:J73" si="79">ROUND(E63*F63*260*12/10000,2)</f>
        <v>0</v>
      </c>
      <c r="K63" s="34">
        <f t="shared" ref="K63:K73" si="80">SUM(L63:N63)</f>
        <v>0</v>
      </c>
      <c r="L63" s="34">
        <f t="shared" si="70"/>
        <v>0</v>
      </c>
      <c r="M63" s="34">
        <f t="shared" ref="M63:M73" si="81">ROUND(D63*0.3*390*12/10000,2)</f>
        <v>0</v>
      </c>
      <c r="N63" s="34">
        <f t="shared" ref="N63:N73" si="82">ROUND(E63*0.3*260*12/10000,2)</f>
        <v>0</v>
      </c>
      <c r="O63" s="34">
        <f t="shared" si="71"/>
        <v>0</v>
      </c>
      <c r="P63" s="34">
        <f t="shared" si="72"/>
        <v>0</v>
      </c>
      <c r="Q63" s="34">
        <f t="shared" si="73"/>
        <v>0</v>
      </c>
      <c r="R63" s="34">
        <f t="shared" si="74"/>
        <v>0</v>
      </c>
      <c r="S63" s="62">
        <f t="shared" si="67"/>
        <v>0</v>
      </c>
      <c r="T63" s="62">
        <v>0</v>
      </c>
      <c r="U63" s="34">
        <f t="shared" si="75"/>
        <v>0</v>
      </c>
      <c r="V63" s="34">
        <f t="shared" si="76"/>
        <v>0</v>
      </c>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66"/>
      <c r="GT63" s="66"/>
      <c r="GU63" s="66"/>
      <c r="GV63" s="66"/>
      <c r="GW63" s="66"/>
      <c r="GX63" s="66"/>
      <c r="GY63" s="66"/>
      <c r="GZ63" s="66"/>
    </row>
    <row r="64" s="3" customFormat="1" ht="22" customHeight="1" spans="1:208">
      <c r="A64" s="27" t="s">
        <v>69</v>
      </c>
      <c r="B64" s="29">
        <f t="shared" si="68"/>
        <v>3</v>
      </c>
      <c r="C64" s="35">
        <v>3</v>
      </c>
      <c r="D64" s="35">
        <v>0</v>
      </c>
      <c r="E64" s="35">
        <v>0</v>
      </c>
      <c r="F64" s="46">
        <v>0.3</v>
      </c>
      <c r="G64" s="28">
        <f t="shared" si="77"/>
        <v>0.56</v>
      </c>
      <c r="H64" s="28">
        <f t="shared" si="78"/>
        <v>0.56</v>
      </c>
      <c r="I64" s="28">
        <f t="shared" si="69"/>
        <v>0</v>
      </c>
      <c r="J64" s="28">
        <f t="shared" si="79"/>
        <v>0</v>
      </c>
      <c r="K64" s="28">
        <f t="shared" si="80"/>
        <v>0.56</v>
      </c>
      <c r="L64" s="28">
        <f t="shared" si="70"/>
        <v>0.56</v>
      </c>
      <c r="M64" s="28">
        <f t="shared" si="81"/>
        <v>0</v>
      </c>
      <c r="N64" s="28">
        <f t="shared" si="82"/>
        <v>0</v>
      </c>
      <c r="O64" s="28">
        <f t="shared" si="71"/>
        <v>0</v>
      </c>
      <c r="P64" s="28">
        <f t="shared" si="72"/>
        <v>0</v>
      </c>
      <c r="Q64" s="28">
        <f t="shared" si="73"/>
        <v>0</v>
      </c>
      <c r="R64" s="28">
        <f t="shared" si="74"/>
        <v>0</v>
      </c>
      <c r="S64" s="62">
        <f t="shared" si="67"/>
        <v>0</v>
      </c>
      <c r="T64" s="62">
        <v>0</v>
      </c>
      <c r="U64" s="34">
        <f t="shared" si="75"/>
        <v>0</v>
      </c>
      <c r="V64" s="34">
        <f t="shared" si="76"/>
        <v>0</v>
      </c>
      <c r="W64" s="8"/>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c r="BC64" s="61"/>
      <c r="BD64" s="61"/>
      <c r="BE64" s="61"/>
      <c r="BF64" s="61"/>
      <c r="BG64" s="61"/>
      <c r="BH64" s="61"/>
      <c r="BI64" s="61"/>
      <c r="BJ64" s="61"/>
      <c r="BK64" s="61"/>
      <c r="BL64" s="61"/>
      <c r="BM64" s="61"/>
      <c r="BN64" s="61"/>
      <c r="BO64" s="61"/>
      <c r="BP64" s="61"/>
      <c r="BQ64" s="61"/>
      <c r="BR64" s="61"/>
      <c r="BS64" s="61"/>
      <c r="BT64" s="61"/>
      <c r="BU64" s="61"/>
      <c r="BV64" s="61"/>
      <c r="BW64" s="61"/>
      <c r="BX64" s="61"/>
      <c r="BY64" s="61"/>
      <c r="BZ64" s="61"/>
      <c r="CA64" s="61"/>
      <c r="CB64" s="61"/>
      <c r="CC64" s="61"/>
      <c r="CD64" s="61"/>
      <c r="CE64" s="61"/>
      <c r="CF64" s="61"/>
      <c r="CG64" s="61"/>
      <c r="CH64" s="61"/>
      <c r="CI64" s="61"/>
      <c r="CJ64" s="61"/>
      <c r="CK64" s="61"/>
      <c r="CL64" s="61"/>
      <c r="CM64" s="61"/>
      <c r="CN64" s="61"/>
      <c r="CO64" s="61"/>
      <c r="CP64" s="61"/>
      <c r="CQ64" s="61"/>
      <c r="CR64" s="61"/>
      <c r="CS64" s="61"/>
      <c r="CT64" s="61"/>
      <c r="CU64" s="61"/>
      <c r="CV64" s="61"/>
      <c r="CW64" s="61"/>
      <c r="CX64" s="61"/>
      <c r="CY64" s="61"/>
      <c r="CZ64" s="61"/>
      <c r="DA64" s="61"/>
      <c r="DB64" s="61"/>
      <c r="DC64" s="61"/>
      <c r="DD64" s="61"/>
      <c r="DE64" s="61"/>
      <c r="DF64" s="61"/>
      <c r="DG64" s="61"/>
      <c r="DH64" s="61"/>
      <c r="DI64" s="61"/>
      <c r="DJ64" s="61"/>
      <c r="DK64" s="61"/>
      <c r="DL64" s="61"/>
      <c r="DM64" s="61"/>
      <c r="DN64" s="61"/>
      <c r="DO64" s="61"/>
      <c r="DP64" s="61"/>
      <c r="DQ64" s="61"/>
      <c r="DR64" s="61"/>
      <c r="DS64" s="61"/>
      <c r="DT64" s="61"/>
      <c r="DU64" s="61"/>
      <c r="DV64" s="61"/>
      <c r="DW64" s="61"/>
      <c r="DX64" s="61"/>
      <c r="DY64" s="61"/>
      <c r="DZ64" s="61"/>
      <c r="EA64" s="61"/>
      <c r="EB64" s="61"/>
      <c r="EC64" s="61"/>
      <c r="ED64" s="61"/>
      <c r="EE64" s="61"/>
      <c r="EF64" s="61"/>
      <c r="EG64" s="61"/>
      <c r="EH64" s="61"/>
      <c r="EI64" s="61"/>
      <c r="EJ64" s="61"/>
      <c r="EK64" s="61"/>
      <c r="EL64" s="61"/>
      <c r="EM64" s="61"/>
      <c r="EN64" s="61"/>
      <c r="EO64" s="61"/>
      <c r="EP64" s="61"/>
      <c r="EQ64" s="61"/>
      <c r="ER64" s="61"/>
      <c r="ES64" s="61"/>
      <c r="ET64" s="61"/>
      <c r="EU64" s="61"/>
      <c r="EV64" s="61"/>
      <c r="EW64" s="61"/>
      <c r="EX64" s="61"/>
      <c r="EY64" s="61"/>
      <c r="EZ64" s="61"/>
      <c r="FA64" s="61"/>
      <c r="FB64" s="61"/>
      <c r="FC64" s="61"/>
      <c r="FD64" s="61"/>
      <c r="FE64" s="61"/>
      <c r="FF64" s="61"/>
      <c r="FG64" s="61"/>
      <c r="FH64" s="61"/>
      <c r="FI64" s="61"/>
      <c r="FJ64" s="61"/>
      <c r="FK64" s="61"/>
      <c r="FL64" s="61"/>
      <c r="FM64" s="61"/>
      <c r="FN64" s="61"/>
      <c r="FO64" s="61"/>
      <c r="FP64" s="61"/>
      <c r="FQ64" s="61"/>
      <c r="FR64" s="61"/>
      <c r="FS64" s="61"/>
      <c r="FT64" s="61"/>
      <c r="FU64" s="61"/>
      <c r="FV64" s="61"/>
      <c r="FW64" s="61"/>
      <c r="FX64" s="61"/>
      <c r="FY64" s="61"/>
      <c r="FZ64" s="61"/>
      <c r="GA64" s="61"/>
      <c r="GB64" s="61"/>
      <c r="GC64" s="61"/>
      <c r="GD64" s="61"/>
      <c r="GE64" s="61"/>
      <c r="GF64" s="61"/>
      <c r="GG64" s="61"/>
      <c r="GH64" s="61"/>
      <c r="GI64" s="61"/>
      <c r="GJ64" s="61"/>
      <c r="GK64" s="61"/>
      <c r="GL64" s="61"/>
      <c r="GM64" s="61"/>
      <c r="GN64" s="61"/>
      <c r="GO64" s="61"/>
      <c r="GP64" s="61"/>
      <c r="GQ64" s="61"/>
      <c r="GR64" s="61"/>
      <c r="GS64" s="61"/>
      <c r="GT64" s="61"/>
      <c r="GU64" s="61"/>
      <c r="GV64" s="61"/>
      <c r="GW64" s="61"/>
      <c r="GX64" s="61"/>
      <c r="GY64" s="61"/>
      <c r="GZ64" s="61"/>
    </row>
    <row r="65" s="3" customFormat="1" ht="22" customHeight="1" spans="1:208">
      <c r="A65" s="27" t="s">
        <v>70</v>
      </c>
      <c r="B65" s="29">
        <f t="shared" si="68"/>
        <v>80</v>
      </c>
      <c r="C65" s="35">
        <v>0</v>
      </c>
      <c r="D65" s="35">
        <v>0</v>
      </c>
      <c r="E65" s="35">
        <v>80</v>
      </c>
      <c r="F65" s="46">
        <v>0.3</v>
      </c>
      <c r="G65" s="28">
        <f t="shared" si="77"/>
        <v>7.49</v>
      </c>
      <c r="H65" s="28">
        <f t="shared" si="78"/>
        <v>0</v>
      </c>
      <c r="I65" s="28">
        <f t="shared" si="69"/>
        <v>0</v>
      </c>
      <c r="J65" s="28">
        <f t="shared" si="79"/>
        <v>7.49</v>
      </c>
      <c r="K65" s="28">
        <f t="shared" si="80"/>
        <v>7.49</v>
      </c>
      <c r="L65" s="28">
        <f t="shared" si="70"/>
        <v>0</v>
      </c>
      <c r="M65" s="28">
        <f t="shared" si="81"/>
        <v>0</v>
      </c>
      <c r="N65" s="28">
        <f t="shared" si="82"/>
        <v>7.49</v>
      </c>
      <c r="O65" s="28">
        <f t="shared" si="71"/>
        <v>0</v>
      </c>
      <c r="P65" s="28">
        <f t="shared" si="72"/>
        <v>0</v>
      </c>
      <c r="Q65" s="28">
        <f t="shared" si="73"/>
        <v>0</v>
      </c>
      <c r="R65" s="28">
        <f t="shared" si="74"/>
        <v>0</v>
      </c>
      <c r="S65" s="62">
        <f t="shared" si="67"/>
        <v>0</v>
      </c>
      <c r="T65" s="62">
        <v>0</v>
      </c>
      <c r="U65" s="21">
        <f t="shared" si="75"/>
        <v>0</v>
      </c>
      <c r="V65" s="34">
        <f t="shared" si="76"/>
        <v>0</v>
      </c>
      <c r="W65" s="8"/>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c r="BC65" s="61"/>
      <c r="BD65" s="61"/>
      <c r="BE65" s="61"/>
      <c r="BF65" s="61"/>
      <c r="BG65" s="61"/>
      <c r="BH65" s="61"/>
      <c r="BI65" s="61"/>
      <c r="BJ65" s="61"/>
      <c r="BK65" s="61"/>
      <c r="BL65" s="61"/>
      <c r="BM65" s="61"/>
      <c r="BN65" s="61"/>
      <c r="BO65" s="61"/>
      <c r="BP65" s="61"/>
      <c r="BQ65" s="61"/>
      <c r="BR65" s="61"/>
      <c r="BS65" s="61"/>
      <c r="BT65" s="61"/>
      <c r="BU65" s="61"/>
      <c r="BV65" s="61"/>
      <c r="BW65" s="61"/>
      <c r="BX65" s="61"/>
      <c r="BY65" s="61"/>
      <c r="BZ65" s="61"/>
      <c r="CA65" s="61"/>
      <c r="CB65" s="61"/>
      <c r="CC65" s="61"/>
      <c r="CD65" s="61"/>
      <c r="CE65" s="61"/>
      <c r="CF65" s="61"/>
      <c r="CG65" s="61"/>
      <c r="CH65" s="61"/>
      <c r="CI65" s="61"/>
      <c r="CJ65" s="61"/>
      <c r="CK65" s="61"/>
      <c r="CL65" s="61"/>
      <c r="CM65" s="61"/>
      <c r="CN65" s="61"/>
      <c r="CO65" s="61"/>
      <c r="CP65" s="61"/>
      <c r="CQ65" s="61"/>
      <c r="CR65" s="61"/>
      <c r="CS65" s="61"/>
      <c r="CT65" s="61"/>
      <c r="CU65" s="61"/>
      <c r="CV65" s="61"/>
      <c r="CW65" s="61"/>
      <c r="CX65" s="61"/>
      <c r="CY65" s="61"/>
      <c r="CZ65" s="61"/>
      <c r="DA65" s="61"/>
      <c r="DB65" s="61"/>
      <c r="DC65" s="61"/>
      <c r="DD65" s="61"/>
      <c r="DE65" s="61"/>
      <c r="DF65" s="61"/>
      <c r="DG65" s="61"/>
      <c r="DH65" s="61"/>
      <c r="DI65" s="61"/>
      <c r="DJ65" s="61"/>
      <c r="DK65" s="61"/>
      <c r="DL65" s="61"/>
      <c r="DM65" s="61"/>
      <c r="DN65" s="61"/>
      <c r="DO65" s="61"/>
      <c r="DP65" s="61"/>
      <c r="DQ65" s="61"/>
      <c r="DR65" s="61"/>
      <c r="DS65" s="61"/>
      <c r="DT65" s="61"/>
      <c r="DU65" s="61"/>
      <c r="DV65" s="61"/>
      <c r="DW65" s="61"/>
      <c r="DX65" s="61"/>
      <c r="DY65" s="61"/>
      <c r="DZ65" s="61"/>
      <c r="EA65" s="61"/>
      <c r="EB65" s="61"/>
      <c r="EC65" s="61"/>
      <c r="ED65" s="61"/>
      <c r="EE65" s="61"/>
      <c r="EF65" s="61"/>
      <c r="EG65" s="61"/>
      <c r="EH65" s="61"/>
      <c r="EI65" s="61"/>
      <c r="EJ65" s="61"/>
      <c r="EK65" s="61"/>
      <c r="EL65" s="61"/>
      <c r="EM65" s="61"/>
      <c r="EN65" s="61"/>
      <c r="EO65" s="61"/>
      <c r="EP65" s="61"/>
      <c r="EQ65" s="61"/>
      <c r="ER65" s="61"/>
      <c r="ES65" s="61"/>
      <c r="ET65" s="61"/>
      <c r="EU65" s="61"/>
      <c r="EV65" s="61"/>
      <c r="EW65" s="61"/>
      <c r="EX65" s="61"/>
      <c r="EY65" s="61"/>
      <c r="EZ65" s="61"/>
      <c r="FA65" s="61"/>
      <c r="FB65" s="61"/>
      <c r="FC65" s="61"/>
      <c r="FD65" s="61"/>
      <c r="FE65" s="61"/>
      <c r="FF65" s="61"/>
      <c r="FG65" s="61"/>
      <c r="FH65" s="61"/>
      <c r="FI65" s="61"/>
      <c r="FJ65" s="61"/>
      <c r="FK65" s="61"/>
      <c r="FL65" s="61"/>
      <c r="FM65" s="61"/>
      <c r="FN65" s="61"/>
      <c r="FO65" s="61"/>
      <c r="FP65" s="61"/>
      <c r="FQ65" s="61"/>
      <c r="FR65" s="61"/>
      <c r="FS65" s="61"/>
      <c r="FT65" s="61"/>
      <c r="FU65" s="61"/>
      <c r="FV65" s="61"/>
      <c r="FW65" s="61"/>
      <c r="FX65" s="61"/>
      <c r="FY65" s="61"/>
      <c r="FZ65" s="61"/>
      <c r="GA65" s="61"/>
      <c r="GB65" s="61"/>
      <c r="GC65" s="61"/>
      <c r="GD65" s="61"/>
      <c r="GE65" s="61"/>
      <c r="GF65" s="61"/>
      <c r="GG65" s="61"/>
      <c r="GH65" s="61"/>
      <c r="GI65" s="61"/>
      <c r="GJ65" s="61"/>
      <c r="GK65" s="61"/>
      <c r="GL65" s="61"/>
      <c r="GM65" s="61"/>
      <c r="GN65" s="61"/>
      <c r="GO65" s="61"/>
      <c r="GP65" s="61"/>
      <c r="GQ65" s="61"/>
      <c r="GR65" s="61"/>
      <c r="GS65" s="61"/>
      <c r="GT65" s="61"/>
      <c r="GU65" s="61"/>
      <c r="GV65" s="61"/>
      <c r="GW65" s="61"/>
      <c r="GX65" s="61"/>
      <c r="GY65" s="61"/>
      <c r="GZ65" s="61"/>
    </row>
    <row r="66" s="3" customFormat="1" ht="22" customHeight="1" spans="1:208">
      <c r="A66" s="27" t="s">
        <v>71</v>
      </c>
      <c r="B66" s="29">
        <f>SUM(B67:B69)</f>
        <v>5</v>
      </c>
      <c r="C66" s="29">
        <f t="shared" ref="C66:V66" si="83">SUM(C67:C69)</f>
        <v>0</v>
      </c>
      <c r="D66" s="29">
        <f t="shared" si="83"/>
        <v>0</v>
      </c>
      <c r="E66" s="29">
        <f t="shared" si="83"/>
        <v>5</v>
      </c>
      <c r="F66" s="29"/>
      <c r="G66" s="29">
        <f t="shared" si="83"/>
        <v>1.01</v>
      </c>
      <c r="H66" s="36">
        <f t="shared" si="83"/>
        <v>0</v>
      </c>
      <c r="I66" s="36">
        <f t="shared" si="83"/>
        <v>0</v>
      </c>
      <c r="J66" s="29">
        <f t="shared" si="83"/>
        <v>1.01</v>
      </c>
      <c r="K66" s="29">
        <f t="shared" si="83"/>
        <v>0.47</v>
      </c>
      <c r="L66" s="36">
        <f t="shared" si="83"/>
        <v>0</v>
      </c>
      <c r="M66" s="36">
        <f t="shared" si="83"/>
        <v>0</v>
      </c>
      <c r="N66" s="29">
        <f t="shared" si="83"/>
        <v>0.47</v>
      </c>
      <c r="O66" s="29">
        <f t="shared" si="83"/>
        <v>0.54</v>
      </c>
      <c r="P66" s="36">
        <f t="shared" si="83"/>
        <v>0</v>
      </c>
      <c r="Q66" s="36">
        <f t="shared" si="83"/>
        <v>0</v>
      </c>
      <c r="R66" s="29">
        <f t="shared" si="83"/>
        <v>0.54</v>
      </c>
      <c r="S66" s="29">
        <f t="shared" si="83"/>
        <v>0.54</v>
      </c>
      <c r="T66" s="29">
        <f t="shared" si="83"/>
        <v>0.66</v>
      </c>
      <c r="U66" s="29">
        <f t="shared" si="83"/>
        <v>-0.12</v>
      </c>
      <c r="V66" s="29">
        <f t="shared" si="83"/>
        <v>0.42</v>
      </c>
      <c r="W66" s="8"/>
      <c r="X66" s="61"/>
      <c r="Y66" s="61"/>
      <c r="Z66" s="61"/>
      <c r="AA66" s="61"/>
      <c r="AB66" s="61"/>
      <c r="AC66" s="61"/>
      <c r="AD66" s="61"/>
      <c r="AE66" s="61"/>
      <c r="AF66" s="61"/>
      <c r="AG66" s="61"/>
      <c r="AH66" s="61"/>
      <c r="AI66" s="61"/>
      <c r="AJ66" s="61"/>
      <c r="AK66" s="61"/>
      <c r="AL66" s="61"/>
      <c r="AM66" s="61"/>
      <c r="AN66" s="61"/>
      <c r="AO66" s="61"/>
      <c r="AP66" s="61"/>
      <c r="AQ66" s="61"/>
      <c r="AR66" s="61"/>
      <c r="AS66" s="61"/>
      <c r="AT66" s="61"/>
      <c r="AU66" s="61"/>
      <c r="AV66" s="61"/>
      <c r="AW66" s="61"/>
      <c r="AX66" s="61"/>
      <c r="AY66" s="61"/>
      <c r="AZ66" s="61"/>
      <c r="BA66" s="61"/>
      <c r="BB66" s="61"/>
      <c r="BC66" s="61"/>
      <c r="BD66" s="61"/>
      <c r="BE66" s="61"/>
      <c r="BF66" s="61"/>
      <c r="BG66" s="61"/>
      <c r="BH66" s="61"/>
      <c r="BI66" s="61"/>
      <c r="BJ66" s="61"/>
      <c r="BK66" s="61"/>
      <c r="BL66" s="61"/>
      <c r="BM66" s="61"/>
      <c r="BN66" s="61"/>
      <c r="BO66" s="61"/>
      <c r="BP66" s="61"/>
      <c r="BQ66" s="61"/>
      <c r="BR66" s="61"/>
      <c r="BS66" s="61"/>
      <c r="BT66" s="61"/>
      <c r="BU66" s="61"/>
      <c r="BV66" s="61"/>
      <c r="BW66" s="61"/>
      <c r="BX66" s="61"/>
      <c r="BY66" s="61"/>
      <c r="BZ66" s="61"/>
      <c r="CA66" s="61"/>
      <c r="CB66" s="61"/>
      <c r="CC66" s="61"/>
      <c r="CD66" s="61"/>
      <c r="CE66" s="61"/>
      <c r="CF66" s="61"/>
      <c r="CG66" s="61"/>
      <c r="CH66" s="61"/>
      <c r="CI66" s="61"/>
      <c r="CJ66" s="61"/>
      <c r="CK66" s="61"/>
      <c r="CL66" s="61"/>
      <c r="CM66" s="61"/>
      <c r="CN66" s="61"/>
      <c r="CO66" s="61"/>
      <c r="CP66" s="61"/>
      <c r="CQ66" s="61"/>
      <c r="CR66" s="61"/>
      <c r="CS66" s="61"/>
      <c r="CT66" s="61"/>
      <c r="CU66" s="61"/>
      <c r="CV66" s="61"/>
      <c r="CW66" s="61"/>
      <c r="CX66" s="61"/>
      <c r="CY66" s="61"/>
      <c r="CZ66" s="61"/>
      <c r="DA66" s="61"/>
      <c r="DB66" s="61"/>
      <c r="DC66" s="61"/>
      <c r="DD66" s="61"/>
      <c r="DE66" s="61"/>
      <c r="DF66" s="61"/>
      <c r="DG66" s="61"/>
      <c r="DH66" s="61"/>
      <c r="DI66" s="61"/>
      <c r="DJ66" s="61"/>
      <c r="DK66" s="61"/>
      <c r="DL66" s="61"/>
      <c r="DM66" s="61"/>
      <c r="DN66" s="61"/>
      <c r="DO66" s="61"/>
      <c r="DP66" s="61"/>
      <c r="DQ66" s="61"/>
      <c r="DR66" s="61"/>
      <c r="DS66" s="61"/>
      <c r="DT66" s="61"/>
      <c r="DU66" s="61"/>
      <c r="DV66" s="61"/>
      <c r="DW66" s="61"/>
      <c r="DX66" s="61"/>
      <c r="DY66" s="61"/>
      <c r="DZ66" s="61"/>
      <c r="EA66" s="61"/>
      <c r="EB66" s="61"/>
      <c r="EC66" s="61"/>
      <c r="ED66" s="61"/>
      <c r="EE66" s="61"/>
      <c r="EF66" s="61"/>
      <c r="EG66" s="61"/>
      <c r="EH66" s="61"/>
      <c r="EI66" s="61"/>
      <c r="EJ66" s="61"/>
      <c r="EK66" s="61"/>
      <c r="EL66" s="61"/>
      <c r="EM66" s="61"/>
      <c r="EN66" s="61"/>
      <c r="EO66" s="61"/>
      <c r="EP66" s="61"/>
      <c r="EQ66" s="61"/>
      <c r="ER66" s="61"/>
      <c r="ES66" s="61"/>
      <c r="ET66" s="61"/>
      <c r="EU66" s="61"/>
      <c r="EV66" s="61"/>
      <c r="EW66" s="61"/>
      <c r="EX66" s="61"/>
      <c r="EY66" s="61"/>
      <c r="EZ66" s="61"/>
      <c r="FA66" s="61"/>
      <c r="FB66" s="61"/>
      <c r="FC66" s="61"/>
      <c r="FD66" s="61"/>
      <c r="FE66" s="61"/>
      <c r="FF66" s="61"/>
      <c r="FG66" s="61"/>
      <c r="FH66" s="61"/>
      <c r="FI66" s="61"/>
      <c r="FJ66" s="61"/>
      <c r="FK66" s="61"/>
      <c r="FL66" s="61"/>
      <c r="FM66" s="61"/>
      <c r="FN66" s="61"/>
      <c r="FO66" s="61"/>
      <c r="FP66" s="61"/>
      <c r="FQ66" s="61"/>
      <c r="FR66" s="61"/>
      <c r="FS66" s="61"/>
      <c r="FT66" s="61"/>
      <c r="FU66" s="61"/>
      <c r="FV66" s="61"/>
      <c r="FW66" s="61"/>
      <c r="FX66" s="61"/>
      <c r="FY66" s="61"/>
      <c r="FZ66" s="61"/>
      <c r="GA66" s="61"/>
      <c r="GB66" s="61"/>
      <c r="GC66" s="61"/>
      <c r="GD66" s="61"/>
      <c r="GE66" s="61"/>
      <c r="GF66" s="61"/>
      <c r="GG66" s="61"/>
      <c r="GH66" s="61"/>
      <c r="GI66" s="61"/>
      <c r="GJ66" s="61"/>
      <c r="GK66" s="61"/>
      <c r="GL66" s="61"/>
      <c r="GM66" s="61"/>
      <c r="GN66" s="61"/>
      <c r="GO66" s="61"/>
      <c r="GP66" s="61"/>
      <c r="GQ66" s="61"/>
      <c r="GR66" s="61"/>
      <c r="GS66" s="61"/>
      <c r="GT66" s="61"/>
      <c r="GU66" s="61"/>
      <c r="GV66" s="61"/>
      <c r="GW66" s="61"/>
      <c r="GX66" s="61"/>
      <c r="GY66" s="61"/>
      <c r="GZ66" s="61"/>
    </row>
    <row r="67" s="4" customFormat="1" ht="22" customHeight="1" spans="1:208">
      <c r="A67" s="30" t="s">
        <v>72</v>
      </c>
      <c r="B67" s="31">
        <f>SUM(C67,D67,E67)</f>
        <v>5</v>
      </c>
      <c r="C67" s="32">
        <v>0</v>
      </c>
      <c r="D67" s="32">
        <v>0</v>
      </c>
      <c r="E67" s="32">
        <v>5</v>
      </c>
      <c r="F67" s="33">
        <v>0.65</v>
      </c>
      <c r="G67" s="34">
        <f t="shared" si="77"/>
        <v>1.01</v>
      </c>
      <c r="H67" s="34">
        <f t="shared" si="78"/>
        <v>0</v>
      </c>
      <c r="I67" s="34">
        <f>ROUND(D67*F67*390*12/10000,2)</f>
        <v>0</v>
      </c>
      <c r="J67" s="34">
        <f t="shared" si="79"/>
        <v>1.01</v>
      </c>
      <c r="K67" s="34">
        <f t="shared" si="80"/>
        <v>0.47</v>
      </c>
      <c r="L67" s="34">
        <f>ROUND(C67*0.3*520*12/10000,2)</f>
        <v>0</v>
      </c>
      <c r="M67" s="34">
        <f t="shared" si="81"/>
        <v>0</v>
      </c>
      <c r="N67" s="34">
        <f t="shared" si="82"/>
        <v>0.47</v>
      </c>
      <c r="O67" s="34">
        <f>SUM(P67:R67)</f>
        <v>0.54</v>
      </c>
      <c r="P67" s="34">
        <f>H67-L67</f>
        <v>0</v>
      </c>
      <c r="Q67" s="34">
        <f>I67-M67</f>
        <v>0</v>
      </c>
      <c r="R67" s="34">
        <f>J67-N67</f>
        <v>0.54</v>
      </c>
      <c r="S67" s="62">
        <f>O67</f>
        <v>0.54</v>
      </c>
      <c r="T67" s="62">
        <v>0.66</v>
      </c>
      <c r="U67" s="34">
        <f>S67-T67</f>
        <v>-0.12</v>
      </c>
      <c r="V67" s="34">
        <f>O67+U67</f>
        <v>0.42</v>
      </c>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66"/>
      <c r="GT67" s="66"/>
      <c r="GU67" s="66"/>
      <c r="GV67" s="66"/>
      <c r="GW67" s="66"/>
      <c r="GX67" s="66"/>
      <c r="GY67" s="66"/>
      <c r="GZ67" s="66"/>
    </row>
    <row r="68" s="4" customFormat="1" ht="22" customHeight="1" spans="1:208">
      <c r="A68" s="30" t="s">
        <v>73</v>
      </c>
      <c r="B68" s="31">
        <f>SUM(C68,D68,E68)</f>
        <v>0</v>
      </c>
      <c r="C68" s="32">
        <v>0</v>
      </c>
      <c r="D68" s="32">
        <v>0</v>
      </c>
      <c r="E68" s="32">
        <v>0</v>
      </c>
      <c r="F68" s="33">
        <v>0.65</v>
      </c>
      <c r="G68" s="34">
        <f t="shared" si="77"/>
        <v>0</v>
      </c>
      <c r="H68" s="34">
        <f t="shared" si="78"/>
        <v>0</v>
      </c>
      <c r="I68" s="34">
        <f>ROUND(D68*F68*390*12/10000,2)</f>
        <v>0</v>
      </c>
      <c r="J68" s="34">
        <f t="shared" si="79"/>
        <v>0</v>
      </c>
      <c r="K68" s="34">
        <f t="shared" si="80"/>
        <v>0</v>
      </c>
      <c r="L68" s="34">
        <f>ROUND(C68*0.3*520*12/10000,2)</f>
        <v>0</v>
      </c>
      <c r="M68" s="34">
        <f t="shared" si="81"/>
        <v>0</v>
      </c>
      <c r="N68" s="34">
        <f t="shared" si="82"/>
        <v>0</v>
      </c>
      <c r="O68" s="34">
        <f>SUM(P68:R68)</f>
        <v>0</v>
      </c>
      <c r="P68" s="34">
        <f>H68-L68</f>
        <v>0</v>
      </c>
      <c r="Q68" s="34">
        <f>I68-M68</f>
        <v>0</v>
      </c>
      <c r="R68" s="34">
        <f>J68-N68</f>
        <v>0</v>
      </c>
      <c r="S68" s="62">
        <f>O68</f>
        <v>0</v>
      </c>
      <c r="T68" s="62">
        <v>0</v>
      </c>
      <c r="U68" s="34">
        <f>S68-T68</f>
        <v>0</v>
      </c>
      <c r="V68" s="34">
        <f>O68+U68</f>
        <v>0</v>
      </c>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66"/>
      <c r="GT68" s="66"/>
      <c r="GU68" s="66"/>
      <c r="GV68" s="66"/>
      <c r="GW68" s="66"/>
      <c r="GX68" s="66"/>
      <c r="GY68" s="66"/>
      <c r="GZ68" s="66"/>
    </row>
    <row r="69" s="4" customFormat="1" ht="22" customHeight="1" spans="1:208">
      <c r="A69" s="30" t="s">
        <v>74</v>
      </c>
      <c r="B69" s="31">
        <f>SUM(C69,D69,E69)</f>
        <v>0</v>
      </c>
      <c r="C69" s="32">
        <v>0</v>
      </c>
      <c r="D69" s="32">
        <v>0</v>
      </c>
      <c r="E69" s="32">
        <v>0</v>
      </c>
      <c r="F69" s="33">
        <v>0.65</v>
      </c>
      <c r="G69" s="34">
        <f t="shared" si="77"/>
        <v>0</v>
      </c>
      <c r="H69" s="34">
        <f t="shared" si="78"/>
        <v>0</v>
      </c>
      <c r="I69" s="34">
        <f>ROUND(D69*F69*390*12/10000,2)</f>
        <v>0</v>
      </c>
      <c r="J69" s="34">
        <f t="shared" si="79"/>
        <v>0</v>
      </c>
      <c r="K69" s="34">
        <f t="shared" si="80"/>
        <v>0</v>
      </c>
      <c r="L69" s="34">
        <f>ROUND(C69*0.3*520*12/10000,2)</f>
        <v>0</v>
      </c>
      <c r="M69" s="34">
        <f t="shared" si="81"/>
        <v>0</v>
      </c>
      <c r="N69" s="34">
        <f t="shared" si="82"/>
        <v>0</v>
      </c>
      <c r="O69" s="34">
        <f>SUM(P69:R69)</f>
        <v>0</v>
      </c>
      <c r="P69" s="34">
        <f>H69-L69</f>
        <v>0</v>
      </c>
      <c r="Q69" s="34">
        <f>I69-M69</f>
        <v>0</v>
      </c>
      <c r="R69" s="34">
        <f>J69-N69</f>
        <v>0</v>
      </c>
      <c r="S69" s="62">
        <f>O69</f>
        <v>0</v>
      </c>
      <c r="T69" s="62">
        <v>0</v>
      </c>
      <c r="U69" s="34">
        <f>S69-T69</f>
        <v>0</v>
      </c>
      <c r="V69" s="34">
        <f>O69+U69</f>
        <v>0</v>
      </c>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66"/>
      <c r="GT69" s="66"/>
      <c r="GU69" s="66"/>
      <c r="GV69" s="66"/>
      <c r="GW69" s="66"/>
      <c r="GX69" s="66"/>
      <c r="GY69" s="66"/>
      <c r="GZ69" s="66"/>
    </row>
    <row r="70" s="3" customFormat="1" ht="22" customHeight="1" spans="1:208">
      <c r="A70" s="27" t="s">
        <v>75</v>
      </c>
      <c r="B70" s="29">
        <f>SUM(B71,B74:B75)</f>
        <v>0</v>
      </c>
      <c r="C70" s="29">
        <f t="shared" ref="C70:V70" si="84">SUM(C71,C74:C75)</f>
        <v>0</v>
      </c>
      <c r="D70" s="29">
        <f t="shared" si="84"/>
        <v>0</v>
      </c>
      <c r="E70" s="29">
        <f t="shared" si="84"/>
        <v>0</v>
      </c>
      <c r="F70" s="29"/>
      <c r="G70" s="36">
        <f t="shared" si="84"/>
        <v>0</v>
      </c>
      <c r="H70" s="36">
        <f t="shared" si="84"/>
        <v>0</v>
      </c>
      <c r="I70" s="36">
        <f t="shared" si="84"/>
        <v>0</v>
      </c>
      <c r="J70" s="36">
        <f t="shared" si="84"/>
        <v>0</v>
      </c>
      <c r="K70" s="36">
        <f t="shared" si="84"/>
        <v>0</v>
      </c>
      <c r="L70" s="36">
        <f t="shared" si="84"/>
        <v>0</v>
      </c>
      <c r="M70" s="36">
        <f t="shared" si="84"/>
        <v>0</v>
      </c>
      <c r="N70" s="36">
        <f t="shared" si="84"/>
        <v>0</v>
      </c>
      <c r="O70" s="36">
        <f t="shared" si="84"/>
        <v>0</v>
      </c>
      <c r="P70" s="36">
        <f t="shared" si="84"/>
        <v>0</v>
      </c>
      <c r="Q70" s="36">
        <f t="shared" si="84"/>
        <v>0</v>
      </c>
      <c r="R70" s="36">
        <f t="shared" si="84"/>
        <v>0</v>
      </c>
      <c r="S70" s="36">
        <f t="shared" si="84"/>
        <v>0</v>
      </c>
      <c r="T70" s="36">
        <v>0</v>
      </c>
      <c r="U70" s="36">
        <f t="shared" si="84"/>
        <v>0</v>
      </c>
      <c r="V70" s="36">
        <f t="shared" si="84"/>
        <v>0</v>
      </c>
      <c r="W70" s="8"/>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c r="BC70" s="61"/>
      <c r="BD70" s="61"/>
      <c r="BE70" s="61"/>
      <c r="BF70" s="61"/>
      <c r="BG70" s="61"/>
      <c r="BH70" s="61"/>
      <c r="BI70" s="61"/>
      <c r="BJ70" s="61"/>
      <c r="BK70" s="61"/>
      <c r="BL70" s="61"/>
      <c r="BM70" s="61"/>
      <c r="BN70" s="61"/>
      <c r="BO70" s="61"/>
      <c r="BP70" s="61"/>
      <c r="BQ70" s="61"/>
      <c r="BR70" s="61"/>
      <c r="BS70" s="61"/>
      <c r="BT70" s="61"/>
      <c r="BU70" s="61"/>
      <c r="BV70" s="61"/>
      <c r="BW70" s="61"/>
      <c r="BX70" s="61"/>
      <c r="BY70" s="61"/>
      <c r="BZ70" s="61"/>
      <c r="CA70" s="61"/>
      <c r="CB70" s="61"/>
      <c r="CC70" s="61"/>
      <c r="CD70" s="61"/>
      <c r="CE70" s="61"/>
      <c r="CF70" s="61"/>
      <c r="CG70" s="61"/>
      <c r="CH70" s="61"/>
      <c r="CI70" s="61"/>
      <c r="CJ70" s="61"/>
      <c r="CK70" s="61"/>
      <c r="CL70" s="61"/>
      <c r="CM70" s="61"/>
      <c r="CN70" s="61"/>
      <c r="CO70" s="61"/>
      <c r="CP70" s="61"/>
      <c r="CQ70" s="61"/>
      <c r="CR70" s="61"/>
      <c r="CS70" s="61"/>
      <c r="CT70" s="61"/>
      <c r="CU70" s="61"/>
      <c r="CV70" s="61"/>
      <c r="CW70" s="61"/>
      <c r="CX70" s="61"/>
      <c r="CY70" s="61"/>
      <c r="CZ70" s="61"/>
      <c r="DA70" s="61"/>
      <c r="DB70" s="61"/>
      <c r="DC70" s="61"/>
      <c r="DD70" s="61"/>
      <c r="DE70" s="61"/>
      <c r="DF70" s="61"/>
      <c r="DG70" s="61"/>
      <c r="DH70" s="61"/>
      <c r="DI70" s="61"/>
      <c r="DJ70" s="61"/>
      <c r="DK70" s="61"/>
      <c r="DL70" s="61"/>
      <c r="DM70" s="61"/>
      <c r="DN70" s="61"/>
      <c r="DO70" s="61"/>
      <c r="DP70" s="61"/>
      <c r="DQ70" s="61"/>
      <c r="DR70" s="61"/>
      <c r="DS70" s="61"/>
      <c r="DT70" s="61"/>
      <c r="DU70" s="61"/>
      <c r="DV70" s="61"/>
      <c r="DW70" s="61"/>
      <c r="DX70" s="61"/>
      <c r="DY70" s="61"/>
      <c r="DZ70" s="61"/>
      <c r="EA70" s="61"/>
      <c r="EB70" s="61"/>
      <c r="EC70" s="61"/>
      <c r="ED70" s="61"/>
      <c r="EE70" s="61"/>
      <c r="EF70" s="61"/>
      <c r="EG70" s="61"/>
      <c r="EH70" s="61"/>
      <c r="EI70" s="61"/>
      <c r="EJ70" s="61"/>
      <c r="EK70" s="61"/>
      <c r="EL70" s="61"/>
      <c r="EM70" s="61"/>
      <c r="EN70" s="61"/>
      <c r="EO70" s="61"/>
      <c r="EP70" s="61"/>
      <c r="EQ70" s="61"/>
      <c r="ER70" s="61"/>
      <c r="ES70" s="61"/>
      <c r="ET70" s="61"/>
      <c r="EU70" s="61"/>
      <c r="EV70" s="61"/>
      <c r="EW70" s="61"/>
      <c r="EX70" s="61"/>
      <c r="EY70" s="61"/>
      <c r="EZ70" s="61"/>
      <c r="FA70" s="61"/>
      <c r="FB70" s="61"/>
      <c r="FC70" s="61"/>
      <c r="FD70" s="61"/>
      <c r="FE70" s="61"/>
      <c r="FF70" s="61"/>
      <c r="FG70" s="61"/>
      <c r="FH70" s="61"/>
      <c r="FI70" s="61"/>
      <c r="FJ70" s="61"/>
      <c r="FK70" s="61"/>
      <c r="FL70" s="61"/>
      <c r="FM70" s="61"/>
      <c r="FN70" s="61"/>
      <c r="FO70" s="61"/>
      <c r="FP70" s="61"/>
      <c r="FQ70" s="61"/>
      <c r="FR70" s="61"/>
      <c r="FS70" s="61"/>
      <c r="FT70" s="61"/>
      <c r="FU70" s="61"/>
      <c r="FV70" s="61"/>
      <c r="FW70" s="61"/>
      <c r="FX70" s="61"/>
      <c r="FY70" s="61"/>
      <c r="FZ70" s="61"/>
      <c r="GA70" s="61"/>
      <c r="GB70" s="61"/>
      <c r="GC70" s="61"/>
      <c r="GD70" s="61"/>
      <c r="GE70" s="61"/>
      <c r="GF70" s="61"/>
      <c r="GG70" s="61"/>
      <c r="GH70" s="61"/>
      <c r="GI70" s="61"/>
      <c r="GJ70" s="61"/>
      <c r="GK70" s="61"/>
      <c r="GL70" s="61"/>
      <c r="GM70" s="61"/>
      <c r="GN70" s="61"/>
      <c r="GO70" s="61"/>
      <c r="GP70" s="61"/>
      <c r="GQ70" s="61"/>
      <c r="GR70" s="61"/>
      <c r="GS70" s="61"/>
      <c r="GT70" s="61"/>
      <c r="GU70" s="61"/>
      <c r="GV70" s="61"/>
      <c r="GW70" s="61"/>
      <c r="GX70" s="61"/>
      <c r="GY70" s="61"/>
      <c r="GZ70" s="61"/>
    </row>
    <row r="71" s="4" customFormat="1" ht="22" customHeight="1" spans="1:208">
      <c r="A71" s="30" t="s">
        <v>76</v>
      </c>
      <c r="B71" s="31">
        <f>SUM(C71,D71,E71)</f>
        <v>0</v>
      </c>
      <c r="C71" s="32">
        <v>0</v>
      </c>
      <c r="D71" s="32">
        <v>0</v>
      </c>
      <c r="E71" s="32">
        <v>0</v>
      </c>
      <c r="F71" s="33">
        <v>0.85</v>
      </c>
      <c r="G71" s="34">
        <f>SUM(H71:J71)</f>
        <v>0</v>
      </c>
      <c r="H71" s="34">
        <f>ROUND(C71*F71*520*12/10000,2)</f>
        <v>0</v>
      </c>
      <c r="I71" s="34">
        <f>ROUND(D71*F71*390*12/10000,2)</f>
        <v>0</v>
      </c>
      <c r="J71" s="34">
        <f>ROUND(E71*F71*260*12/10000,2)</f>
        <v>0</v>
      </c>
      <c r="K71" s="34">
        <f>SUM(L71:N71)</f>
        <v>0</v>
      </c>
      <c r="L71" s="34">
        <f>ROUND(C71*0.3*520*12/10000,2)</f>
        <v>0</v>
      </c>
      <c r="M71" s="34">
        <f>ROUND(D71*0.3*390*12/10000,2)</f>
        <v>0</v>
      </c>
      <c r="N71" s="34">
        <f>ROUND(E71*0.3*260*12/10000,2)</f>
        <v>0</v>
      </c>
      <c r="O71" s="34">
        <f>SUM(P71:R71)</f>
        <v>0</v>
      </c>
      <c r="P71" s="34">
        <f>H71-L71</f>
        <v>0</v>
      </c>
      <c r="Q71" s="34">
        <f>I71-M71</f>
        <v>0</v>
      </c>
      <c r="R71" s="34">
        <f>J71-N71</f>
        <v>0</v>
      </c>
      <c r="S71" s="62">
        <f>O71</f>
        <v>0</v>
      </c>
      <c r="T71" s="62">
        <v>0</v>
      </c>
      <c r="U71" s="34">
        <f t="shared" ref="U71:U75" si="85">S71-T71</f>
        <v>0</v>
      </c>
      <c r="V71" s="34">
        <f>O71+U71</f>
        <v>0</v>
      </c>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66"/>
      <c r="GT71" s="66"/>
      <c r="GU71" s="66"/>
      <c r="GV71" s="66"/>
      <c r="GW71" s="66"/>
      <c r="GX71" s="66"/>
      <c r="GY71" s="66"/>
      <c r="GZ71" s="66"/>
    </row>
    <row r="72" s="4" customFormat="1" ht="22" customHeight="1" spans="1:208">
      <c r="A72" s="49" t="s">
        <v>77</v>
      </c>
      <c r="B72" s="69">
        <f>SUM(C72,D72,E72)</f>
        <v>0</v>
      </c>
      <c r="C72" s="35">
        <v>0</v>
      </c>
      <c r="D72" s="35">
        <v>0</v>
      </c>
      <c r="E72" s="35">
        <v>0</v>
      </c>
      <c r="F72" s="38">
        <v>0.85</v>
      </c>
      <c r="G72" s="28">
        <f>SUM(H72:J72)</f>
        <v>0</v>
      </c>
      <c r="H72" s="28">
        <f>ROUND(C72*F72*520*12/10000,2)</f>
        <v>0</v>
      </c>
      <c r="I72" s="28">
        <f>ROUND(D72*F72*390*12/10000,2)</f>
        <v>0</v>
      </c>
      <c r="J72" s="28">
        <f>ROUND(E72*F72*260*12/10000,2)</f>
        <v>0</v>
      </c>
      <c r="K72" s="28">
        <f>SUM(L72:N72)</f>
        <v>0</v>
      </c>
      <c r="L72" s="28">
        <f>ROUND(C72*0.3*520*12/10000,2)</f>
        <v>0</v>
      </c>
      <c r="M72" s="28">
        <f>ROUND(D72*0.3*390*12/10000,2)</f>
        <v>0</v>
      </c>
      <c r="N72" s="28">
        <f>ROUND(E72*0.3*260*12/10000,2)</f>
        <v>0</v>
      </c>
      <c r="O72" s="28">
        <f>SUM(P72:R72)</f>
        <v>0</v>
      </c>
      <c r="P72" s="28">
        <f>H72-L72</f>
        <v>0</v>
      </c>
      <c r="Q72" s="28">
        <f>I72-M72</f>
        <v>0</v>
      </c>
      <c r="R72" s="28">
        <f>J72-N72</f>
        <v>0</v>
      </c>
      <c r="S72" s="62">
        <f>O72</f>
        <v>0</v>
      </c>
      <c r="T72" s="62">
        <v>0</v>
      </c>
      <c r="U72" s="28">
        <f t="shared" si="85"/>
        <v>0</v>
      </c>
      <c r="V72" s="28">
        <f>O72+U72</f>
        <v>0</v>
      </c>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66"/>
      <c r="GT72" s="66"/>
      <c r="GU72" s="66"/>
      <c r="GV72" s="66"/>
      <c r="GW72" s="66"/>
      <c r="GX72" s="66"/>
      <c r="GY72" s="66"/>
      <c r="GZ72" s="66"/>
    </row>
    <row r="73" s="4" customFormat="1" ht="22" customHeight="1" spans="1:208">
      <c r="A73" s="49" t="s">
        <v>78</v>
      </c>
      <c r="B73" s="69">
        <f>SUM(C73,D73,E73)</f>
        <v>0</v>
      </c>
      <c r="C73" s="35">
        <v>0</v>
      </c>
      <c r="D73" s="35">
        <v>0</v>
      </c>
      <c r="E73" s="35">
        <v>0</v>
      </c>
      <c r="F73" s="38">
        <v>0.85</v>
      </c>
      <c r="G73" s="28">
        <f>SUM(H73:J73)</f>
        <v>0</v>
      </c>
      <c r="H73" s="28">
        <f>ROUND(C73*F73*520*12/10000,2)</f>
        <v>0</v>
      </c>
      <c r="I73" s="28">
        <f>ROUND(D73*F73*390*12/10000,2)</f>
        <v>0</v>
      </c>
      <c r="J73" s="28">
        <f>ROUND(E73*F73*260*12/10000,2)</f>
        <v>0</v>
      </c>
      <c r="K73" s="28">
        <f>SUM(L73:N73)</f>
        <v>0</v>
      </c>
      <c r="L73" s="28">
        <f>ROUND(C73*0.3*520*12/10000,2)</f>
        <v>0</v>
      </c>
      <c r="M73" s="28">
        <f>ROUND(D73*0.3*390*12/10000,2)</f>
        <v>0</v>
      </c>
      <c r="N73" s="28">
        <f>ROUND(E73*0.3*260*12/10000,2)</f>
        <v>0</v>
      </c>
      <c r="O73" s="28">
        <f>SUM(P73:R73)</f>
        <v>0</v>
      </c>
      <c r="P73" s="28">
        <f>H73-L73</f>
        <v>0</v>
      </c>
      <c r="Q73" s="28">
        <f>I73-M73</f>
        <v>0</v>
      </c>
      <c r="R73" s="28">
        <f>J73-N73</f>
        <v>0</v>
      </c>
      <c r="S73" s="62">
        <f>O73</f>
        <v>0</v>
      </c>
      <c r="T73" s="62">
        <v>0</v>
      </c>
      <c r="U73" s="28">
        <f t="shared" si="85"/>
        <v>0</v>
      </c>
      <c r="V73" s="28">
        <f>O73+U73</f>
        <v>0</v>
      </c>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66"/>
      <c r="GT73" s="66"/>
      <c r="GU73" s="66"/>
      <c r="GV73" s="66"/>
      <c r="GW73" s="66"/>
      <c r="GX73" s="66"/>
      <c r="GY73" s="66"/>
      <c r="GZ73" s="66"/>
    </row>
    <row r="74" s="4" customFormat="1" ht="22" customHeight="1" spans="1:208">
      <c r="A74" s="30" t="s">
        <v>79</v>
      </c>
      <c r="B74" s="31">
        <f>SUM(C74,D74,E74)</f>
        <v>0</v>
      </c>
      <c r="C74" s="32">
        <v>0</v>
      </c>
      <c r="D74" s="32">
        <v>0</v>
      </c>
      <c r="E74" s="32">
        <v>0</v>
      </c>
      <c r="F74" s="33">
        <v>0.85</v>
      </c>
      <c r="G74" s="34">
        <f>SUM(H74:J74)</f>
        <v>0</v>
      </c>
      <c r="H74" s="34">
        <f>ROUND(C74*F74*520*12/10000,2)</f>
        <v>0</v>
      </c>
      <c r="I74" s="34">
        <f>ROUND(D74*F74*390*12/10000,2)</f>
        <v>0</v>
      </c>
      <c r="J74" s="34">
        <f>ROUND(E74*F74*260*12/10000,2)</f>
        <v>0</v>
      </c>
      <c r="K74" s="34">
        <f>SUM(L74:N74)</f>
        <v>0</v>
      </c>
      <c r="L74" s="34">
        <f>ROUND(C74*0.3*520*12/10000,2)</f>
        <v>0</v>
      </c>
      <c r="M74" s="34">
        <f>ROUND(D74*0.3*390*12/10000,2)</f>
        <v>0</v>
      </c>
      <c r="N74" s="34">
        <f>ROUND(E74*0.3*260*12/10000,2)</f>
        <v>0</v>
      </c>
      <c r="O74" s="34">
        <f>SUM(P74:R74)</f>
        <v>0</v>
      </c>
      <c r="P74" s="34">
        <f>H74-L74</f>
        <v>0</v>
      </c>
      <c r="Q74" s="34">
        <f>I74-M74</f>
        <v>0</v>
      </c>
      <c r="R74" s="34">
        <f>J74-N74</f>
        <v>0</v>
      </c>
      <c r="S74" s="62">
        <f>O74</f>
        <v>0</v>
      </c>
      <c r="T74" s="62">
        <v>0</v>
      </c>
      <c r="U74" s="34">
        <f t="shared" si="85"/>
        <v>0</v>
      </c>
      <c r="V74" s="34">
        <f>O74+U74</f>
        <v>0</v>
      </c>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66"/>
      <c r="GT74" s="66"/>
      <c r="GU74" s="66"/>
      <c r="GV74" s="66"/>
      <c r="GW74" s="66"/>
      <c r="GX74" s="66"/>
      <c r="GY74" s="66"/>
      <c r="GZ74" s="66"/>
    </row>
    <row r="75" s="4" customFormat="1" ht="22" customHeight="1" spans="1:208">
      <c r="A75" s="30" t="s">
        <v>80</v>
      </c>
      <c r="B75" s="31">
        <f>SUM(C75,D75,E75)</f>
        <v>0</v>
      </c>
      <c r="C75" s="32">
        <v>0</v>
      </c>
      <c r="D75" s="32">
        <v>0</v>
      </c>
      <c r="E75" s="32">
        <v>0</v>
      </c>
      <c r="F75" s="33">
        <v>0.85</v>
      </c>
      <c r="G75" s="34">
        <f>SUM(H75:J75)</f>
        <v>0</v>
      </c>
      <c r="H75" s="34">
        <f>ROUND(C75*F75*520*12/10000,2)</f>
        <v>0</v>
      </c>
      <c r="I75" s="34">
        <f>ROUND(D75*F75*390*12/10000,2)</f>
        <v>0</v>
      </c>
      <c r="J75" s="34">
        <f>ROUND(E75*F75*260*12/10000,2)</f>
        <v>0</v>
      </c>
      <c r="K75" s="34">
        <f>SUM(L75:N75)</f>
        <v>0</v>
      </c>
      <c r="L75" s="34">
        <f>ROUND(C75*0.3*520*12/10000,2)</f>
        <v>0</v>
      </c>
      <c r="M75" s="34">
        <f>ROUND(D75*0.3*390*12/10000,2)</f>
        <v>0</v>
      </c>
      <c r="N75" s="34">
        <f>ROUND(E75*0.3*260*12/10000,2)</f>
        <v>0</v>
      </c>
      <c r="O75" s="34">
        <f>SUM(P75:R75)</f>
        <v>0</v>
      </c>
      <c r="P75" s="34">
        <f>H75-L75</f>
        <v>0</v>
      </c>
      <c r="Q75" s="34">
        <f>I75-M75</f>
        <v>0</v>
      </c>
      <c r="R75" s="34">
        <f>J75-N75</f>
        <v>0</v>
      </c>
      <c r="S75" s="62">
        <f>O75</f>
        <v>0</v>
      </c>
      <c r="T75" s="62">
        <v>0</v>
      </c>
      <c r="U75" s="34">
        <f t="shared" si="85"/>
        <v>0</v>
      </c>
      <c r="V75" s="34">
        <f>O75+U75</f>
        <v>0</v>
      </c>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66"/>
      <c r="GT75" s="66"/>
      <c r="GU75" s="66"/>
      <c r="GV75" s="66"/>
      <c r="GW75" s="66"/>
      <c r="GX75" s="66"/>
      <c r="GY75" s="66"/>
      <c r="GZ75" s="66"/>
    </row>
    <row r="76" s="3" customFormat="1" ht="22" customHeight="1" spans="1:208">
      <c r="A76" s="27" t="s">
        <v>81</v>
      </c>
      <c r="B76" s="29">
        <f>SUM(B77,B80:B83)</f>
        <v>17</v>
      </c>
      <c r="C76" s="29">
        <f t="shared" ref="C76:V76" si="86">SUM(C77,C80:C83)</f>
        <v>2</v>
      </c>
      <c r="D76" s="29">
        <f t="shared" si="86"/>
        <v>3</v>
      </c>
      <c r="E76" s="29">
        <f t="shared" si="86"/>
        <v>12</v>
      </c>
      <c r="F76" s="29"/>
      <c r="G76" s="29">
        <f t="shared" si="86"/>
        <v>5.44</v>
      </c>
      <c r="H76" s="29">
        <f t="shared" si="86"/>
        <v>1.06</v>
      </c>
      <c r="I76" s="29">
        <f t="shared" si="86"/>
        <v>1.19</v>
      </c>
      <c r="J76" s="29">
        <f t="shared" si="86"/>
        <v>3.19</v>
      </c>
      <c r="K76" s="29">
        <f t="shared" si="86"/>
        <v>1.91</v>
      </c>
      <c r="L76" s="29">
        <f t="shared" si="86"/>
        <v>0.37</v>
      </c>
      <c r="M76" s="29">
        <f t="shared" si="86"/>
        <v>0.42</v>
      </c>
      <c r="N76" s="29">
        <f t="shared" si="86"/>
        <v>1.12</v>
      </c>
      <c r="O76" s="29">
        <f t="shared" si="86"/>
        <v>3.53</v>
      </c>
      <c r="P76" s="29">
        <f t="shared" si="86"/>
        <v>0.69</v>
      </c>
      <c r="Q76" s="29">
        <f t="shared" si="86"/>
        <v>0.77</v>
      </c>
      <c r="R76" s="29">
        <f t="shared" si="86"/>
        <v>2.07</v>
      </c>
      <c r="S76" s="29">
        <f t="shared" si="86"/>
        <v>3.53</v>
      </c>
      <c r="T76" s="29">
        <v>3.7</v>
      </c>
      <c r="U76" s="29">
        <f t="shared" si="86"/>
        <v>-0.17</v>
      </c>
      <c r="V76" s="29">
        <f t="shared" si="86"/>
        <v>3.36</v>
      </c>
      <c r="W76" s="8"/>
      <c r="X76" s="61"/>
      <c r="Y76" s="61"/>
      <c r="Z76" s="61"/>
      <c r="AA76" s="61"/>
      <c r="AB76" s="61"/>
      <c r="AC76" s="61"/>
      <c r="AD76" s="61"/>
      <c r="AE76" s="61"/>
      <c r="AF76" s="61"/>
      <c r="AG76" s="61"/>
      <c r="AH76" s="61"/>
      <c r="AI76" s="61"/>
      <c r="AJ76" s="61"/>
      <c r="AK76" s="61"/>
      <c r="AL76" s="61"/>
      <c r="AM76" s="61"/>
      <c r="AN76" s="61"/>
      <c r="AO76" s="61"/>
      <c r="AP76" s="61"/>
      <c r="AQ76" s="61"/>
      <c r="AR76" s="61"/>
      <c r="AS76" s="61"/>
      <c r="AT76" s="61"/>
      <c r="AU76" s="61"/>
      <c r="AV76" s="61"/>
      <c r="AW76" s="61"/>
      <c r="AX76" s="61"/>
      <c r="AY76" s="61"/>
      <c r="AZ76" s="61"/>
      <c r="BA76" s="61"/>
      <c r="BB76" s="61"/>
      <c r="BC76" s="61"/>
      <c r="BD76" s="61"/>
      <c r="BE76" s="61"/>
      <c r="BF76" s="61"/>
      <c r="BG76" s="61"/>
      <c r="BH76" s="61"/>
      <c r="BI76" s="61"/>
      <c r="BJ76" s="61"/>
      <c r="BK76" s="61"/>
      <c r="BL76" s="61"/>
      <c r="BM76" s="61"/>
      <c r="BN76" s="61"/>
      <c r="BO76" s="61"/>
      <c r="BP76" s="61"/>
      <c r="BQ76" s="61"/>
      <c r="BR76" s="61"/>
      <c r="BS76" s="61"/>
      <c r="BT76" s="61"/>
      <c r="BU76" s="61"/>
      <c r="BV76" s="61"/>
      <c r="BW76" s="61"/>
      <c r="BX76" s="61"/>
      <c r="BY76" s="61"/>
      <c r="BZ76" s="61"/>
      <c r="CA76" s="61"/>
      <c r="CB76" s="61"/>
      <c r="CC76" s="61"/>
      <c r="CD76" s="61"/>
      <c r="CE76" s="61"/>
      <c r="CF76" s="61"/>
      <c r="CG76" s="61"/>
      <c r="CH76" s="61"/>
      <c r="CI76" s="61"/>
      <c r="CJ76" s="61"/>
      <c r="CK76" s="61"/>
      <c r="CL76" s="61"/>
      <c r="CM76" s="61"/>
      <c r="CN76" s="61"/>
      <c r="CO76" s="61"/>
      <c r="CP76" s="61"/>
      <c r="CQ76" s="61"/>
      <c r="CR76" s="61"/>
      <c r="CS76" s="61"/>
      <c r="CT76" s="61"/>
      <c r="CU76" s="61"/>
      <c r="CV76" s="61"/>
      <c r="CW76" s="61"/>
      <c r="CX76" s="61"/>
      <c r="CY76" s="61"/>
      <c r="CZ76" s="61"/>
      <c r="DA76" s="61"/>
      <c r="DB76" s="61"/>
      <c r="DC76" s="61"/>
      <c r="DD76" s="61"/>
      <c r="DE76" s="61"/>
      <c r="DF76" s="61"/>
      <c r="DG76" s="61"/>
      <c r="DH76" s="61"/>
      <c r="DI76" s="61"/>
      <c r="DJ76" s="61"/>
      <c r="DK76" s="61"/>
      <c r="DL76" s="61"/>
      <c r="DM76" s="61"/>
      <c r="DN76" s="61"/>
      <c r="DO76" s="61"/>
      <c r="DP76" s="61"/>
      <c r="DQ76" s="61"/>
      <c r="DR76" s="61"/>
      <c r="DS76" s="61"/>
      <c r="DT76" s="61"/>
      <c r="DU76" s="61"/>
      <c r="DV76" s="61"/>
      <c r="DW76" s="61"/>
      <c r="DX76" s="61"/>
      <c r="DY76" s="61"/>
      <c r="DZ76" s="61"/>
      <c r="EA76" s="61"/>
      <c r="EB76" s="61"/>
      <c r="EC76" s="61"/>
      <c r="ED76" s="61"/>
      <c r="EE76" s="61"/>
      <c r="EF76" s="61"/>
      <c r="EG76" s="61"/>
      <c r="EH76" s="61"/>
      <c r="EI76" s="61"/>
      <c r="EJ76" s="61"/>
      <c r="EK76" s="61"/>
      <c r="EL76" s="61"/>
      <c r="EM76" s="61"/>
      <c r="EN76" s="61"/>
      <c r="EO76" s="61"/>
      <c r="EP76" s="61"/>
      <c r="EQ76" s="61"/>
      <c r="ER76" s="61"/>
      <c r="ES76" s="61"/>
      <c r="ET76" s="61"/>
      <c r="EU76" s="61"/>
      <c r="EV76" s="61"/>
      <c r="EW76" s="61"/>
      <c r="EX76" s="61"/>
      <c r="EY76" s="61"/>
      <c r="EZ76" s="61"/>
      <c r="FA76" s="61"/>
      <c r="FB76" s="61"/>
      <c r="FC76" s="61"/>
      <c r="FD76" s="61"/>
      <c r="FE76" s="61"/>
      <c r="FF76" s="61"/>
      <c r="FG76" s="61"/>
      <c r="FH76" s="61"/>
      <c r="FI76" s="61"/>
      <c r="FJ76" s="61"/>
      <c r="FK76" s="61"/>
      <c r="FL76" s="61"/>
      <c r="FM76" s="61"/>
      <c r="FN76" s="61"/>
      <c r="FO76" s="61"/>
      <c r="FP76" s="61"/>
      <c r="FQ76" s="61"/>
      <c r="FR76" s="61"/>
      <c r="FS76" s="61"/>
      <c r="FT76" s="61"/>
      <c r="FU76" s="61"/>
      <c r="FV76" s="61"/>
      <c r="FW76" s="61"/>
      <c r="FX76" s="61"/>
      <c r="FY76" s="61"/>
      <c r="FZ76" s="61"/>
      <c r="GA76" s="61"/>
      <c r="GB76" s="61"/>
      <c r="GC76" s="61"/>
      <c r="GD76" s="61"/>
      <c r="GE76" s="61"/>
      <c r="GF76" s="61"/>
      <c r="GG76" s="61"/>
      <c r="GH76" s="61"/>
      <c r="GI76" s="61"/>
      <c r="GJ76" s="61"/>
      <c r="GK76" s="61"/>
      <c r="GL76" s="61"/>
      <c r="GM76" s="61"/>
      <c r="GN76" s="61"/>
      <c r="GO76" s="61"/>
      <c r="GP76" s="61"/>
      <c r="GQ76" s="61"/>
      <c r="GR76" s="61"/>
      <c r="GS76" s="61"/>
      <c r="GT76" s="61"/>
      <c r="GU76" s="61"/>
      <c r="GV76" s="61"/>
      <c r="GW76" s="61"/>
      <c r="GX76" s="61"/>
      <c r="GY76" s="61"/>
      <c r="GZ76" s="61"/>
    </row>
    <row r="77" s="4" customFormat="1" ht="22" customHeight="1" spans="1:208">
      <c r="A77" s="30" t="s">
        <v>82</v>
      </c>
      <c r="B77" s="31">
        <f t="shared" ref="B77:B85" si="87">SUM(C77,D77,E77)</f>
        <v>12</v>
      </c>
      <c r="C77" s="32">
        <v>2</v>
      </c>
      <c r="D77" s="32">
        <v>3</v>
      </c>
      <c r="E77" s="32">
        <v>7</v>
      </c>
      <c r="F77" s="33">
        <v>0.85</v>
      </c>
      <c r="G77" s="34">
        <f t="shared" ref="G77:G83" si="88">SUM(H77:J77)</f>
        <v>4.11</v>
      </c>
      <c r="H77" s="34">
        <f t="shared" ref="H77:H83" si="89">ROUND(C77*F77*520*12/10000,2)</f>
        <v>1.06</v>
      </c>
      <c r="I77" s="34">
        <f t="shared" ref="I77:I83" si="90">ROUND(D77*F77*390*12/10000,2)</f>
        <v>1.19</v>
      </c>
      <c r="J77" s="34">
        <f t="shared" ref="J77:J83" si="91">ROUND(E77*F77*260*12/10000,2)</f>
        <v>1.86</v>
      </c>
      <c r="K77" s="34">
        <f t="shared" ref="K77:K83" si="92">SUM(L77:N77)</f>
        <v>1.45</v>
      </c>
      <c r="L77" s="34">
        <f t="shared" ref="L77:L83" si="93">ROUND(C77*0.3*520*12/10000,2)</f>
        <v>0.37</v>
      </c>
      <c r="M77" s="34">
        <f t="shared" ref="M77:M83" si="94">ROUND(D77*0.3*390*12/10000,2)</f>
        <v>0.42</v>
      </c>
      <c r="N77" s="34">
        <f t="shared" ref="N77:N83" si="95">ROUND(E77*0.3*260*12/10000,2)</f>
        <v>0.66</v>
      </c>
      <c r="O77" s="34">
        <f t="shared" ref="O77:O83" si="96">SUM(P77:R77)</f>
        <v>2.66</v>
      </c>
      <c r="P77" s="34">
        <f>H77-L77</f>
        <v>0.69</v>
      </c>
      <c r="Q77" s="34">
        <f>I77-M77</f>
        <v>0.77</v>
      </c>
      <c r="R77" s="34">
        <f>J77-N77</f>
        <v>1.2</v>
      </c>
      <c r="S77" s="62">
        <f t="shared" ref="S76:S92" si="97">O77</f>
        <v>2.66</v>
      </c>
      <c r="T77" s="62">
        <v>2.83</v>
      </c>
      <c r="U77" s="34">
        <f>S77-T77</f>
        <v>-0.17</v>
      </c>
      <c r="V77" s="34">
        <f t="shared" ref="V77:V83" si="98">O77+U77</f>
        <v>2.49</v>
      </c>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66"/>
      <c r="GT77" s="66"/>
      <c r="GU77" s="66"/>
      <c r="GV77" s="66"/>
      <c r="GW77" s="66"/>
      <c r="GX77" s="66"/>
      <c r="GY77" s="66"/>
      <c r="GZ77" s="66"/>
    </row>
    <row r="78" s="4" customFormat="1" ht="22" customHeight="1" spans="1:208">
      <c r="A78" s="49" t="s">
        <v>83</v>
      </c>
      <c r="B78" s="29">
        <f t="shared" si="87"/>
        <v>12</v>
      </c>
      <c r="C78" s="35">
        <v>2</v>
      </c>
      <c r="D78" s="35">
        <v>3</v>
      </c>
      <c r="E78" s="35">
        <v>7</v>
      </c>
      <c r="F78" s="38">
        <v>0.85</v>
      </c>
      <c r="G78" s="28">
        <f t="shared" si="88"/>
        <v>4.11</v>
      </c>
      <c r="H78" s="28">
        <f t="shared" si="89"/>
        <v>1.06</v>
      </c>
      <c r="I78" s="28">
        <f t="shared" si="90"/>
        <v>1.19</v>
      </c>
      <c r="J78" s="28">
        <f t="shared" si="91"/>
        <v>1.86</v>
      </c>
      <c r="K78" s="28">
        <f t="shared" si="92"/>
        <v>1.45</v>
      </c>
      <c r="L78" s="28">
        <f t="shared" si="93"/>
        <v>0.37</v>
      </c>
      <c r="M78" s="28">
        <f t="shared" si="94"/>
        <v>0.42</v>
      </c>
      <c r="N78" s="28">
        <f t="shared" si="95"/>
        <v>0.66</v>
      </c>
      <c r="O78" s="28">
        <f t="shared" si="96"/>
        <v>2.66</v>
      </c>
      <c r="P78" s="28">
        <f>H78-L78</f>
        <v>0.69</v>
      </c>
      <c r="Q78" s="28">
        <f>I78-M78</f>
        <v>0.77</v>
      </c>
      <c r="R78" s="28">
        <f>J78-N78</f>
        <v>1.2</v>
      </c>
      <c r="S78" s="62">
        <f t="shared" si="97"/>
        <v>2.66</v>
      </c>
      <c r="T78" s="62">
        <v>2.83</v>
      </c>
      <c r="U78" s="28">
        <f>S78-T78</f>
        <v>-0.17</v>
      </c>
      <c r="V78" s="28">
        <f t="shared" si="98"/>
        <v>2.49</v>
      </c>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66"/>
      <c r="GT78" s="66"/>
      <c r="GU78" s="66"/>
      <c r="GV78" s="66"/>
      <c r="GW78" s="66"/>
      <c r="GX78" s="66"/>
      <c r="GY78" s="66"/>
      <c r="GZ78" s="66"/>
    </row>
    <row r="79" s="4" customFormat="1" ht="22" customHeight="1" spans="1:208">
      <c r="A79" s="49" t="s">
        <v>84</v>
      </c>
      <c r="B79" s="29">
        <f t="shared" si="87"/>
        <v>0</v>
      </c>
      <c r="C79" s="35">
        <v>0</v>
      </c>
      <c r="D79" s="35">
        <v>0</v>
      </c>
      <c r="E79" s="35">
        <v>0</v>
      </c>
      <c r="F79" s="38">
        <v>0.85</v>
      </c>
      <c r="G79" s="28">
        <f t="shared" si="88"/>
        <v>0</v>
      </c>
      <c r="H79" s="28">
        <f t="shared" si="89"/>
        <v>0</v>
      </c>
      <c r="I79" s="28">
        <f t="shared" si="90"/>
        <v>0</v>
      </c>
      <c r="J79" s="28">
        <f t="shared" si="91"/>
        <v>0</v>
      </c>
      <c r="K79" s="28">
        <f t="shared" si="92"/>
        <v>0</v>
      </c>
      <c r="L79" s="28">
        <f t="shared" si="93"/>
        <v>0</v>
      </c>
      <c r="M79" s="28">
        <f t="shared" si="94"/>
        <v>0</v>
      </c>
      <c r="N79" s="28">
        <f t="shared" si="95"/>
        <v>0</v>
      </c>
      <c r="O79" s="28">
        <f t="shared" si="96"/>
        <v>0</v>
      </c>
      <c r="P79" s="28">
        <f t="shared" ref="P79:U79" si="99">H79-L79</f>
        <v>0</v>
      </c>
      <c r="Q79" s="28">
        <f t="shared" si="99"/>
        <v>0</v>
      </c>
      <c r="R79" s="28">
        <f t="shared" si="99"/>
        <v>0</v>
      </c>
      <c r="S79" s="62">
        <f t="shared" si="97"/>
        <v>0</v>
      </c>
      <c r="T79" s="62">
        <v>0</v>
      </c>
      <c r="U79" s="28">
        <f t="shared" si="99"/>
        <v>0</v>
      </c>
      <c r="V79" s="28">
        <f t="shared" si="98"/>
        <v>0</v>
      </c>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66"/>
      <c r="GT79" s="66"/>
      <c r="GU79" s="66"/>
      <c r="GV79" s="66"/>
      <c r="GW79" s="66"/>
      <c r="GX79" s="66"/>
      <c r="GY79" s="66"/>
      <c r="GZ79" s="66"/>
    </row>
    <row r="80" s="4" customFormat="1" ht="22" customHeight="1" spans="1:208">
      <c r="A80" s="30" t="s">
        <v>85</v>
      </c>
      <c r="B80" s="31">
        <f t="shared" si="87"/>
        <v>0</v>
      </c>
      <c r="C80" s="32">
        <v>0</v>
      </c>
      <c r="D80" s="32">
        <v>0</v>
      </c>
      <c r="E80" s="32">
        <v>0</v>
      </c>
      <c r="F80" s="33">
        <v>0.85</v>
      </c>
      <c r="G80" s="34">
        <f t="shared" si="88"/>
        <v>0</v>
      </c>
      <c r="H80" s="34">
        <f t="shared" si="89"/>
        <v>0</v>
      </c>
      <c r="I80" s="34">
        <f t="shared" si="90"/>
        <v>0</v>
      </c>
      <c r="J80" s="34">
        <f t="shared" si="91"/>
        <v>0</v>
      </c>
      <c r="K80" s="34">
        <f t="shared" si="92"/>
        <v>0</v>
      </c>
      <c r="L80" s="34">
        <f t="shared" si="93"/>
        <v>0</v>
      </c>
      <c r="M80" s="34">
        <f t="shared" si="94"/>
        <v>0</v>
      </c>
      <c r="N80" s="34">
        <f t="shared" si="95"/>
        <v>0</v>
      </c>
      <c r="O80" s="34">
        <f t="shared" si="96"/>
        <v>0</v>
      </c>
      <c r="P80" s="34">
        <f>H80-L80</f>
        <v>0</v>
      </c>
      <c r="Q80" s="34">
        <f>I80-M80</f>
        <v>0</v>
      </c>
      <c r="R80" s="34">
        <f>J80-N80</f>
        <v>0</v>
      </c>
      <c r="S80" s="62">
        <f t="shared" si="97"/>
        <v>0</v>
      </c>
      <c r="T80" s="62">
        <v>0</v>
      </c>
      <c r="U80" s="34">
        <f>S80-T80</f>
        <v>0</v>
      </c>
      <c r="V80" s="34">
        <f t="shared" si="98"/>
        <v>0</v>
      </c>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66"/>
      <c r="GT80" s="66"/>
      <c r="GU80" s="66"/>
      <c r="GV80" s="66"/>
      <c r="GW80" s="66"/>
      <c r="GX80" s="66"/>
      <c r="GY80" s="66"/>
      <c r="GZ80" s="66"/>
    </row>
    <row r="81" s="4" customFormat="1" ht="22" customHeight="1" spans="1:208">
      <c r="A81" s="30" t="s">
        <v>86</v>
      </c>
      <c r="B81" s="31">
        <f t="shared" si="87"/>
        <v>1</v>
      </c>
      <c r="C81" s="32">
        <v>0</v>
      </c>
      <c r="D81" s="32">
        <v>0</v>
      </c>
      <c r="E81" s="32">
        <v>1</v>
      </c>
      <c r="F81" s="33">
        <v>0.85</v>
      </c>
      <c r="G81" s="34">
        <f t="shared" si="88"/>
        <v>0.27</v>
      </c>
      <c r="H81" s="34">
        <f t="shared" si="89"/>
        <v>0</v>
      </c>
      <c r="I81" s="34">
        <f t="shared" si="90"/>
        <v>0</v>
      </c>
      <c r="J81" s="34">
        <f t="shared" si="91"/>
        <v>0.27</v>
      </c>
      <c r="K81" s="34">
        <f t="shared" si="92"/>
        <v>0.09</v>
      </c>
      <c r="L81" s="34">
        <f t="shared" si="93"/>
        <v>0</v>
      </c>
      <c r="M81" s="34">
        <f t="shared" si="94"/>
        <v>0</v>
      </c>
      <c r="N81" s="34">
        <f t="shared" si="95"/>
        <v>0.09</v>
      </c>
      <c r="O81" s="34">
        <f t="shared" si="96"/>
        <v>0.18</v>
      </c>
      <c r="P81" s="34">
        <f>H81-L81</f>
        <v>0</v>
      </c>
      <c r="Q81" s="34">
        <f>I81-M81</f>
        <v>0</v>
      </c>
      <c r="R81" s="34">
        <f>J81-N81</f>
        <v>0.18</v>
      </c>
      <c r="S81" s="62">
        <f t="shared" si="97"/>
        <v>0.18</v>
      </c>
      <c r="T81" s="62">
        <v>0.18</v>
      </c>
      <c r="U81" s="34">
        <f>S81-T81</f>
        <v>0</v>
      </c>
      <c r="V81" s="34">
        <f t="shared" si="98"/>
        <v>0.18</v>
      </c>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66"/>
      <c r="GT81" s="66"/>
      <c r="GU81" s="66"/>
      <c r="GV81" s="66"/>
      <c r="GW81" s="66"/>
      <c r="GX81" s="66"/>
      <c r="GY81" s="66"/>
      <c r="GZ81" s="66"/>
    </row>
    <row r="82" s="1" customFormat="1" ht="22" customHeight="1" spans="1:208">
      <c r="A82" s="30" t="s">
        <v>87</v>
      </c>
      <c r="B82" s="31">
        <f t="shared" si="87"/>
        <v>4</v>
      </c>
      <c r="C82" s="32">
        <v>0</v>
      </c>
      <c r="D82" s="32">
        <v>0</v>
      </c>
      <c r="E82" s="32">
        <v>4</v>
      </c>
      <c r="F82" s="33">
        <v>0.85</v>
      </c>
      <c r="G82" s="34">
        <f t="shared" si="88"/>
        <v>1.06</v>
      </c>
      <c r="H82" s="34">
        <f t="shared" si="89"/>
        <v>0</v>
      </c>
      <c r="I82" s="34">
        <f t="shared" si="90"/>
        <v>0</v>
      </c>
      <c r="J82" s="34">
        <f t="shared" si="91"/>
        <v>1.06</v>
      </c>
      <c r="K82" s="34">
        <f t="shared" si="92"/>
        <v>0.37</v>
      </c>
      <c r="L82" s="34">
        <f t="shared" si="93"/>
        <v>0</v>
      </c>
      <c r="M82" s="34">
        <f t="shared" si="94"/>
        <v>0</v>
      </c>
      <c r="N82" s="34">
        <f t="shared" si="95"/>
        <v>0.37</v>
      </c>
      <c r="O82" s="34">
        <f t="shared" si="96"/>
        <v>0.69</v>
      </c>
      <c r="P82" s="34">
        <f>H82-L82</f>
        <v>0</v>
      </c>
      <c r="Q82" s="34">
        <f>I82-M82</f>
        <v>0</v>
      </c>
      <c r="R82" s="34">
        <f>J82-N82</f>
        <v>0.69</v>
      </c>
      <c r="S82" s="62">
        <f t="shared" si="97"/>
        <v>0.69</v>
      </c>
      <c r="T82" s="62">
        <v>0.69</v>
      </c>
      <c r="U82" s="36">
        <f>S82-T82</f>
        <v>0</v>
      </c>
      <c r="V82" s="36">
        <f t="shared" si="98"/>
        <v>0.69</v>
      </c>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row>
    <row r="83" s="4" customFormat="1" ht="51" customHeight="1" spans="1:208">
      <c r="A83" s="30" t="s">
        <v>88</v>
      </c>
      <c r="B83" s="31">
        <f t="shared" si="87"/>
        <v>0</v>
      </c>
      <c r="C83" s="32">
        <v>0</v>
      </c>
      <c r="D83" s="32">
        <v>0</v>
      </c>
      <c r="E83" s="32">
        <v>0</v>
      </c>
      <c r="F83" s="33">
        <v>0.85</v>
      </c>
      <c r="G83" s="34">
        <f t="shared" si="88"/>
        <v>0</v>
      </c>
      <c r="H83" s="34">
        <f t="shared" si="89"/>
        <v>0</v>
      </c>
      <c r="I83" s="34">
        <f t="shared" si="90"/>
        <v>0</v>
      </c>
      <c r="J83" s="34">
        <f t="shared" si="91"/>
        <v>0</v>
      </c>
      <c r="K83" s="34">
        <f t="shared" si="92"/>
        <v>0</v>
      </c>
      <c r="L83" s="34">
        <f t="shared" si="93"/>
        <v>0</v>
      </c>
      <c r="M83" s="34">
        <f t="shared" si="94"/>
        <v>0</v>
      </c>
      <c r="N83" s="34">
        <f t="shared" si="95"/>
        <v>0</v>
      </c>
      <c r="O83" s="34">
        <f t="shared" si="96"/>
        <v>0</v>
      </c>
      <c r="P83" s="34">
        <f>H83-L83</f>
        <v>0</v>
      </c>
      <c r="Q83" s="34">
        <f>I83-M83</f>
        <v>0</v>
      </c>
      <c r="R83" s="34">
        <f>J83-N83</f>
        <v>0</v>
      </c>
      <c r="S83" s="62">
        <f t="shared" si="97"/>
        <v>0</v>
      </c>
      <c r="T83" s="62">
        <v>0</v>
      </c>
      <c r="U83" s="34">
        <f>S83-T83</f>
        <v>0</v>
      </c>
      <c r="V83" s="34">
        <f t="shared" si="98"/>
        <v>0</v>
      </c>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66"/>
      <c r="GT83" s="66"/>
      <c r="GU83" s="66"/>
      <c r="GV83" s="66"/>
      <c r="GW83" s="66"/>
      <c r="GX83" s="66"/>
      <c r="GY83" s="66"/>
      <c r="GZ83" s="66"/>
    </row>
    <row r="84" s="3" customFormat="1" ht="22" customHeight="1" spans="1:208">
      <c r="A84" s="27" t="s">
        <v>89</v>
      </c>
      <c r="B84" s="29">
        <f>SUM(B85,B88:B89)</f>
        <v>2</v>
      </c>
      <c r="C84" s="29">
        <f t="shared" ref="C84:V84" si="100">SUM(C85,C88:C89)</f>
        <v>0</v>
      </c>
      <c r="D84" s="29">
        <f t="shared" si="100"/>
        <v>0</v>
      </c>
      <c r="E84" s="29">
        <f t="shared" si="100"/>
        <v>2</v>
      </c>
      <c r="F84" s="29"/>
      <c r="G84" s="29">
        <f t="shared" si="100"/>
        <v>0.54</v>
      </c>
      <c r="H84" s="36">
        <f t="shared" si="100"/>
        <v>0</v>
      </c>
      <c r="I84" s="36">
        <f t="shared" si="100"/>
        <v>0</v>
      </c>
      <c r="J84" s="29">
        <f t="shared" si="100"/>
        <v>0.54</v>
      </c>
      <c r="K84" s="29">
        <f t="shared" si="100"/>
        <v>0.18</v>
      </c>
      <c r="L84" s="36">
        <f t="shared" si="100"/>
        <v>0</v>
      </c>
      <c r="M84" s="36">
        <f t="shared" si="100"/>
        <v>0</v>
      </c>
      <c r="N84" s="29">
        <f t="shared" si="100"/>
        <v>0.18</v>
      </c>
      <c r="O84" s="29">
        <f t="shared" si="100"/>
        <v>0.36</v>
      </c>
      <c r="P84" s="36">
        <f t="shared" si="100"/>
        <v>0</v>
      </c>
      <c r="Q84" s="36">
        <f t="shared" si="100"/>
        <v>0</v>
      </c>
      <c r="R84" s="29">
        <f t="shared" si="100"/>
        <v>0.36</v>
      </c>
      <c r="S84" s="29">
        <f t="shared" si="100"/>
        <v>0.36</v>
      </c>
      <c r="T84" s="29">
        <v>0.36</v>
      </c>
      <c r="U84" s="36">
        <f t="shared" si="100"/>
        <v>0</v>
      </c>
      <c r="V84" s="36">
        <f t="shared" si="100"/>
        <v>0.36</v>
      </c>
      <c r="W84" s="8"/>
      <c r="X84" s="61"/>
      <c r="Y84" s="61"/>
      <c r="Z84" s="61"/>
      <c r="AA84" s="61"/>
      <c r="AB84" s="61"/>
      <c r="AC84" s="61"/>
      <c r="AD84" s="61"/>
      <c r="AE84" s="61"/>
      <c r="AF84" s="61"/>
      <c r="AG84" s="61"/>
      <c r="AH84" s="61"/>
      <c r="AI84" s="61"/>
      <c r="AJ84" s="61"/>
      <c r="AK84" s="61"/>
      <c r="AL84" s="61"/>
      <c r="AM84" s="61"/>
      <c r="AN84" s="61"/>
      <c r="AO84" s="61"/>
      <c r="AP84" s="61"/>
      <c r="AQ84" s="61"/>
      <c r="AR84" s="61"/>
      <c r="AS84" s="61"/>
      <c r="AT84" s="61"/>
      <c r="AU84" s="61"/>
      <c r="AV84" s="61"/>
      <c r="AW84" s="61"/>
      <c r="AX84" s="61"/>
      <c r="AY84" s="61"/>
      <c r="AZ84" s="61"/>
      <c r="BA84" s="61"/>
      <c r="BB84" s="61"/>
      <c r="BC84" s="61"/>
      <c r="BD84" s="61"/>
      <c r="BE84" s="61"/>
      <c r="BF84" s="61"/>
      <c r="BG84" s="61"/>
      <c r="BH84" s="61"/>
      <c r="BI84" s="61"/>
      <c r="BJ84" s="61"/>
      <c r="BK84" s="61"/>
      <c r="BL84" s="61"/>
      <c r="BM84" s="61"/>
      <c r="BN84" s="61"/>
      <c r="BO84" s="61"/>
      <c r="BP84" s="61"/>
      <c r="BQ84" s="61"/>
      <c r="BR84" s="61"/>
      <c r="BS84" s="61"/>
      <c r="BT84" s="61"/>
      <c r="BU84" s="61"/>
      <c r="BV84" s="61"/>
      <c r="BW84" s="61"/>
      <c r="BX84" s="61"/>
      <c r="BY84" s="61"/>
      <c r="BZ84" s="61"/>
      <c r="CA84" s="61"/>
      <c r="CB84" s="61"/>
      <c r="CC84" s="61"/>
      <c r="CD84" s="61"/>
      <c r="CE84" s="61"/>
      <c r="CF84" s="61"/>
      <c r="CG84" s="61"/>
      <c r="CH84" s="61"/>
      <c r="CI84" s="61"/>
      <c r="CJ84" s="61"/>
      <c r="CK84" s="61"/>
      <c r="CL84" s="61"/>
      <c r="CM84" s="61"/>
      <c r="CN84" s="61"/>
      <c r="CO84" s="61"/>
      <c r="CP84" s="61"/>
      <c r="CQ84" s="61"/>
      <c r="CR84" s="61"/>
      <c r="CS84" s="61"/>
      <c r="CT84" s="61"/>
      <c r="CU84" s="61"/>
      <c r="CV84" s="61"/>
      <c r="CW84" s="61"/>
      <c r="CX84" s="61"/>
      <c r="CY84" s="61"/>
      <c r="CZ84" s="61"/>
      <c r="DA84" s="61"/>
      <c r="DB84" s="61"/>
      <c r="DC84" s="61"/>
      <c r="DD84" s="61"/>
      <c r="DE84" s="61"/>
      <c r="DF84" s="61"/>
      <c r="DG84" s="61"/>
      <c r="DH84" s="61"/>
      <c r="DI84" s="61"/>
      <c r="DJ84" s="61"/>
      <c r="DK84" s="61"/>
      <c r="DL84" s="61"/>
      <c r="DM84" s="61"/>
      <c r="DN84" s="61"/>
      <c r="DO84" s="61"/>
      <c r="DP84" s="61"/>
      <c r="DQ84" s="61"/>
      <c r="DR84" s="61"/>
      <c r="DS84" s="61"/>
      <c r="DT84" s="61"/>
      <c r="DU84" s="61"/>
      <c r="DV84" s="61"/>
      <c r="DW84" s="61"/>
      <c r="DX84" s="61"/>
      <c r="DY84" s="61"/>
      <c r="DZ84" s="61"/>
      <c r="EA84" s="61"/>
      <c r="EB84" s="61"/>
      <c r="EC84" s="61"/>
      <c r="ED84" s="61"/>
      <c r="EE84" s="61"/>
      <c r="EF84" s="61"/>
      <c r="EG84" s="61"/>
      <c r="EH84" s="61"/>
      <c r="EI84" s="61"/>
      <c r="EJ84" s="61"/>
      <c r="EK84" s="61"/>
      <c r="EL84" s="61"/>
      <c r="EM84" s="61"/>
      <c r="EN84" s="61"/>
      <c r="EO84" s="61"/>
      <c r="EP84" s="61"/>
      <c r="EQ84" s="61"/>
      <c r="ER84" s="61"/>
      <c r="ES84" s="61"/>
      <c r="ET84" s="61"/>
      <c r="EU84" s="61"/>
      <c r="EV84" s="61"/>
      <c r="EW84" s="61"/>
      <c r="EX84" s="61"/>
      <c r="EY84" s="61"/>
      <c r="EZ84" s="61"/>
      <c r="FA84" s="61"/>
      <c r="FB84" s="61"/>
      <c r="FC84" s="61"/>
      <c r="FD84" s="61"/>
      <c r="FE84" s="61"/>
      <c r="FF84" s="61"/>
      <c r="FG84" s="61"/>
      <c r="FH84" s="61"/>
      <c r="FI84" s="61"/>
      <c r="FJ84" s="61"/>
      <c r="FK84" s="61"/>
      <c r="FL84" s="61"/>
      <c r="FM84" s="61"/>
      <c r="FN84" s="61"/>
      <c r="FO84" s="61"/>
      <c r="FP84" s="61"/>
      <c r="FQ84" s="61"/>
      <c r="FR84" s="61"/>
      <c r="FS84" s="61"/>
      <c r="FT84" s="61"/>
      <c r="FU84" s="61"/>
      <c r="FV84" s="61"/>
      <c r="FW84" s="61"/>
      <c r="FX84" s="61"/>
      <c r="FY84" s="61"/>
      <c r="FZ84" s="61"/>
      <c r="GA84" s="61"/>
      <c r="GB84" s="61"/>
      <c r="GC84" s="61"/>
      <c r="GD84" s="61"/>
      <c r="GE84" s="61"/>
      <c r="GF84" s="61"/>
      <c r="GG84" s="61"/>
      <c r="GH84" s="61"/>
      <c r="GI84" s="61"/>
      <c r="GJ84" s="61"/>
      <c r="GK84" s="61"/>
      <c r="GL84" s="61"/>
      <c r="GM84" s="61"/>
      <c r="GN84" s="61"/>
      <c r="GO84" s="61"/>
      <c r="GP84" s="61"/>
      <c r="GQ84" s="61"/>
      <c r="GR84" s="61"/>
      <c r="GS84" s="61"/>
      <c r="GT84" s="61"/>
      <c r="GU84" s="61"/>
      <c r="GV84" s="61"/>
      <c r="GW84" s="61"/>
      <c r="GX84" s="61"/>
      <c r="GY84" s="61"/>
      <c r="GZ84" s="61"/>
    </row>
    <row r="85" s="3" customFormat="1" ht="22" customHeight="1" spans="1:208">
      <c r="A85" s="43" t="s">
        <v>90</v>
      </c>
      <c r="B85" s="31">
        <f>SUM(C85,D85,E85)</f>
        <v>0</v>
      </c>
      <c r="C85" s="32">
        <v>0</v>
      </c>
      <c r="D85" s="32">
        <v>0</v>
      </c>
      <c r="E85" s="32">
        <v>0</v>
      </c>
      <c r="F85" s="33">
        <v>0.85</v>
      </c>
      <c r="G85" s="28">
        <f t="shared" ref="G85:G89" si="101">SUM(H85:J85)</f>
        <v>0</v>
      </c>
      <c r="H85" s="28">
        <f t="shared" ref="H85:H89" si="102">ROUND(C85*F85*520*12/10000,2)</f>
        <v>0</v>
      </c>
      <c r="I85" s="28">
        <f>ROUND(D85*F85*390*12/10000,2)</f>
        <v>0</v>
      </c>
      <c r="J85" s="28">
        <f t="shared" ref="J85:J89" si="103">ROUND(E85*F85*260*12/10000,2)</f>
        <v>0</v>
      </c>
      <c r="K85" s="28">
        <f t="shared" ref="K85:K89" si="104">SUM(L85:N85)</f>
        <v>0</v>
      </c>
      <c r="L85" s="28">
        <f t="shared" ref="L85:L89" si="105">ROUND(C85*0.3*520*12/10000,2)</f>
        <v>0</v>
      </c>
      <c r="M85" s="28">
        <f t="shared" ref="M85:M89" si="106">ROUND(D85*0.3*390*12/10000,2)</f>
        <v>0</v>
      </c>
      <c r="N85" s="28">
        <f t="shared" ref="N85:N89" si="107">ROUND(E85*0.3*260*12/10000,2)</f>
        <v>0</v>
      </c>
      <c r="O85" s="28">
        <f>SUM(P85:R85)</f>
        <v>0</v>
      </c>
      <c r="P85" s="28">
        <f>H85-L85</f>
        <v>0</v>
      </c>
      <c r="Q85" s="28">
        <f>I85-M85</f>
        <v>0</v>
      </c>
      <c r="R85" s="28">
        <f>J85-N85</f>
        <v>0</v>
      </c>
      <c r="S85" s="62">
        <f>O85</f>
        <v>0</v>
      </c>
      <c r="T85" s="62">
        <v>0</v>
      </c>
      <c r="U85" s="28">
        <f>S85-T85</f>
        <v>0</v>
      </c>
      <c r="V85" s="28">
        <f>O85+U85</f>
        <v>0</v>
      </c>
      <c r="W85" s="8"/>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61"/>
      <c r="AZ85" s="61"/>
      <c r="BA85" s="61"/>
      <c r="BB85" s="61"/>
      <c r="BC85" s="61"/>
      <c r="BD85" s="61"/>
      <c r="BE85" s="61"/>
      <c r="BF85" s="61"/>
      <c r="BG85" s="61"/>
      <c r="BH85" s="61"/>
      <c r="BI85" s="61"/>
      <c r="BJ85" s="61"/>
      <c r="BK85" s="61"/>
      <c r="BL85" s="61"/>
      <c r="BM85" s="61"/>
      <c r="BN85" s="61"/>
      <c r="BO85" s="61"/>
      <c r="BP85" s="61"/>
      <c r="BQ85" s="61"/>
      <c r="BR85" s="61"/>
      <c r="BS85" s="61"/>
      <c r="BT85" s="61"/>
      <c r="BU85" s="61"/>
      <c r="BV85" s="61"/>
      <c r="BW85" s="61"/>
      <c r="BX85" s="61"/>
      <c r="BY85" s="61"/>
      <c r="BZ85" s="61"/>
      <c r="CA85" s="61"/>
      <c r="CB85" s="61"/>
      <c r="CC85" s="61"/>
      <c r="CD85" s="61"/>
      <c r="CE85" s="61"/>
      <c r="CF85" s="61"/>
      <c r="CG85" s="61"/>
      <c r="CH85" s="61"/>
      <c r="CI85" s="61"/>
      <c r="CJ85" s="61"/>
      <c r="CK85" s="61"/>
      <c r="CL85" s="61"/>
      <c r="CM85" s="61"/>
      <c r="CN85" s="61"/>
      <c r="CO85" s="61"/>
      <c r="CP85" s="61"/>
      <c r="CQ85" s="61"/>
      <c r="CR85" s="61"/>
      <c r="CS85" s="61"/>
      <c r="CT85" s="61"/>
      <c r="CU85" s="61"/>
      <c r="CV85" s="61"/>
      <c r="CW85" s="61"/>
      <c r="CX85" s="61"/>
      <c r="CY85" s="61"/>
      <c r="CZ85" s="61"/>
      <c r="DA85" s="61"/>
      <c r="DB85" s="61"/>
      <c r="DC85" s="61"/>
      <c r="DD85" s="61"/>
      <c r="DE85" s="61"/>
      <c r="DF85" s="61"/>
      <c r="DG85" s="61"/>
      <c r="DH85" s="61"/>
      <c r="DI85" s="61"/>
      <c r="DJ85" s="61"/>
      <c r="DK85" s="61"/>
      <c r="DL85" s="61"/>
      <c r="DM85" s="61"/>
      <c r="DN85" s="61"/>
      <c r="DO85" s="61"/>
      <c r="DP85" s="61"/>
      <c r="DQ85" s="61"/>
      <c r="DR85" s="61"/>
      <c r="DS85" s="61"/>
      <c r="DT85" s="61"/>
      <c r="DU85" s="61"/>
      <c r="DV85" s="61"/>
      <c r="DW85" s="61"/>
      <c r="DX85" s="61"/>
      <c r="DY85" s="61"/>
      <c r="DZ85" s="61"/>
      <c r="EA85" s="61"/>
      <c r="EB85" s="61"/>
      <c r="EC85" s="61"/>
      <c r="ED85" s="61"/>
      <c r="EE85" s="61"/>
      <c r="EF85" s="61"/>
      <c r="EG85" s="61"/>
      <c r="EH85" s="61"/>
      <c r="EI85" s="61"/>
      <c r="EJ85" s="61"/>
      <c r="EK85" s="61"/>
      <c r="EL85" s="61"/>
      <c r="EM85" s="61"/>
      <c r="EN85" s="61"/>
      <c r="EO85" s="61"/>
      <c r="EP85" s="61"/>
      <c r="EQ85" s="61"/>
      <c r="ER85" s="61"/>
      <c r="ES85" s="61"/>
      <c r="ET85" s="61"/>
      <c r="EU85" s="61"/>
      <c r="EV85" s="61"/>
      <c r="EW85" s="61"/>
      <c r="EX85" s="61"/>
      <c r="EY85" s="61"/>
      <c r="EZ85" s="61"/>
      <c r="FA85" s="61"/>
      <c r="FB85" s="61"/>
      <c r="FC85" s="61"/>
      <c r="FD85" s="61"/>
      <c r="FE85" s="61"/>
      <c r="FF85" s="61"/>
      <c r="FG85" s="61"/>
      <c r="FH85" s="61"/>
      <c r="FI85" s="61"/>
      <c r="FJ85" s="61"/>
      <c r="FK85" s="61"/>
      <c r="FL85" s="61"/>
      <c r="FM85" s="61"/>
      <c r="FN85" s="61"/>
      <c r="FO85" s="61"/>
      <c r="FP85" s="61"/>
      <c r="FQ85" s="61"/>
      <c r="FR85" s="61"/>
      <c r="FS85" s="61"/>
      <c r="FT85" s="61"/>
      <c r="FU85" s="61"/>
      <c r="FV85" s="61"/>
      <c r="FW85" s="61"/>
      <c r="FX85" s="61"/>
      <c r="FY85" s="61"/>
      <c r="FZ85" s="61"/>
      <c r="GA85" s="61"/>
      <c r="GB85" s="61"/>
      <c r="GC85" s="61"/>
      <c r="GD85" s="61"/>
      <c r="GE85" s="61"/>
      <c r="GF85" s="61"/>
      <c r="GG85" s="61"/>
      <c r="GH85" s="61"/>
      <c r="GI85" s="61"/>
      <c r="GJ85" s="61"/>
      <c r="GK85" s="61"/>
      <c r="GL85" s="61"/>
      <c r="GM85" s="61"/>
      <c r="GN85" s="61"/>
      <c r="GO85" s="61"/>
      <c r="GP85" s="61"/>
      <c r="GQ85" s="61"/>
      <c r="GR85" s="61"/>
      <c r="GS85" s="61"/>
      <c r="GT85" s="61"/>
      <c r="GU85" s="61"/>
      <c r="GV85" s="61"/>
      <c r="GW85" s="61"/>
      <c r="GX85" s="61"/>
      <c r="GY85" s="61"/>
      <c r="GZ85" s="61"/>
    </row>
    <row r="86" s="3" customFormat="1" ht="22" customHeight="1" spans="1:208">
      <c r="A86" s="49" t="s">
        <v>91</v>
      </c>
      <c r="B86" s="29">
        <f>SUM(C86,D86,E86)</f>
        <v>0</v>
      </c>
      <c r="C86" s="35">
        <v>0</v>
      </c>
      <c r="D86" s="35">
        <v>0</v>
      </c>
      <c r="E86" s="35">
        <v>0</v>
      </c>
      <c r="F86" s="38">
        <v>0.85</v>
      </c>
      <c r="G86" s="28">
        <f t="shared" si="101"/>
        <v>0</v>
      </c>
      <c r="H86" s="28">
        <f t="shared" si="102"/>
        <v>0</v>
      </c>
      <c r="I86" s="28">
        <f>ROUND(D86*F86*390*12/10000,2)</f>
        <v>0</v>
      </c>
      <c r="J86" s="28">
        <f t="shared" si="103"/>
        <v>0</v>
      </c>
      <c r="K86" s="28">
        <f t="shared" si="104"/>
        <v>0</v>
      </c>
      <c r="L86" s="28">
        <f t="shared" si="105"/>
        <v>0</v>
      </c>
      <c r="M86" s="28">
        <f t="shared" si="106"/>
        <v>0</v>
      </c>
      <c r="N86" s="28">
        <f t="shared" si="107"/>
        <v>0</v>
      </c>
      <c r="O86" s="28">
        <f>SUM(P86:R86)</f>
        <v>0</v>
      </c>
      <c r="P86" s="28">
        <f>H86-L86</f>
        <v>0</v>
      </c>
      <c r="Q86" s="28">
        <f>I86-M86</f>
        <v>0</v>
      </c>
      <c r="R86" s="28">
        <f>J86-N86</f>
        <v>0</v>
      </c>
      <c r="S86" s="62">
        <f>O86</f>
        <v>0</v>
      </c>
      <c r="T86" s="62">
        <v>0</v>
      </c>
      <c r="U86" s="28">
        <f>S86-T86</f>
        <v>0</v>
      </c>
      <c r="V86" s="28">
        <f>O86+U86</f>
        <v>0</v>
      </c>
      <c r="W86" s="8"/>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c r="BC86" s="61"/>
      <c r="BD86" s="61"/>
      <c r="BE86" s="61"/>
      <c r="BF86" s="61"/>
      <c r="BG86" s="61"/>
      <c r="BH86" s="61"/>
      <c r="BI86" s="61"/>
      <c r="BJ86" s="61"/>
      <c r="BK86" s="61"/>
      <c r="BL86" s="61"/>
      <c r="BM86" s="61"/>
      <c r="BN86" s="61"/>
      <c r="BO86" s="61"/>
      <c r="BP86" s="61"/>
      <c r="BQ86" s="61"/>
      <c r="BR86" s="61"/>
      <c r="BS86" s="61"/>
      <c r="BT86" s="61"/>
      <c r="BU86" s="61"/>
      <c r="BV86" s="61"/>
      <c r="BW86" s="61"/>
      <c r="BX86" s="61"/>
      <c r="BY86" s="61"/>
      <c r="BZ86" s="61"/>
      <c r="CA86" s="61"/>
      <c r="CB86" s="61"/>
      <c r="CC86" s="61"/>
      <c r="CD86" s="61"/>
      <c r="CE86" s="61"/>
      <c r="CF86" s="61"/>
      <c r="CG86" s="61"/>
      <c r="CH86" s="61"/>
      <c r="CI86" s="61"/>
      <c r="CJ86" s="61"/>
      <c r="CK86" s="61"/>
      <c r="CL86" s="61"/>
      <c r="CM86" s="61"/>
      <c r="CN86" s="61"/>
      <c r="CO86" s="61"/>
      <c r="CP86" s="61"/>
      <c r="CQ86" s="61"/>
      <c r="CR86" s="61"/>
      <c r="CS86" s="61"/>
      <c r="CT86" s="61"/>
      <c r="CU86" s="61"/>
      <c r="CV86" s="61"/>
      <c r="CW86" s="61"/>
      <c r="CX86" s="61"/>
      <c r="CY86" s="61"/>
      <c r="CZ86" s="61"/>
      <c r="DA86" s="61"/>
      <c r="DB86" s="61"/>
      <c r="DC86" s="61"/>
      <c r="DD86" s="61"/>
      <c r="DE86" s="61"/>
      <c r="DF86" s="61"/>
      <c r="DG86" s="61"/>
      <c r="DH86" s="61"/>
      <c r="DI86" s="61"/>
      <c r="DJ86" s="61"/>
      <c r="DK86" s="61"/>
      <c r="DL86" s="61"/>
      <c r="DM86" s="61"/>
      <c r="DN86" s="61"/>
      <c r="DO86" s="61"/>
      <c r="DP86" s="61"/>
      <c r="DQ86" s="61"/>
      <c r="DR86" s="61"/>
      <c r="DS86" s="61"/>
      <c r="DT86" s="61"/>
      <c r="DU86" s="61"/>
      <c r="DV86" s="61"/>
      <c r="DW86" s="61"/>
      <c r="DX86" s="61"/>
      <c r="DY86" s="61"/>
      <c r="DZ86" s="61"/>
      <c r="EA86" s="61"/>
      <c r="EB86" s="61"/>
      <c r="EC86" s="61"/>
      <c r="ED86" s="61"/>
      <c r="EE86" s="61"/>
      <c r="EF86" s="61"/>
      <c r="EG86" s="61"/>
      <c r="EH86" s="61"/>
      <c r="EI86" s="61"/>
      <c r="EJ86" s="61"/>
      <c r="EK86" s="61"/>
      <c r="EL86" s="61"/>
      <c r="EM86" s="61"/>
      <c r="EN86" s="61"/>
      <c r="EO86" s="61"/>
      <c r="EP86" s="61"/>
      <c r="EQ86" s="61"/>
      <c r="ER86" s="61"/>
      <c r="ES86" s="61"/>
      <c r="ET86" s="61"/>
      <c r="EU86" s="61"/>
      <c r="EV86" s="61"/>
      <c r="EW86" s="61"/>
      <c r="EX86" s="61"/>
      <c r="EY86" s="61"/>
      <c r="EZ86" s="61"/>
      <c r="FA86" s="61"/>
      <c r="FB86" s="61"/>
      <c r="FC86" s="61"/>
      <c r="FD86" s="61"/>
      <c r="FE86" s="61"/>
      <c r="FF86" s="61"/>
      <c r="FG86" s="61"/>
      <c r="FH86" s="61"/>
      <c r="FI86" s="61"/>
      <c r="FJ86" s="61"/>
      <c r="FK86" s="61"/>
      <c r="FL86" s="61"/>
      <c r="FM86" s="61"/>
      <c r="FN86" s="61"/>
      <c r="FO86" s="61"/>
      <c r="FP86" s="61"/>
      <c r="FQ86" s="61"/>
      <c r="FR86" s="61"/>
      <c r="FS86" s="61"/>
      <c r="FT86" s="61"/>
      <c r="FU86" s="61"/>
      <c r="FV86" s="61"/>
      <c r="FW86" s="61"/>
      <c r="FX86" s="61"/>
      <c r="FY86" s="61"/>
      <c r="FZ86" s="61"/>
      <c r="GA86" s="61"/>
      <c r="GB86" s="61"/>
      <c r="GC86" s="61"/>
      <c r="GD86" s="61"/>
      <c r="GE86" s="61"/>
      <c r="GF86" s="61"/>
      <c r="GG86" s="61"/>
      <c r="GH86" s="61"/>
      <c r="GI86" s="61"/>
      <c r="GJ86" s="61"/>
      <c r="GK86" s="61"/>
      <c r="GL86" s="61"/>
      <c r="GM86" s="61"/>
      <c r="GN86" s="61"/>
      <c r="GO86" s="61"/>
      <c r="GP86" s="61"/>
      <c r="GQ86" s="61"/>
      <c r="GR86" s="61"/>
      <c r="GS86" s="61"/>
      <c r="GT86" s="61"/>
      <c r="GU86" s="61"/>
      <c r="GV86" s="61"/>
      <c r="GW86" s="61"/>
      <c r="GX86" s="61"/>
      <c r="GY86" s="61"/>
      <c r="GZ86" s="61"/>
    </row>
    <row r="87" s="3" customFormat="1" ht="22" customHeight="1" spans="1:208">
      <c r="A87" s="49" t="s">
        <v>92</v>
      </c>
      <c r="B87" s="29">
        <f>SUM(C87,D87,E87)</f>
        <v>0</v>
      </c>
      <c r="C87" s="35">
        <v>0</v>
      </c>
      <c r="D87" s="35">
        <v>0</v>
      </c>
      <c r="E87" s="35">
        <v>0</v>
      </c>
      <c r="F87" s="38">
        <v>0.85</v>
      </c>
      <c r="G87" s="28">
        <f t="shared" si="101"/>
        <v>0</v>
      </c>
      <c r="H87" s="28">
        <f t="shared" si="102"/>
        <v>0</v>
      </c>
      <c r="I87" s="28">
        <f>ROUND(D87*F87*390*12/10000,2)</f>
        <v>0</v>
      </c>
      <c r="J87" s="28">
        <f t="shared" si="103"/>
        <v>0</v>
      </c>
      <c r="K87" s="28">
        <f t="shared" si="104"/>
        <v>0</v>
      </c>
      <c r="L87" s="28">
        <f t="shared" si="105"/>
        <v>0</v>
      </c>
      <c r="M87" s="28">
        <f t="shared" si="106"/>
        <v>0</v>
      </c>
      <c r="N87" s="28">
        <f t="shared" si="107"/>
        <v>0</v>
      </c>
      <c r="O87" s="28">
        <f>SUM(P87:R87)</f>
        <v>0</v>
      </c>
      <c r="P87" s="28">
        <f>H87-L87</f>
        <v>0</v>
      </c>
      <c r="Q87" s="28">
        <f>I87-M87</f>
        <v>0</v>
      </c>
      <c r="R87" s="28">
        <f>J87-N87</f>
        <v>0</v>
      </c>
      <c r="S87" s="62">
        <f>O87</f>
        <v>0</v>
      </c>
      <c r="T87" s="62">
        <v>0</v>
      </c>
      <c r="U87" s="28">
        <f>S87-T87</f>
        <v>0</v>
      </c>
      <c r="V87" s="28">
        <f>O87+U87</f>
        <v>0</v>
      </c>
      <c r="W87" s="8"/>
      <c r="X87" s="61"/>
      <c r="Y87" s="61"/>
      <c r="Z87" s="61"/>
      <c r="AA87" s="61"/>
      <c r="AB87" s="61"/>
      <c r="AC87" s="61"/>
      <c r="AD87" s="61"/>
      <c r="AE87" s="61"/>
      <c r="AF87" s="61"/>
      <c r="AG87" s="61"/>
      <c r="AH87" s="61"/>
      <c r="AI87" s="61"/>
      <c r="AJ87" s="61"/>
      <c r="AK87" s="61"/>
      <c r="AL87" s="61"/>
      <c r="AM87" s="61"/>
      <c r="AN87" s="61"/>
      <c r="AO87" s="61"/>
      <c r="AP87" s="61"/>
      <c r="AQ87" s="61"/>
      <c r="AR87" s="61"/>
      <c r="AS87" s="61"/>
      <c r="AT87" s="61"/>
      <c r="AU87" s="61"/>
      <c r="AV87" s="61"/>
      <c r="AW87" s="61"/>
      <c r="AX87" s="61"/>
      <c r="AY87" s="61"/>
      <c r="AZ87" s="61"/>
      <c r="BA87" s="61"/>
      <c r="BB87" s="61"/>
      <c r="BC87" s="61"/>
      <c r="BD87" s="61"/>
      <c r="BE87" s="61"/>
      <c r="BF87" s="61"/>
      <c r="BG87" s="61"/>
      <c r="BH87" s="61"/>
      <c r="BI87" s="61"/>
      <c r="BJ87" s="61"/>
      <c r="BK87" s="61"/>
      <c r="BL87" s="61"/>
      <c r="BM87" s="61"/>
      <c r="BN87" s="61"/>
      <c r="BO87" s="61"/>
      <c r="BP87" s="61"/>
      <c r="BQ87" s="61"/>
      <c r="BR87" s="61"/>
      <c r="BS87" s="61"/>
      <c r="BT87" s="61"/>
      <c r="BU87" s="61"/>
      <c r="BV87" s="61"/>
      <c r="BW87" s="61"/>
      <c r="BX87" s="61"/>
      <c r="BY87" s="61"/>
      <c r="BZ87" s="61"/>
      <c r="CA87" s="61"/>
      <c r="CB87" s="61"/>
      <c r="CC87" s="61"/>
      <c r="CD87" s="61"/>
      <c r="CE87" s="61"/>
      <c r="CF87" s="61"/>
      <c r="CG87" s="61"/>
      <c r="CH87" s="61"/>
      <c r="CI87" s="61"/>
      <c r="CJ87" s="61"/>
      <c r="CK87" s="61"/>
      <c r="CL87" s="61"/>
      <c r="CM87" s="61"/>
      <c r="CN87" s="61"/>
      <c r="CO87" s="61"/>
      <c r="CP87" s="61"/>
      <c r="CQ87" s="61"/>
      <c r="CR87" s="61"/>
      <c r="CS87" s="61"/>
      <c r="CT87" s="61"/>
      <c r="CU87" s="61"/>
      <c r="CV87" s="61"/>
      <c r="CW87" s="61"/>
      <c r="CX87" s="61"/>
      <c r="CY87" s="61"/>
      <c r="CZ87" s="61"/>
      <c r="DA87" s="61"/>
      <c r="DB87" s="61"/>
      <c r="DC87" s="61"/>
      <c r="DD87" s="61"/>
      <c r="DE87" s="61"/>
      <c r="DF87" s="61"/>
      <c r="DG87" s="61"/>
      <c r="DH87" s="61"/>
      <c r="DI87" s="61"/>
      <c r="DJ87" s="61"/>
      <c r="DK87" s="61"/>
      <c r="DL87" s="61"/>
      <c r="DM87" s="61"/>
      <c r="DN87" s="61"/>
      <c r="DO87" s="61"/>
      <c r="DP87" s="61"/>
      <c r="DQ87" s="61"/>
      <c r="DR87" s="61"/>
      <c r="DS87" s="61"/>
      <c r="DT87" s="61"/>
      <c r="DU87" s="61"/>
      <c r="DV87" s="61"/>
      <c r="DW87" s="61"/>
      <c r="DX87" s="61"/>
      <c r="DY87" s="61"/>
      <c r="DZ87" s="61"/>
      <c r="EA87" s="61"/>
      <c r="EB87" s="61"/>
      <c r="EC87" s="61"/>
      <c r="ED87" s="61"/>
      <c r="EE87" s="61"/>
      <c r="EF87" s="61"/>
      <c r="EG87" s="61"/>
      <c r="EH87" s="61"/>
      <c r="EI87" s="61"/>
      <c r="EJ87" s="61"/>
      <c r="EK87" s="61"/>
      <c r="EL87" s="61"/>
      <c r="EM87" s="61"/>
      <c r="EN87" s="61"/>
      <c r="EO87" s="61"/>
      <c r="EP87" s="61"/>
      <c r="EQ87" s="61"/>
      <c r="ER87" s="61"/>
      <c r="ES87" s="61"/>
      <c r="ET87" s="61"/>
      <c r="EU87" s="61"/>
      <c r="EV87" s="61"/>
      <c r="EW87" s="61"/>
      <c r="EX87" s="61"/>
      <c r="EY87" s="61"/>
      <c r="EZ87" s="61"/>
      <c r="FA87" s="61"/>
      <c r="FB87" s="61"/>
      <c r="FC87" s="61"/>
      <c r="FD87" s="61"/>
      <c r="FE87" s="61"/>
      <c r="FF87" s="61"/>
      <c r="FG87" s="61"/>
      <c r="FH87" s="61"/>
      <c r="FI87" s="61"/>
      <c r="FJ87" s="61"/>
      <c r="FK87" s="61"/>
      <c r="FL87" s="61"/>
      <c r="FM87" s="61"/>
      <c r="FN87" s="61"/>
      <c r="FO87" s="61"/>
      <c r="FP87" s="61"/>
      <c r="FQ87" s="61"/>
      <c r="FR87" s="61"/>
      <c r="FS87" s="61"/>
      <c r="FT87" s="61"/>
      <c r="FU87" s="61"/>
      <c r="FV87" s="61"/>
      <c r="FW87" s="61"/>
      <c r="FX87" s="61"/>
      <c r="FY87" s="61"/>
      <c r="FZ87" s="61"/>
      <c r="GA87" s="61"/>
      <c r="GB87" s="61"/>
      <c r="GC87" s="61"/>
      <c r="GD87" s="61"/>
      <c r="GE87" s="61"/>
      <c r="GF87" s="61"/>
      <c r="GG87" s="61"/>
      <c r="GH87" s="61"/>
      <c r="GI87" s="61"/>
      <c r="GJ87" s="61"/>
      <c r="GK87" s="61"/>
      <c r="GL87" s="61"/>
      <c r="GM87" s="61"/>
      <c r="GN87" s="61"/>
      <c r="GO87" s="61"/>
      <c r="GP87" s="61"/>
      <c r="GQ87" s="61"/>
      <c r="GR87" s="61"/>
      <c r="GS87" s="61"/>
      <c r="GT87" s="61"/>
      <c r="GU87" s="61"/>
      <c r="GV87" s="61"/>
      <c r="GW87" s="61"/>
      <c r="GX87" s="61"/>
      <c r="GY87" s="61"/>
      <c r="GZ87" s="61"/>
    </row>
    <row r="88" s="4" customFormat="1" ht="22" customHeight="1" spans="1:208">
      <c r="A88" s="70" t="s">
        <v>93</v>
      </c>
      <c r="B88" s="31">
        <f>SUM(C88,D88,E88)</f>
        <v>1</v>
      </c>
      <c r="C88" s="32">
        <v>0</v>
      </c>
      <c r="D88" s="32">
        <v>0</v>
      </c>
      <c r="E88" s="32">
        <v>1</v>
      </c>
      <c r="F88" s="33">
        <v>0.85</v>
      </c>
      <c r="G88" s="34">
        <f t="shared" si="101"/>
        <v>0.27</v>
      </c>
      <c r="H88" s="34">
        <f t="shared" si="102"/>
        <v>0</v>
      </c>
      <c r="I88" s="34">
        <f>ROUND(D88*F88*390*12/10000,2)</f>
        <v>0</v>
      </c>
      <c r="J88" s="34">
        <f t="shared" si="103"/>
        <v>0.27</v>
      </c>
      <c r="K88" s="34">
        <f t="shared" si="104"/>
        <v>0.09</v>
      </c>
      <c r="L88" s="34">
        <f t="shared" si="105"/>
        <v>0</v>
      </c>
      <c r="M88" s="34">
        <f t="shared" si="106"/>
        <v>0</v>
      </c>
      <c r="N88" s="34">
        <f t="shared" si="107"/>
        <v>0.09</v>
      </c>
      <c r="O88" s="34">
        <f>SUM(P88:R88)</f>
        <v>0.18</v>
      </c>
      <c r="P88" s="34">
        <f>H88-L88</f>
        <v>0</v>
      </c>
      <c r="Q88" s="34">
        <f>I88-M88</f>
        <v>0</v>
      </c>
      <c r="R88" s="34">
        <f>J88-N88</f>
        <v>0.18</v>
      </c>
      <c r="S88" s="62">
        <f>O88</f>
        <v>0.18</v>
      </c>
      <c r="T88" s="62">
        <v>0.18</v>
      </c>
      <c r="U88" s="34">
        <f>S88-T88</f>
        <v>0</v>
      </c>
      <c r="V88" s="34">
        <f>O88+U88</f>
        <v>0.18</v>
      </c>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66"/>
      <c r="GT88" s="66"/>
      <c r="GU88" s="66"/>
      <c r="GV88" s="66"/>
      <c r="GW88" s="66"/>
      <c r="GX88" s="66"/>
      <c r="GY88" s="66"/>
      <c r="GZ88" s="66"/>
    </row>
    <row r="89" s="4" customFormat="1" ht="22" customHeight="1" spans="1:208">
      <c r="A89" s="70" t="s">
        <v>94</v>
      </c>
      <c r="B89" s="31">
        <f>SUM(C89,D89,E89)</f>
        <v>1</v>
      </c>
      <c r="C89" s="32">
        <v>0</v>
      </c>
      <c r="D89" s="32">
        <v>0</v>
      </c>
      <c r="E89" s="32">
        <v>1</v>
      </c>
      <c r="F89" s="33">
        <v>0.85</v>
      </c>
      <c r="G89" s="34">
        <f t="shared" si="101"/>
        <v>0.27</v>
      </c>
      <c r="H89" s="34">
        <f t="shared" si="102"/>
        <v>0</v>
      </c>
      <c r="I89" s="34">
        <f>ROUND(D89*F89*390*12/10000,2)</f>
        <v>0</v>
      </c>
      <c r="J89" s="34">
        <f t="shared" si="103"/>
        <v>0.27</v>
      </c>
      <c r="K89" s="34">
        <f t="shared" si="104"/>
        <v>0.09</v>
      </c>
      <c r="L89" s="34">
        <f t="shared" si="105"/>
        <v>0</v>
      </c>
      <c r="M89" s="34">
        <f t="shared" si="106"/>
        <v>0</v>
      </c>
      <c r="N89" s="34">
        <f t="shared" si="107"/>
        <v>0.09</v>
      </c>
      <c r="O89" s="34">
        <f>SUM(P89:R89)</f>
        <v>0.18</v>
      </c>
      <c r="P89" s="34">
        <f>H89-L89</f>
        <v>0</v>
      </c>
      <c r="Q89" s="34">
        <f>I89-M89</f>
        <v>0</v>
      </c>
      <c r="R89" s="34">
        <f>J89-N89</f>
        <v>0.18</v>
      </c>
      <c r="S89" s="62">
        <f>O89</f>
        <v>0.18</v>
      </c>
      <c r="T89" s="62">
        <v>0.18</v>
      </c>
      <c r="U89" s="34">
        <f>S89-T89</f>
        <v>0</v>
      </c>
      <c r="V89" s="34">
        <f>O89+U89</f>
        <v>0.18</v>
      </c>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66"/>
      <c r="GT89" s="66"/>
      <c r="GU89" s="66"/>
      <c r="GV89" s="66"/>
      <c r="GW89" s="66"/>
      <c r="GX89" s="66"/>
      <c r="GY89" s="66"/>
      <c r="GZ89" s="66"/>
    </row>
    <row r="90" s="3" customFormat="1" ht="22" customHeight="1" spans="1:208">
      <c r="A90" s="27" t="s">
        <v>95</v>
      </c>
      <c r="B90" s="29">
        <f>SUM(B91:B93)</f>
        <v>2</v>
      </c>
      <c r="C90" s="29">
        <f t="shared" ref="C90:V90" si="108">SUM(C91:C93)</f>
        <v>0</v>
      </c>
      <c r="D90" s="29">
        <f t="shared" si="108"/>
        <v>1</v>
      </c>
      <c r="E90" s="29">
        <f t="shared" si="108"/>
        <v>1</v>
      </c>
      <c r="F90" s="29"/>
      <c r="G90" s="29">
        <f t="shared" si="108"/>
        <v>0.5</v>
      </c>
      <c r="H90" s="36">
        <f t="shared" si="108"/>
        <v>0</v>
      </c>
      <c r="I90" s="36">
        <f t="shared" si="108"/>
        <v>0.3</v>
      </c>
      <c r="J90" s="29">
        <f t="shared" si="108"/>
        <v>0.2</v>
      </c>
      <c r="K90" s="29">
        <f t="shared" si="108"/>
        <v>0.23</v>
      </c>
      <c r="L90" s="36">
        <f t="shared" si="108"/>
        <v>0</v>
      </c>
      <c r="M90" s="36">
        <f t="shared" si="108"/>
        <v>0.14</v>
      </c>
      <c r="N90" s="29">
        <f t="shared" si="108"/>
        <v>0.09</v>
      </c>
      <c r="O90" s="29">
        <f t="shared" si="108"/>
        <v>0.27</v>
      </c>
      <c r="P90" s="36">
        <f t="shared" si="108"/>
        <v>0</v>
      </c>
      <c r="Q90" s="36">
        <f t="shared" si="108"/>
        <v>0.16</v>
      </c>
      <c r="R90" s="29">
        <f t="shared" si="108"/>
        <v>0.11</v>
      </c>
      <c r="S90" s="29">
        <f t="shared" si="108"/>
        <v>0.27</v>
      </c>
      <c r="T90" s="29">
        <v>0.27</v>
      </c>
      <c r="U90" s="36">
        <f t="shared" si="108"/>
        <v>0</v>
      </c>
      <c r="V90" s="36">
        <f t="shared" si="108"/>
        <v>0.27</v>
      </c>
      <c r="W90" s="8"/>
      <c r="X90" s="61"/>
      <c r="Y90" s="61"/>
      <c r="Z90" s="61"/>
      <c r="AA90" s="61"/>
      <c r="AB90" s="61"/>
      <c r="AC90" s="61"/>
      <c r="AD90" s="61"/>
      <c r="AE90" s="61"/>
      <c r="AF90" s="61"/>
      <c r="AG90" s="61"/>
      <c r="AH90" s="61"/>
      <c r="AI90" s="61"/>
      <c r="AJ90" s="61"/>
      <c r="AK90" s="61"/>
      <c r="AL90" s="61"/>
      <c r="AM90" s="61"/>
      <c r="AN90" s="61"/>
      <c r="AO90" s="61"/>
      <c r="AP90" s="61"/>
      <c r="AQ90" s="61"/>
      <c r="AR90" s="61"/>
      <c r="AS90" s="61"/>
      <c r="AT90" s="61"/>
      <c r="AU90" s="61"/>
      <c r="AV90" s="61"/>
      <c r="AW90" s="61"/>
      <c r="AX90" s="61"/>
      <c r="AY90" s="61"/>
      <c r="AZ90" s="61"/>
      <c r="BA90" s="61"/>
      <c r="BB90" s="61"/>
      <c r="BC90" s="61"/>
      <c r="BD90" s="61"/>
      <c r="BE90" s="61"/>
      <c r="BF90" s="61"/>
      <c r="BG90" s="61"/>
      <c r="BH90" s="61"/>
      <c r="BI90" s="61"/>
      <c r="BJ90" s="61"/>
      <c r="BK90" s="61"/>
      <c r="BL90" s="61"/>
      <c r="BM90" s="61"/>
      <c r="BN90" s="61"/>
      <c r="BO90" s="61"/>
      <c r="BP90" s="61"/>
      <c r="BQ90" s="61"/>
      <c r="BR90" s="61"/>
      <c r="BS90" s="61"/>
      <c r="BT90" s="61"/>
      <c r="BU90" s="61"/>
      <c r="BV90" s="61"/>
      <c r="BW90" s="61"/>
      <c r="BX90" s="61"/>
      <c r="BY90" s="61"/>
      <c r="BZ90" s="61"/>
      <c r="CA90" s="61"/>
      <c r="CB90" s="61"/>
      <c r="CC90" s="61"/>
      <c r="CD90" s="61"/>
      <c r="CE90" s="61"/>
      <c r="CF90" s="61"/>
      <c r="CG90" s="61"/>
      <c r="CH90" s="61"/>
      <c r="CI90" s="61"/>
      <c r="CJ90" s="61"/>
      <c r="CK90" s="61"/>
      <c r="CL90" s="61"/>
      <c r="CM90" s="61"/>
      <c r="CN90" s="61"/>
      <c r="CO90" s="61"/>
      <c r="CP90" s="61"/>
      <c r="CQ90" s="61"/>
      <c r="CR90" s="61"/>
      <c r="CS90" s="61"/>
      <c r="CT90" s="61"/>
      <c r="CU90" s="61"/>
      <c r="CV90" s="61"/>
      <c r="CW90" s="61"/>
      <c r="CX90" s="61"/>
      <c r="CY90" s="61"/>
      <c r="CZ90" s="61"/>
      <c r="DA90" s="61"/>
      <c r="DB90" s="61"/>
      <c r="DC90" s="61"/>
      <c r="DD90" s="61"/>
      <c r="DE90" s="61"/>
      <c r="DF90" s="61"/>
      <c r="DG90" s="61"/>
      <c r="DH90" s="61"/>
      <c r="DI90" s="61"/>
      <c r="DJ90" s="61"/>
      <c r="DK90" s="61"/>
      <c r="DL90" s="61"/>
      <c r="DM90" s="61"/>
      <c r="DN90" s="61"/>
      <c r="DO90" s="61"/>
      <c r="DP90" s="61"/>
      <c r="DQ90" s="61"/>
      <c r="DR90" s="61"/>
      <c r="DS90" s="61"/>
      <c r="DT90" s="61"/>
      <c r="DU90" s="61"/>
      <c r="DV90" s="61"/>
      <c r="DW90" s="61"/>
      <c r="DX90" s="61"/>
      <c r="DY90" s="61"/>
      <c r="DZ90" s="61"/>
      <c r="EA90" s="61"/>
      <c r="EB90" s="61"/>
      <c r="EC90" s="61"/>
      <c r="ED90" s="61"/>
      <c r="EE90" s="61"/>
      <c r="EF90" s="61"/>
      <c r="EG90" s="61"/>
      <c r="EH90" s="61"/>
      <c r="EI90" s="61"/>
      <c r="EJ90" s="61"/>
      <c r="EK90" s="61"/>
      <c r="EL90" s="61"/>
      <c r="EM90" s="61"/>
      <c r="EN90" s="61"/>
      <c r="EO90" s="61"/>
      <c r="EP90" s="61"/>
      <c r="EQ90" s="61"/>
      <c r="ER90" s="61"/>
      <c r="ES90" s="61"/>
      <c r="ET90" s="61"/>
      <c r="EU90" s="61"/>
      <c r="EV90" s="61"/>
      <c r="EW90" s="61"/>
      <c r="EX90" s="61"/>
      <c r="EY90" s="61"/>
      <c r="EZ90" s="61"/>
      <c r="FA90" s="61"/>
      <c r="FB90" s="61"/>
      <c r="FC90" s="61"/>
      <c r="FD90" s="61"/>
      <c r="FE90" s="61"/>
      <c r="FF90" s="61"/>
      <c r="FG90" s="61"/>
      <c r="FH90" s="61"/>
      <c r="FI90" s="61"/>
      <c r="FJ90" s="61"/>
      <c r="FK90" s="61"/>
      <c r="FL90" s="61"/>
      <c r="FM90" s="61"/>
      <c r="FN90" s="61"/>
      <c r="FO90" s="61"/>
      <c r="FP90" s="61"/>
      <c r="FQ90" s="61"/>
      <c r="FR90" s="61"/>
      <c r="FS90" s="61"/>
      <c r="FT90" s="61"/>
      <c r="FU90" s="61"/>
      <c r="FV90" s="61"/>
      <c r="FW90" s="61"/>
      <c r="FX90" s="61"/>
      <c r="FY90" s="61"/>
      <c r="FZ90" s="61"/>
      <c r="GA90" s="61"/>
      <c r="GB90" s="61"/>
      <c r="GC90" s="61"/>
      <c r="GD90" s="61"/>
      <c r="GE90" s="61"/>
      <c r="GF90" s="61"/>
      <c r="GG90" s="61"/>
      <c r="GH90" s="61"/>
      <c r="GI90" s="61"/>
      <c r="GJ90" s="61"/>
      <c r="GK90" s="61"/>
      <c r="GL90" s="61"/>
      <c r="GM90" s="61"/>
      <c r="GN90" s="61"/>
      <c r="GO90" s="61"/>
      <c r="GP90" s="61"/>
      <c r="GQ90" s="61"/>
      <c r="GR90" s="61"/>
      <c r="GS90" s="61"/>
      <c r="GT90" s="61"/>
      <c r="GU90" s="61"/>
      <c r="GV90" s="61"/>
      <c r="GW90" s="61"/>
      <c r="GX90" s="61"/>
      <c r="GY90" s="61"/>
      <c r="GZ90" s="61"/>
    </row>
    <row r="91" s="4" customFormat="1" ht="22" customHeight="1" spans="1:208">
      <c r="A91" s="30" t="s">
        <v>96</v>
      </c>
      <c r="B91" s="31">
        <f>SUM(C91,D91,E91)</f>
        <v>1</v>
      </c>
      <c r="C91" s="32">
        <v>0</v>
      </c>
      <c r="D91" s="32">
        <v>1</v>
      </c>
      <c r="E91" s="32">
        <v>0</v>
      </c>
      <c r="F91" s="33">
        <v>0.65</v>
      </c>
      <c r="G91" s="34">
        <f>SUM(H91:J91)</f>
        <v>0.3</v>
      </c>
      <c r="H91" s="34">
        <f>ROUND(C91*F91*520*12/10000,2)</f>
        <v>0</v>
      </c>
      <c r="I91" s="34">
        <f>ROUND(D91*F91*390*12/10000,2)</f>
        <v>0.3</v>
      </c>
      <c r="J91" s="34">
        <f>ROUND(E91*F91*260*12/10000,2)</f>
        <v>0</v>
      </c>
      <c r="K91" s="34">
        <f>SUM(L91:N91)</f>
        <v>0.14</v>
      </c>
      <c r="L91" s="34">
        <f>ROUND(C91*0.3*520*12/10000,2)</f>
        <v>0</v>
      </c>
      <c r="M91" s="34">
        <f>ROUND(D91*0.3*390*12/10000,2)</f>
        <v>0.14</v>
      </c>
      <c r="N91" s="34">
        <f>ROUND(E91*0.3*260*12/10000,2)</f>
        <v>0</v>
      </c>
      <c r="O91" s="34">
        <f>SUM(P91:R91)</f>
        <v>0.16</v>
      </c>
      <c r="P91" s="34">
        <f>H91-L91</f>
        <v>0</v>
      </c>
      <c r="Q91" s="34">
        <f>I91-M91</f>
        <v>0.16</v>
      </c>
      <c r="R91" s="34">
        <f>J91-N91</f>
        <v>0</v>
      </c>
      <c r="S91" s="62">
        <f>O91</f>
        <v>0.16</v>
      </c>
      <c r="T91" s="62">
        <v>0.16</v>
      </c>
      <c r="U91" s="34">
        <f>S91-T91</f>
        <v>0</v>
      </c>
      <c r="V91" s="34">
        <f>O91+U91</f>
        <v>0.16</v>
      </c>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66"/>
      <c r="GT91" s="66"/>
      <c r="GU91" s="66"/>
      <c r="GV91" s="66"/>
      <c r="GW91" s="66"/>
      <c r="GX91" s="66"/>
      <c r="GY91" s="66"/>
      <c r="GZ91" s="66"/>
    </row>
    <row r="92" s="4" customFormat="1" ht="22" customHeight="1" spans="1:208">
      <c r="A92" s="30" t="s">
        <v>97</v>
      </c>
      <c r="B92" s="31">
        <f>SUM(C92,D92,E92)</f>
        <v>0</v>
      </c>
      <c r="C92" s="32">
        <v>0</v>
      </c>
      <c r="D92" s="32">
        <v>0</v>
      </c>
      <c r="E92" s="32">
        <v>0</v>
      </c>
      <c r="F92" s="33">
        <v>0.65</v>
      </c>
      <c r="G92" s="34">
        <f>SUM(H92:J92)</f>
        <v>0</v>
      </c>
      <c r="H92" s="34">
        <f>ROUND(C92*F92*520*12/10000,2)</f>
        <v>0</v>
      </c>
      <c r="I92" s="34">
        <f>ROUND(D92*F92*390*12/10000,2)</f>
        <v>0</v>
      </c>
      <c r="J92" s="34">
        <f>ROUND(E92*F92*260*12/10000,2)</f>
        <v>0</v>
      </c>
      <c r="K92" s="34">
        <f>SUM(L92:N92)</f>
        <v>0</v>
      </c>
      <c r="L92" s="34">
        <f>ROUND(C92*0.3*520*12/10000,2)</f>
        <v>0</v>
      </c>
      <c r="M92" s="34">
        <f>ROUND(D92*0.3*390*12/10000,2)</f>
        <v>0</v>
      </c>
      <c r="N92" s="34">
        <f>ROUND(E92*0.3*260*12/10000,2)</f>
        <v>0</v>
      </c>
      <c r="O92" s="34">
        <f>SUM(P92:R92)</f>
        <v>0</v>
      </c>
      <c r="P92" s="34">
        <f>H92-L92</f>
        <v>0</v>
      </c>
      <c r="Q92" s="34">
        <f>I92-M92</f>
        <v>0</v>
      </c>
      <c r="R92" s="34">
        <f>J92-N92</f>
        <v>0</v>
      </c>
      <c r="S92" s="62">
        <f>O92</f>
        <v>0</v>
      </c>
      <c r="T92" s="62">
        <v>0</v>
      </c>
      <c r="U92" s="34">
        <f>S92-T92</f>
        <v>0</v>
      </c>
      <c r="V92" s="34">
        <f>O92+U92</f>
        <v>0</v>
      </c>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66"/>
      <c r="GT92" s="66"/>
      <c r="GU92" s="66"/>
      <c r="GV92" s="66"/>
      <c r="GW92" s="66"/>
      <c r="GX92" s="66"/>
      <c r="GY92" s="66"/>
      <c r="GZ92" s="66"/>
    </row>
    <row r="93" s="4" customFormat="1" ht="22" customHeight="1" spans="1:208">
      <c r="A93" s="30" t="s">
        <v>98</v>
      </c>
      <c r="B93" s="31">
        <f>SUM(C93,D93,E93)</f>
        <v>1</v>
      </c>
      <c r="C93" s="32">
        <v>0</v>
      </c>
      <c r="D93" s="32">
        <v>0</v>
      </c>
      <c r="E93" s="32">
        <v>1</v>
      </c>
      <c r="F93" s="33">
        <v>0.65</v>
      </c>
      <c r="G93" s="34">
        <f>SUM(H93:J93)</f>
        <v>0.2</v>
      </c>
      <c r="H93" s="34">
        <f>ROUND(C93*F93*520*12/10000,2)</f>
        <v>0</v>
      </c>
      <c r="I93" s="34">
        <f>ROUND(D93*F93*390*12/10000,2)</f>
        <v>0</v>
      </c>
      <c r="J93" s="34">
        <f>ROUND(E93*F93*260*12/10000,2)</f>
        <v>0.2</v>
      </c>
      <c r="K93" s="34">
        <f>SUM(L93:N93)</f>
        <v>0.09</v>
      </c>
      <c r="L93" s="34">
        <f>ROUND(C93*0.3*520*12/10000,2)</f>
        <v>0</v>
      </c>
      <c r="M93" s="34">
        <f>ROUND(D93*0.3*390*12/10000,2)</f>
        <v>0</v>
      </c>
      <c r="N93" s="34">
        <f>ROUND(E93*0.3*260*12/10000,2)</f>
        <v>0.09</v>
      </c>
      <c r="O93" s="34">
        <f>SUM(P93:R93)</f>
        <v>0.11</v>
      </c>
      <c r="P93" s="34">
        <f>H93-L93</f>
        <v>0</v>
      </c>
      <c r="Q93" s="34">
        <f>I93-M93</f>
        <v>0</v>
      </c>
      <c r="R93" s="34">
        <f>J93-N93</f>
        <v>0.11</v>
      </c>
      <c r="S93" s="62">
        <f>O93</f>
        <v>0.11</v>
      </c>
      <c r="T93" s="62">
        <v>0.11</v>
      </c>
      <c r="U93" s="34">
        <f>S93-T93</f>
        <v>0</v>
      </c>
      <c r="V93" s="34">
        <f>O93+U93</f>
        <v>0.11</v>
      </c>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66"/>
      <c r="GT93" s="66"/>
      <c r="GU93" s="66"/>
      <c r="GV93" s="66"/>
      <c r="GW93" s="66"/>
      <c r="GX93" s="66"/>
      <c r="GY93" s="66"/>
      <c r="GZ93" s="66"/>
    </row>
    <row r="94" s="3" customFormat="1" ht="22" customHeight="1" spans="1:208">
      <c r="A94" s="27" t="s">
        <v>99</v>
      </c>
      <c r="B94" s="29">
        <f>SUM(B95:B96)</f>
        <v>38</v>
      </c>
      <c r="C94" s="29">
        <f t="shared" ref="C94:V94" si="109">SUM(C95:C96)</f>
        <v>0</v>
      </c>
      <c r="D94" s="29">
        <f t="shared" si="109"/>
        <v>1</v>
      </c>
      <c r="E94" s="29">
        <f t="shared" si="109"/>
        <v>37</v>
      </c>
      <c r="F94" s="29"/>
      <c r="G94" s="29">
        <f t="shared" si="109"/>
        <v>10.21</v>
      </c>
      <c r="H94" s="36">
        <f t="shared" si="109"/>
        <v>0</v>
      </c>
      <c r="I94" s="36">
        <f t="shared" si="109"/>
        <v>0.4</v>
      </c>
      <c r="J94" s="29">
        <f t="shared" si="109"/>
        <v>9.81</v>
      </c>
      <c r="K94" s="29">
        <f t="shared" si="109"/>
        <v>3.6</v>
      </c>
      <c r="L94" s="36">
        <f t="shared" si="109"/>
        <v>0</v>
      </c>
      <c r="M94" s="36">
        <f t="shared" si="109"/>
        <v>0.14</v>
      </c>
      <c r="N94" s="29">
        <f t="shared" si="109"/>
        <v>3.46</v>
      </c>
      <c r="O94" s="29">
        <f t="shared" si="109"/>
        <v>6.61</v>
      </c>
      <c r="P94" s="36">
        <f t="shared" si="109"/>
        <v>0</v>
      </c>
      <c r="Q94" s="36">
        <f t="shared" si="109"/>
        <v>0.26</v>
      </c>
      <c r="R94" s="29">
        <f t="shared" si="109"/>
        <v>6.35</v>
      </c>
      <c r="S94" s="29">
        <f t="shared" si="109"/>
        <v>6.61</v>
      </c>
      <c r="T94" s="29">
        <v>6.78</v>
      </c>
      <c r="U94" s="29">
        <f t="shared" si="109"/>
        <v>-0.17</v>
      </c>
      <c r="V94" s="29">
        <f t="shared" si="109"/>
        <v>6.44</v>
      </c>
      <c r="W94" s="8"/>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c r="AX94" s="61"/>
      <c r="AY94" s="61"/>
      <c r="AZ94" s="61"/>
      <c r="BA94" s="61"/>
      <c r="BB94" s="61"/>
      <c r="BC94" s="61"/>
      <c r="BD94" s="61"/>
      <c r="BE94" s="61"/>
      <c r="BF94" s="61"/>
      <c r="BG94" s="61"/>
      <c r="BH94" s="61"/>
      <c r="BI94" s="61"/>
      <c r="BJ94" s="61"/>
      <c r="BK94" s="61"/>
      <c r="BL94" s="61"/>
      <c r="BM94" s="61"/>
      <c r="BN94" s="61"/>
      <c r="BO94" s="61"/>
      <c r="BP94" s="61"/>
      <c r="BQ94" s="61"/>
      <c r="BR94" s="61"/>
      <c r="BS94" s="61"/>
      <c r="BT94" s="61"/>
      <c r="BU94" s="61"/>
      <c r="BV94" s="61"/>
      <c r="BW94" s="61"/>
      <c r="BX94" s="61"/>
      <c r="BY94" s="61"/>
      <c r="BZ94" s="61"/>
      <c r="CA94" s="61"/>
      <c r="CB94" s="61"/>
      <c r="CC94" s="61"/>
      <c r="CD94" s="61"/>
      <c r="CE94" s="61"/>
      <c r="CF94" s="61"/>
      <c r="CG94" s="61"/>
      <c r="CH94" s="61"/>
      <c r="CI94" s="61"/>
      <c r="CJ94" s="61"/>
      <c r="CK94" s="61"/>
      <c r="CL94" s="61"/>
      <c r="CM94" s="61"/>
      <c r="CN94" s="61"/>
      <c r="CO94" s="61"/>
      <c r="CP94" s="61"/>
      <c r="CQ94" s="61"/>
      <c r="CR94" s="61"/>
      <c r="CS94" s="61"/>
      <c r="CT94" s="61"/>
      <c r="CU94" s="61"/>
      <c r="CV94" s="61"/>
      <c r="CW94" s="61"/>
      <c r="CX94" s="61"/>
      <c r="CY94" s="61"/>
      <c r="CZ94" s="61"/>
      <c r="DA94" s="61"/>
      <c r="DB94" s="61"/>
      <c r="DC94" s="61"/>
      <c r="DD94" s="61"/>
      <c r="DE94" s="61"/>
      <c r="DF94" s="61"/>
      <c r="DG94" s="61"/>
      <c r="DH94" s="61"/>
      <c r="DI94" s="61"/>
      <c r="DJ94" s="61"/>
      <c r="DK94" s="61"/>
      <c r="DL94" s="61"/>
      <c r="DM94" s="61"/>
      <c r="DN94" s="61"/>
      <c r="DO94" s="61"/>
      <c r="DP94" s="61"/>
      <c r="DQ94" s="61"/>
      <c r="DR94" s="61"/>
      <c r="DS94" s="61"/>
      <c r="DT94" s="61"/>
      <c r="DU94" s="61"/>
      <c r="DV94" s="61"/>
      <c r="DW94" s="61"/>
      <c r="DX94" s="61"/>
      <c r="DY94" s="61"/>
      <c r="DZ94" s="61"/>
      <c r="EA94" s="61"/>
      <c r="EB94" s="61"/>
      <c r="EC94" s="61"/>
      <c r="ED94" s="61"/>
      <c r="EE94" s="61"/>
      <c r="EF94" s="61"/>
      <c r="EG94" s="61"/>
      <c r="EH94" s="61"/>
      <c r="EI94" s="61"/>
      <c r="EJ94" s="61"/>
      <c r="EK94" s="61"/>
      <c r="EL94" s="61"/>
      <c r="EM94" s="61"/>
      <c r="EN94" s="61"/>
      <c r="EO94" s="61"/>
      <c r="EP94" s="61"/>
      <c r="EQ94" s="61"/>
      <c r="ER94" s="61"/>
      <c r="ES94" s="61"/>
      <c r="ET94" s="61"/>
      <c r="EU94" s="61"/>
      <c r="EV94" s="61"/>
      <c r="EW94" s="61"/>
      <c r="EX94" s="61"/>
      <c r="EY94" s="61"/>
      <c r="EZ94" s="61"/>
      <c r="FA94" s="61"/>
      <c r="FB94" s="61"/>
      <c r="FC94" s="61"/>
      <c r="FD94" s="61"/>
      <c r="FE94" s="61"/>
      <c r="FF94" s="61"/>
      <c r="FG94" s="61"/>
      <c r="FH94" s="61"/>
      <c r="FI94" s="61"/>
      <c r="FJ94" s="61"/>
      <c r="FK94" s="61"/>
      <c r="FL94" s="61"/>
      <c r="FM94" s="61"/>
      <c r="FN94" s="61"/>
      <c r="FO94" s="61"/>
      <c r="FP94" s="61"/>
      <c r="FQ94" s="61"/>
      <c r="FR94" s="61"/>
      <c r="FS94" s="61"/>
      <c r="FT94" s="61"/>
      <c r="FU94" s="61"/>
      <c r="FV94" s="61"/>
      <c r="FW94" s="61"/>
      <c r="FX94" s="61"/>
      <c r="FY94" s="61"/>
      <c r="FZ94" s="61"/>
      <c r="GA94" s="61"/>
      <c r="GB94" s="61"/>
      <c r="GC94" s="61"/>
      <c r="GD94" s="61"/>
      <c r="GE94" s="61"/>
      <c r="GF94" s="61"/>
      <c r="GG94" s="61"/>
      <c r="GH94" s="61"/>
      <c r="GI94" s="61"/>
      <c r="GJ94" s="61"/>
      <c r="GK94" s="61"/>
      <c r="GL94" s="61"/>
      <c r="GM94" s="61"/>
      <c r="GN94" s="61"/>
      <c r="GO94" s="61"/>
      <c r="GP94" s="61"/>
      <c r="GQ94" s="61"/>
      <c r="GR94" s="61"/>
      <c r="GS94" s="61"/>
      <c r="GT94" s="61"/>
      <c r="GU94" s="61"/>
      <c r="GV94" s="61"/>
      <c r="GW94" s="61"/>
      <c r="GX94" s="61"/>
      <c r="GY94" s="61"/>
      <c r="GZ94" s="61"/>
    </row>
    <row r="95" s="4" customFormat="1" ht="22" customHeight="1" spans="1:208">
      <c r="A95" s="30" t="s">
        <v>100</v>
      </c>
      <c r="B95" s="31">
        <f>SUM(C95,D95,E95)</f>
        <v>19</v>
      </c>
      <c r="C95" s="32">
        <v>0</v>
      </c>
      <c r="D95" s="32">
        <v>1</v>
      </c>
      <c r="E95" s="32">
        <v>18</v>
      </c>
      <c r="F95" s="33">
        <v>0.85</v>
      </c>
      <c r="G95" s="34">
        <f>SUM(H95:J95)</f>
        <v>5.17</v>
      </c>
      <c r="H95" s="34">
        <f>ROUND(C95*F95*520*12/10000,2)</f>
        <v>0</v>
      </c>
      <c r="I95" s="34">
        <f>ROUND(D95*F95*390*12/10000,2)</f>
        <v>0.4</v>
      </c>
      <c r="J95" s="34">
        <f>ROUND(E95*F95*260*12/10000,2)</f>
        <v>4.77</v>
      </c>
      <c r="K95" s="34">
        <f>SUM(L95:N95)</f>
        <v>1.82</v>
      </c>
      <c r="L95" s="34">
        <f>ROUND(C95*0.3*520*12/10000,2)</f>
        <v>0</v>
      </c>
      <c r="M95" s="34">
        <f>ROUND(D95*0.3*390*12/10000,2)</f>
        <v>0.14</v>
      </c>
      <c r="N95" s="34">
        <f>ROUND(E95*0.3*260*12/10000,2)</f>
        <v>1.68</v>
      </c>
      <c r="O95" s="34">
        <f>SUM(P95:R95)</f>
        <v>3.35</v>
      </c>
      <c r="P95" s="34">
        <f>H95-L95</f>
        <v>0</v>
      </c>
      <c r="Q95" s="34">
        <f>I95-M95</f>
        <v>0.26</v>
      </c>
      <c r="R95" s="34">
        <f>J95-N95</f>
        <v>3.09</v>
      </c>
      <c r="S95" s="62">
        <f t="shared" ref="S95:S105" si="110">O95</f>
        <v>3.35</v>
      </c>
      <c r="T95" s="62">
        <v>3.35</v>
      </c>
      <c r="U95" s="34">
        <f>S95-T95</f>
        <v>0</v>
      </c>
      <c r="V95" s="34">
        <f>O95+U95</f>
        <v>3.35</v>
      </c>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66"/>
      <c r="GT95" s="66"/>
      <c r="GU95" s="66"/>
      <c r="GV95" s="66"/>
      <c r="GW95" s="66"/>
      <c r="GX95" s="66"/>
      <c r="GY95" s="66"/>
      <c r="GZ95" s="66"/>
    </row>
    <row r="96" s="4" customFormat="1" ht="22" customHeight="1" spans="1:208">
      <c r="A96" s="30" t="s">
        <v>101</v>
      </c>
      <c r="B96" s="31">
        <f>SUM(C96,D96,E96)</f>
        <v>19</v>
      </c>
      <c r="C96" s="32">
        <v>0</v>
      </c>
      <c r="D96" s="32">
        <v>0</v>
      </c>
      <c r="E96" s="32">
        <v>19</v>
      </c>
      <c r="F96" s="33">
        <v>0.85</v>
      </c>
      <c r="G96" s="34">
        <f>SUM(H96:J96)</f>
        <v>5.04</v>
      </c>
      <c r="H96" s="34">
        <f>ROUND(C96*F96*520*12/10000,2)</f>
        <v>0</v>
      </c>
      <c r="I96" s="34">
        <f>ROUND(D96*F96*390*12/10000,2)</f>
        <v>0</v>
      </c>
      <c r="J96" s="34">
        <f>ROUND(E96*F96*260*12/10000,2)</f>
        <v>5.04</v>
      </c>
      <c r="K96" s="34">
        <f>SUM(L96:N96)</f>
        <v>1.78</v>
      </c>
      <c r="L96" s="34">
        <f>ROUND(C96*0.3*520*12/10000,2)</f>
        <v>0</v>
      </c>
      <c r="M96" s="34">
        <f>ROUND(D96*0.3*390*12/10000,2)</f>
        <v>0</v>
      </c>
      <c r="N96" s="34">
        <f>ROUND(E96*0.3*260*12/10000,2)</f>
        <v>1.78</v>
      </c>
      <c r="O96" s="34">
        <f>SUM(P96:R96)</f>
        <v>3.26</v>
      </c>
      <c r="P96" s="34">
        <f>H96-L96</f>
        <v>0</v>
      </c>
      <c r="Q96" s="34">
        <f>I96-M96</f>
        <v>0</v>
      </c>
      <c r="R96" s="34">
        <f>J96-N96</f>
        <v>3.26</v>
      </c>
      <c r="S96" s="62">
        <f t="shared" si="110"/>
        <v>3.26</v>
      </c>
      <c r="T96" s="62">
        <v>3.43</v>
      </c>
      <c r="U96" s="34">
        <f>S96-T96</f>
        <v>-0.17</v>
      </c>
      <c r="V96" s="34">
        <f>O96+U96</f>
        <v>3.09</v>
      </c>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66"/>
      <c r="GT96" s="66"/>
      <c r="GU96" s="66"/>
      <c r="GV96" s="66"/>
      <c r="GW96" s="66"/>
      <c r="GX96" s="66"/>
      <c r="GY96" s="66"/>
      <c r="GZ96" s="66"/>
    </row>
    <row r="97" s="3" customFormat="1" ht="22" customHeight="1" spans="1:208">
      <c r="A97" s="27" t="s">
        <v>102</v>
      </c>
      <c r="B97" s="29">
        <f t="shared" ref="B97:V97" si="111">SUM(B98,B100:B101)</f>
        <v>0</v>
      </c>
      <c r="C97" s="29">
        <v>0</v>
      </c>
      <c r="D97" s="29">
        <v>0</v>
      </c>
      <c r="E97" s="29">
        <v>0</v>
      </c>
      <c r="F97" s="29"/>
      <c r="G97" s="36">
        <f t="shared" si="111"/>
        <v>0</v>
      </c>
      <c r="H97" s="36">
        <f t="shared" si="111"/>
        <v>0</v>
      </c>
      <c r="I97" s="36">
        <f t="shared" si="111"/>
        <v>0</v>
      </c>
      <c r="J97" s="36">
        <f t="shared" si="111"/>
        <v>0</v>
      </c>
      <c r="K97" s="36">
        <f t="shared" si="111"/>
        <v>0</v>
      </c>
      <c r="L97" s="36">
        <f t="shared" si="111"/>
        <v>0</v>
      </c>
      <c r="M97" s="36">
        <f t="shared" si="111"/>
        <v>0</v>
      </c>
      <c r="N97" s="36">
        <f t="shared" si="111"/>
        <v>0</v>
      </c>
      <c r="O97" s="36">
        <f t="shared" si="111"/>
        <v>0</v>
      </c>
      <c r="P97" s="36">
        <f t="shared" si="111"/>
        <v>0</v>
      </c>
      <c r="Q97" s="36">
        <f t="shared" si="111"/>
        <v>0</v>
      </c>
      <c r="R97" s="36">
        <f t="shared" si="111"/>
        <v>0</v>
      </c>
      <c r="S97" s="62">
        <f t="shared" si="110"/>
        <v>0</v>
      </c>
      <c r="T97" s="62">
        <v>0</v>
      </c>
      <c r="U97" s="36">
        <f t="shared" si="111"/>
        <v>0</v>
      </c>
      <c r="V97" s="36">
        <f t="shared" si="111"/>
        <v>0</v>
      </c>
      <c r="W97" s="8"/>
      <c r="X97" s="61"/>
      <c r="Y97" s="61"/>
      <c r="Z97" s="61"/>
      <c r="AA97" s="61"/>
      <c r="AB97" s="61"/>
      <c r="AC97" s="61"/>
      <c r="AD97" s="61"/>
      <c r="AE97" s="61"/>
      <c r="AF97" s="61"/>
      <c r="AG97" s="61"/>
      <c r="AH97" s="61"/>
      <c r="AI97" s="61"/>
      <c r="AJ97" s="61"/>
      <c r="AK97" s="61"/>
      <c r="AL97" s="61"/>
      <c r="AM97" s="61"/>
      <c r="AN97" s="61"/>
      <c r="AO97" s="61"/>
      <c r="AP97" s="61"/>
      <c r="AQ97" s="61"/>
      <c r="AR97" s="61"/>
      <c r="AS97" s="61"/>
      <c r="AT97" s="61"/>
      <c r="AU97" s="61"/>
      <c r="AV97" s="61"/>
      <c r="AW97" s="61"/>
      <c r="AX97" s="61"/>
      <c r="AY97" s="61"/>
      <c r="AZ97" s="61"/>
      <c r="BA97" s="61"/>
      <c r="BB97" s="61"/>
      <c r="BC97" s="61"/>
      <c r="BD97" s="61"/>
      <c r="BE97" s="61"/>
      <c r="BF97" s="61"/>
      <c r="BG97" s="61"/>
      <c r="BH97" s="61"/>
      <c r="BI97" s="61"/>
      <c r="BJ97" s="61"/>
      <c r="BK97" s="61"/>
      <c r="BL97" s="61"/>
      <c r="BM97" s="61"/>
      <c r="BN97" s="61"/>
      <c r="BO97" s="61"/>
      <c r="BP97" s="61"/>
      <c r="BQ97" s="61"/>
      <c r="BR97" s="61"/>
      <c r="BS97" s="61"/>
      <c r="BT97" s="61"/>
      <c r="BU97" s="61"/>
      <c r="BV97" s="61"/>
      <c r="BW97" s="61"/>
      <c r="BX97" s="61"/>
      <c r="BY97" s="61"/>
      <c r="BZ97" s="61"/>
      <c r="CA97" s="61"/>
      <c r="CB97" s="61"/>
      <c r="CC97" s="61"/>
      <c r="CD97" s="61"/>
      <c r="CE97" s="61"/>
      <c r="CF97" s="61"/>
      <c r="CG97" s="61"/>
      <c r="CH97" s="61"/>
      <c r="CI97" s="61"/>
      <c r="CJ97" s="61"/>
      <c r="CK97" s="61"/>
      <c r="CL97" s="61"/>
      <c r="CM97" s="61"/>
      <c r="CN97" s="61"/>
      <c r="CO97" s="61"/>
      <c r="CP97" s="61"/>
      <c r="CQ97" s="61"/>
      <c r="CR97" s="61"/>
      <c r="CS97" s="61"/>
      <c r="CT97" s="61"/>
      <c r="CU97" s="61"/>
      <c r="CV97" s="61"/>
      <c r="CW97" s="61"/>
      <c r="CX97" s="61"/>
      <c r="CY97" s="61"/>
      <c r="CZ97" s="61"/>
      <c r="DA97" s="61"/>
      <c r="DB97" s="61"/>
      <c r="DC97" s="61"/>
      <c r="DD97" s="61"/>
      <c r="DE97" s="61"/>
      <c r="DF97" s="61"/>
      <c r="DG97" s="61"/>
      <c r="DH97" s="61"/>
      <c r="DI97" s="61"/>
      <c r="DJ97" s="61"/>
      <c r="DK97" s="61"/>
      <c r="DL97" s="61"/>
      <c r="DM97" s="61"/>
      <c r="DN97" s="61"/>
      <c r="DO97" s="61"/>
      <c r="DP97" s="61"/>
      <c r="DQ97" s="61"/>
      <c r="DR97" s="61"/>
      <c r="DS97" s="61"/>
      <c r="DT97" s="61"/>
      <c r="DU97" s="61"/>
      <c r="DV97" s="61"/>
      <c r="DW97" s="61"/>
      <c r="DX97" s="61"/>
      <c r="DY97" s="61"/>
      <c r="DZ97" s="61"/>
      <c r="EA97" s="61"/>
      <c r="EB97" s="61"/>
      <c r="EC97" s="61"/>
      <c r="ED97" s="61"/>
      <c r="EE97" s="61"/>
      <c r="EF97" s="61"/>
      <c r="EG97" s="61"/>
      <c r="EH97" s="61"/>
      <c r="EI97" s="61"/>
      <c r="EJ97" s="61"/>
      <c r="EK97" s="61"/>
      <c r="EL97" s="61"/>
      <c r="EM97" s="61"/>
      <c r="EN97" s="61"/>
      <c r="EO97" s="61"/>
      <c r="EP97" s="61"/>
      <c r="EQ97" s="61"/>
      <c r="ER97" s="61"/>
      <c r="ES97" s="61"/>
      <c r="ET97" s="61"/>
      <c r="EU97" s="61"/>
      <c r="EV97" s="61"/>
      <c r="EW97" s="61"/>
      <c r="EX97" s="61"/>
      <c r="EY97" s="61"/>
      <c r="EZ97" s="61"/>
      <c r="FA97" s="61"/>
      <c r="FB97" s="61"/>
      <c r="FC97" s="61"/>
      <c r="FD97" s="61"/>
      <c r="FE97" s="61"/>
      <c r="FF97" s="61"/>
      <c r="FG97" s="61"/>
      <c r="FH97" s="61"/>
      <c r="FI97" s="61"/>
      <c r="FJ97" s="61"/>
      <c r="FK97" s="61"/>
      <c r="FL97" s="61"/>
      <c r="FM97" s="61"/>
      <c r="FN97" s="61"/>
      <c r="FO97" s="61"/>
      <c r="FP97" s="61"/>
      <c r="FQ97" s="61"/>
      <c r="FR97" s="61"/>
      <c r="FS97" s="61"/>
      <c r="FT97" s="61"/>
      <c r="FU97" s="61"/>
      <c r="FV97" s="61"/>
      <c r="FW97" s="61"/>
      <c r="FX97" s="61"/>
      <c r="FY97" s="61"/>
      <c r="FZ97" s="61"/>
      <c r="GA97" s="61"/>
      <c r="GB97" s="61"/>
      <c r="GC97" s="61"/>
      <c r="GD97" s="61"/>
      <c r="GE97" s="61"/>
      <c r="GF97" s="61"/>
      <c r="GG97" s="61"/>
      <c r="GH97" s="61"/>
      <c r="GI97" s="61"/>
      <c r="GJ97" s="61"/>
      <c r="GK97" s="61"/>
      <c r="GL97" s="61"/>
      <c r="GM97" s="61"/>
      <c r="GN97" s="61"/>
      <c r="GO97" s="61"/>
      <c r="GP97" s="61"/>
      <c r="GQ97" s="61"/>
      <c r="GR97" s="61"/>
      <c r="GS97" s="61"/>
      <c r="GT97" s="61"/>
      <c r="GU97" s="61"/>
      <c r="GV97" s="61"/>
      <c r="GW97" s="61"/>
      <c r="GX97" s="61"/>
      <c r="GY97" s="61"/>
      <c r="GZ97" s="61"/>
    </row>
    <row r="98" s="4" customFormat="1" ht="22" customHeight="1" spans="1:208">
      <c r="A98" s="30" t="s">
        <v>103</v>
      </c>
      <c r="B98" s="31">
        <f t="shared" ref="B98:B101" si="112">SUM(C98,D98,E98)</f>
        <v>0</v>
      </c>
      <c r="C98" s="32">
        <v>0</v>
      </c>
      <c r="D98" s="32">
        <v>0</v>
      </c>
      <c r="E98" s="32">
        <v>0</v>
      </c>
      <c r="F98" s="33">
        <v>0.85</v>
      </c>
      <c r="G98" s="34">
        <f t="shared" ref="G98:G104" si="113">SUM(H98:J98)</f>
        <v>0</v>
      </c>
      <c r="H98" s="34">
        <f>ROUND(C98*F98*520*12/10000,2)</f>
        <v>0</v>
      </c>
      <c r="I98" s="34">
        <f>ROUND(D98*F98*390*12/10000,2)</f>
        <v>0</v>
      </c>
      <c r="J98" s="34">
        <f>ROUND(E98*F98*260*12/10000,2)</f>
        <v>0</v>
      </c>
      <c r="K98" s="34">
        <f t="shared" ref="K98:K104" si="114">SUM(L98:N98)</f>
        <v>0</v>
      </c>
      <c r="L98" s="34">
        <f>ROUND(C98*0.3*520*12/10000,2)</f>
        <v>0</v>
      </c>
      <c r="M98" s="34">
        <f>ROUND(D98*0.3*390*12/10000,2)</f>
        <v>0</v>
      </c>
      <c r="N98" s="34">
        <f>ROUND(E98*0.3*260*12/10000,2)</f>
        <v>0</v>
      </c>
      <c r="O98" s="34">
        <f t="shared" ref="O98:O104" si="115">SUM(P98:R98)</f>
        <v>0</v>
      </c>
      <c r="P98" s="34">
        <f>H98-L98</f>
        <v>0</v>
      </c>
      <c r="Q98" s="34">
        <f>I98-M98</f>
        <v>0</v>
      </c>
      <c r="R98" s="34">
        <f>J98-N98</f>
        <v>0</v>
      </c>
      <c r="S98" s="62">
        <f t="shared" si="110"/>
        <v>0</v>
      </c>
      <c r="T98" s="62">
        <v>0</v>
      </c>
      <c r="U98" s="34">
        <f>S98-T98</f>
        <v>0</v>
      </c>
      <c r="V98" s="34">
        <f>O98+U98</f>
        <v>0</v>
      </c>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66"/>
      <c r="GT98" s="66"/>
      <c r="GU98" s="66"/>
      <c r="GV98" s="66"/>
      <c r="GW98" s="66"/>
      <c r="GX98" s="66"/>
      <c r="GY98" s="66"/>
      <c r="GZ98" s="66"/>
    </row>
    <row r="99" s="4" customFormat="1" ht="22" customHeight="1" spans="1:208">
      <c r="A99" s="49" t="s">
        <v>104</v>
      </c>
      <c r="B99" s="29">
        <f t="shared" si="112"/>
        <v>0</v>
      </c>
      <c r="C99" s="35">
        <v>0</v>
      </c>
      <c r="D99" s="35">
        <v>0</v>
      </c>
      <c r="E99" s="35">
        <v>0</v>
      </c>
      <c r="F99" s="38">
        <v>0.85</v>
      </c>
      <c r="G99" s="28">
        <f t="shared" si="113"/>
        <v>0</v>
      </c>
      <c r="H99" s="28">
        <f>ROUND(C99*F99*520*12/10000,2)</f>
        <v>0</v>
      </c>
      <c r="I99" s="28">
        <f>ROUND(D99*F99*390*12/10000,2)</f>
        <v>0</v>
      </c>
      <c r="J99" s="28">
        <f>ROUND(E99*F99*260*12/10000,2)</f>
        <v>0</v>
      </c>
      <c r="K99" s="28">
        <f t="shared" si="114"/>
        <v>0</v>
      </c>
      <c r="L99" s="28">
        <f>ROUND(C99*0.3*520*12/10000,2)</f>
        <v>0</v>
      </c>
      <c r="M99" s="28">
        <f>ROUND(D99*0.3*390*12/10000,2)</f>
        <v>0</v>
      </c>
      <c r="N99" s="28">
        <f>ROUND(E99*0.3*260*12/10000,2)</f>
        <v>0</v>
      </c>
      <c r="O99" s="28">
        <f t="shared" si="115"/>
        <v>0</v>
      </c>
      <c r="P99" s="28">
        <f>H99-L99</f>
        <v>0</v>
      </c>
      <c r="Q99" s="28">
        <f>I99-M99</f>
        <v>0</v>
      </c>
      <c r="R99" s="28">
        <f>J99-N99</f>
        <v>0</v>
      </c>
      <c r="S99" s="62">
        <f t="shared" si="110"/>
        <v>0</v>
      </c>
      <c r="T99" s="62">
        <v>0</v>
      </c>
      <c r="U99" s="28">
        <f>S99-T99</f>
        <v>0</v>
      </c>
      <c r="V99" s="28">
        <f>O99+U99</f>
        <v>0</v>
      </c>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66"/>
      <c r="GT99" s="66"/>
      <c r="GU99" s="66"/>
      <c r="GV99" s="66"/>
      <c r="GW99" s="66"/>
      <c r="GX99" s="66"/>
      <c r="GY99" s="66"/>
      <c r="GZ99" s="66"/>
    </row>
    <row r="100" s="4" customFormat="1" ht="22" customHeight="1" spans="1:208">
      <c r="A100" s="30" t="s">
        <v>105</v>
      </c>
      <c r="B100" s="31">
        <f t="shared" si="112"/>
        <v>0</v>
      </c>
      <c r="C100" s="32">
        <v>0</v>
      </c>
      <c r="D100" s="32">
        <v>0</v>
      </c>
      <c r="E100" s="32">
        <v>0</v>
      </c>
      <c r="F100" s="33">
        <v>0.85</v>
      </c>
      <c r="G100" s="34">
        <f t="shared" si="113"/>
        <v>0</v>
      </c>
      <c r="H100" s="34">
        <f>ROUND(C100*F100*520*12/10000,2)</f>
        <v>0</v>
      </c>
      <c r="I100" s="34">
        <f>ROUND(D100*F100*390*12/10000,2)</f>
        <v>0</v>
      </c>
      <c r="J100" s="34">
        <f>ROUND(E100*F100*260*12/10000,2)</f>
        <v>0</v>
      </c>
      <c r="K100" s="34">
        <f t="shared" si="114"/>
        <v>0</v>
      </c>
      <c r="L100" s="34">
        <f>ROUND(C100*0.3*520*12/10000,2)</f>
        <v>0</v>
      </c>
      <c r="M100" s="34">
        <f>ROUND(D100*0.3*390*12/10000,2)</f>
        <v>0</v>
      </c>
      <c r="N100" s="34">
        <f>ROUND(E100*0.3*260*12/10000,2)</f>
        <v>0</v>
      </c>
      <c r="O100" s="34">
        <f t="shared" si="115"/>
        <v>0</v>
      </c>
      <c r="P100" s="34">
        <f>H100-L100</f>
        <v>0</v>
      </c>
      <c r="Q100" s="34">
        <f>I100-M100</f>
        <v>0</v>
      </c>
      <c r="R100" s="34">
        <f>J100-N100</f>
        <v>0</v>
      </c>
      <c r="S100" s="62">
        <f t="shared" si="110"/>
        <v>0</v>
      </c>
      <c r="T100" s="62">
        <v>0</v>
      </c>
      <c r="U100" s="34">
        <f>S100-T100</f>
        <v>0</v>
      </c>
      <c r="V100" s="34">
        <f>O100+U100</f>
        <v>0</v>
      </c>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66"/>
      <c r="GT100" s="66"/>
      <c r="GU100" s="66"/>
      <c r="GV100" s="66"/>
      <c r="GW100" s="66"/>
      <c r="GX100" s="66"/>
      <c r="GY100" s="66"/>
      <c r="GZ100" s="66"/>
    </row>
    <row r="101" s="4" customFormat="1" ht="22" customHeight="1" spans="1:208">
      <c r="A101" s="30" t="s">
        <v>106</v>
      </c>
      <c r="B101" s="31">
        <f t="shared" si="112"/>
        <v>0</v>
      </c>
      <c r="C101" s="32">
        <v>0</v>
      </c>
      <c r="D101" s="32">
        <v>0</v>
      </c>
      <c r="E101" s="32">
        <v>0</v>
      </c>
      <c r="F101" s="33">
        <v>0.85</v>
      </c>
      <c r="G101" s="34">
        <f t="shared" si="113"/>
        <v>0</v>
      </c>
      <c r="H101" s="34">
        <f>ROUND(C101*F101*520*12/10000,2)</f>
        <v>0</v>
      </c>
      <c r="I101" s="34">
        <f>ROUND(D101*F101*390*12/10000,2)</f>
        <v>0</v>
      </c>
      <c r="J101" s="34">
        <f>ROUND(E101*F101*260*12/10000,2)</f>
        <v>0</v>
      </c>
      <c r="K101" s="34">
        <f t="shared" si="114"/>
        <v>0</v>
      </c>
      <c r="L101" s="34">
        <f>ROUND(C101*0.3*520*12/10000,2)</f>
        <v>0</v>
      </c>
      <c r="M101" s="34">
        <f>ROUND(D101*0.3*390*12/10000,2)</f>
        <v>0</v>
      </c>
      <c r="N101" s="34">
        <f>ROUND(E101*0.3*260*12/10000,2)</f>
        <v>0</v>
      </c>
      <c r="O101" s="34">
        <f t="shared" si="115"/>
        <v>0</v>
      </c>
      <c r="P101" s="34">
        <f>H101-L101</f>
        <v>0</v>
      </c>
      <c r="Q101" s="34">
        <f>I101-M101</f>
        <v>0</v>
      </c>
      <c r="R101" s="34">
        <f>J101-N101</f>
        <v>0</v>
      </c>
      <c r="S101" s="62">
        <f t="shared" si="110"/>
        <v>0</v>
      </c>
      <c r="T101" s="62">
        <v>0</v>
      </c>
      <c r="U101" s="34">
        <f>S101-T101</f>
        <v>0</v>
      </c>
      <c r="V101" s="34">
        <f>O101+U101</f>
        <v>0</v>
      </c>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66"/>
      <c r="GT101" s="66"/>
      <c r="GU101" s="66"/>
      <c r="GV101" s="66"/>
      <c r="GW101" s="66"/>
      <c r="GX101" s="66"/>
      <c r="GY101" s="66"/>
      <c r="GZ101" s="66"/>
    </row>
    <row r="102" s="4" customFormat="1" ht="22" customHeight="1" spans="1:208">
      <c r="A102" s="45" t="s">
        <v>107</v>
      </c>
      <c r="B102" s="69">
        <f>SUM(B103:B104)</f>
        <v>6</v>
      </c>
      <c r="C102" s="69">
        <f>SUM(C103:C104)</f>
        <v>0</v>
      </c>
      <c r="D102" s="69">
        <f>SUM(D103:D104)</f>
        <v>2</v>
      </c>
      <c r="E102" s="69">
        <f>SUM(E103:E104)</f>
        <v>4</v>
      </c>
      <c r="F102" s="71"/>
      <c r="G102" s="28">
        <f t="shared" si="113"/>
        <v>1.86</v>
      </c>
      <c r="H102" s="28">
        <v>0</v>
      </c>
      <c r="I102" s="28">
        <v>0.8</v>
      </c>
      <c r="J102" s="28">
        <v>1.06</v>
      </c>
      <c r="K102" s="28">
        <f t="shared" si="114"/>
        <v>0.65</v>
      </c>
      <c r="L102" s="28">
        <v>0</v>
      </c>
      <c r="M102" s="28">
        <v>0.28</v>
      </c>
      <c r="N102" s="28">
        <v>0.37</v>
      </c>
      <c r="O102" s="28">
        <f t="shared" si="115"/>
        <v>1.21</v>
      </c>
      <c r="P102" s="28">
        <v>0</v>
      </c>
      <c r="Q102" s="28">
        <v>0.52</v>
      </c>
      <c r="R102" s="28">
        <v>0.69</v>
      </c>
      <c r="S102" s="21">
        <f t="shared" si="110"/>
        <v>1.21</v>
      </c>
      <c r="T102" s="21">
        <v>1.21</v>
      </c>
      <c r="U102" s="28">
        <f>SUM(U103:U104)</f>
        <v>0</v>
      </c>
      <c r="V102" s="28">
        <f>SUM(V103:V104)</f>
        <v>1.21</v>
      </c>
      <c r="W102" s="8"/>
      <c r="X102" s="66"/>
      <c r="Y102" s="66"/>
      <c r="Z102" s="66"/>
      <c r="AA102" s="66"/>
      <c r="AB102" s="66"/>
      <c r="AC102" s="66"/>
      <c r="AD102" s="66"/>
      <c r="AE102" s="66"/>
      <c r="AF102" s="66"/>
      <c r="AG102" s="66"/>
      <c r="AH102" s="66"/>
      <c r="AI102" s="66"/>
      <c r="AJ102" s="66"/>
      <c r="AK102" s="66"/>
      <c r="AL102" s="66"/>
      <c r="AM102" s="66"/>
      <c r="AN102" s="66"/>
      <c r="AO102" s="66"/>
      <c r="AP102" s="66"/>
      <c r="AQ102" s="66"/>
      <c r="AR102" s="66"/>
      <c r="AS102" s="66"/>
      <c r="AT102" s="66"/>
      <c r="AU102" s="66"/>
      <c r="AV102" s="66"/>
      <c r="AW102" s="66"/>
      <c r="AX102" s="66"/>
      <c r="AY102" s="66"/>
      <c r="AZ102" s="66"/>
      <c r="BA102" s="66"/>
      <c r="BB102" s="66"/>
      <c r="BC102" s="66"/>
      <c r="BD102" s="66"/>
      <c r="BE102" s="66"/>
      <c r="BF102" s="66"/>
      <c r="BG102" s="66"/>
      <c r="BH102" s="66"/>
      <c r="BI102" s="66"/>
      <c r="BJ102" s="66"/>
      <c r="BK102" s="66"/>
      <c r="BL102" s="66"/>
      <c r="BM102" s="66"/>
      <c r="BN102" s="66"/>
      <c r="BO102" s="66"/>
      <c r="BP102" s="66"/>
      <c r="BQ102" s="66"/>
      <c r="BR102" s="66"/>
      <c r="BS102" s="66"/>
      <c r="BT102" s="66"/>
      <c r="BU102" s="66"/>
      <c r="BV102" s="66"/>
      <c r="BW102" s="66"/>
      <c r="BX102" s="66"/>
      <c r="BY102" s="66"/>
      <c r="BZ102" s="66"/>
      <c r="CA102" s="66"/>
      <c r="CB102" s="66"/>
      <c r="CC102" s="66"/>
      <c r="CD102" s="66"/>
      <c r="CE102" s="66"/>
      <c r="CF102" s="66"/>
      <c r="CG102" s="66"/>
      <c r="CH102" s="66"/>
      <c r="CI102" s="66"/>
      <c r="CJ102" s="66"/>
      <c r="CK102" s="66"/>
      <c r="CL102" s="66"/>
      <c r="CM102" s="66"/>
      <c r="CN102" s="66"/>
      <c r="CO102" s="66"/>
      <c r="CP102" s="66"/>
      <c r="CQ102" s="66"/>
      <c r="CR102" s="66"/>
      <c r="CS102" s="66"/>
      <c r="CT102" s="66"/>
      <c r="CU102" s="66"/>
      <c r="CV102" s="66"/>
      <c r="CW102" s="66"/>
      <c r="CX102" s="66"/>
      <c r="CY102" s="66"/>
      <c r="CZ102" s="66"/>
      <c r="DA102" s="66"/>
      <c r="DB102" s="66"/>
      <c r="DC102" s="66"/>
      <c r="DD102" s="66"/>
      <c r="DE102" s="66"/>
      <c r="DF102" s="66"/>
      <c r="DG102" s="66"/>
      <c r="DH102" s="66"/>
      <c r="DI102" s="66"/>
      <c r="DJ102" s="66"/>
      <c r="DK102" s="66"/>
      <c r="DL102" s="66"/>
      <c r="DM102" s="66"/>
      <c r="DN102" s="66"/>
      <c r="DO102" s="66"/>
      <c r="DP102" s="66"/>
      <c r="DQ102" s="66"/>
      <c r="DR102" s="66"/>
      <c r="DS102" s="66"/>
      <c r="DT102" s="66"/>
      <c r="DU102" s="66"/>
      <c r="DV102" s="66"/>
      <c r="DW102" s="66"/>
      <c r="DX102" s="66"/>
      <c r="DY102" s="66"/>
      <c r="DZ102" s="66"/>
      <c r="EA102" s="66"/>
      <c r="EB102" s="66"/>
      <c r="EC102" s="66"/>
      <c r="ED102" s="66"/>
      <c r="EE102" s="66"/>
      <c r="EF102" s="66"/>
      <c r="EG102" s="66"/>
      <c r="EH102" s="66"/>
      <c r="EI102" s="66"/>
      <c r="EJ102" s="66"/>
      <c r="EK102" s="66"/>
      <c r="EL102" s="66"/>
      <c r="EM102" s="66"/>
      <c r="EN102" s="66"/>
      <c r="EO102" s="66"/>
      <c r="EP102" s="66"/>
      <c r="EQ102" s="66"/>
      <c r="ER102" s="66"/>
      <c r="ES102" s="66"/>
      <c r="ET102" s="66"/>
      <c r="EU102" s="66"/>
      <c r="EV102" s="66"/>
      <c r="EW102" s="66"/>
      <c r="EX102" s="66"/>
      <c r="EY102" s="66"/>
      <c r="EZ102" s="66"/>
      <c r="FA102" s="66"/>
      <c r="FB102" s="66"/>
      <c r="FC102" s="66"/>
      <c r="FD102" s="66"/>
      <c r="FE102" s="66"/>
      <c r="FF102" s="66"/>
      <c r="FG102" s="66"/>
      <c r="FH102" s="66"/>
      <c r="FI102" s="66"/>
      <c r="FJ102" s="66"/>
      <c r="FK102" s="66"/>
      <c r="FL102" s="66"/>
      <c r="FM102" s="66"/>
      <c r="FN102" s="66"/>
      <c r="FO102" s="66"/>
      <c r="FP102" s="66"/>
      <c r="FQ102" s="66"/>
      <c r="FR102" s="66"/>
      <c r="FS102" s="66"/>
      <c r="FT102" s="66"/>
      <c r="FU102" s="66"/>
      <c r="FV102" s="66"/>
      <c r="FW102" s="66"/>
      <c r="FX102" s="66"/>
      <c r="FY102" s="66"/>
      <c r="FZ102" s="66"/>
      <c r="GA102" s="66"/>
      <c r="GB102" s="66"/>
      <c r="GC102" s="66"/>
      <c r="GD102" s="66"/>
      <c r="GE102" s="66"/>
      <c r="GF102" s="66"/>
      <c r="GG102" s="66"/>
      <c r="GH102" s="66"/>
      <c r="GI102" s="66"/>
      <c r="GJ102" s="66"/>
      <c r="GK102" s="66"/>
      <c r="GL102" s="66"/>
      <c r="GM102" s="66"/>
      <c r="GN102" s="66"/>
      <c r="GO102" s="66"/>
      <c r="GP102" s="66"/>
      <c r="GQ102" s="66"/>
      <c r="GR102" s="66"/>
      <c r="GS102" s="66"/>
      <c r="GT102" s="66"/>
      <c r="GU102" s="66"/>
      <c r="GV102" s="66"/>
      <c r="GW102" s="66"/>
      <c r="GX102" s="66"/>
      <c r="GY102" s="66"/>
      <c r="GZ102" s="66"/>
    </row>
    <row r="103" s="1" customFormat="1" ht="22" customHeight="1" spans="1:208">
      <c r="A103" s="30" t="s">
        <v>108</v>
      </c>
      <c r="B103" s="31">
        <f>SUM(C103,D103,E103)</f>
        <v>6</v>
      </c>
      <c r="C103" s="32">
        <v>0</v>
      </c>
      <c r="D103" s="32">
        <v>2</v>
      </c>
      <c r="E103" s="32">
        <v>4</v>
      </c>
      <c r="F103" s="33">
        <v>0.85</v>
      </c>
      <c r="G103" s="34">
        <f t="shared" si="113"/>
        <v>1.86</v>
      </c>
      <c r="H103" s="34">
        <f>ROUND(C103*F103*520*12/10000,2)</f>
        <v>0</v>
      </c>
      <c r="I103" s="34">
        <f>ROUND(D103*F103*390*12/10000,2)</f>
        <v>0.8</v>
      </c>
      <c r="J103" s="34">
        <f>ROUND(E103*F103*260*12/10000,2)</f>
        <v>1.06</v>
      </c>
      <c r="K103" s="34">
        <f t="shared" si="114"/>
        <v>0.65</v>
      </c>
      <c r="L103" s="34">
        <f>ROUND(C103*0.3*520*12/10000,2)</f>
        <v>0</v>
      </c>
      <c r="M103" s="34">
        <f>ROUND(D103*0.3*390*12/10000,2)</f>
        <v>0.28</v>
      </c>
      <c r="N103" s="34">
        <f>ROUND(E103*0.3*260*12/10000,2)</f>
        <v>0.37</v>
      </c>
      <c r="O103" s="34">
        <f t="shared" si="115"/>
        <v>1.21</v>
      </c>
      <c r="P103" s="34">
        <f>H103-L103</f>
        <v>0</v>
      </c>
      <c r="Q103" s="34">
        <f>I103-M103</f>
        <v>0.52</v>
      </c>
      <c r="R103" s="34">
        <f>J103-N103</f>
        <v>0.69</v>
      </c>
      <c r="S103" s="62">
        <f t="shared" si="110"/>
        <v>1.21</v>
      </c>
      <c r="T103" s="62">
        <v>1.21</v>
      </c>
      <c r="U103" s="34">
        <f>S103-T103</f>
        <v>0</v>
      </c>
      <c r="V103" s="34">
        <f>O103+U103</f>
        <v>1.21</v>
      </c>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row>
    <row r="104" s="4" customFormat="1" ht="22" customHeight="1" spans="1:208">
      <c r="A104" s="30" t="s">
        <v>109</v>
      </c>
      <c r="B104" s="31">
        <f>SUM(C104,D104,E104)</f>
        <v>0</v>
      </c>
      <c r="C104" s="32">
        <v>0</v>
      </c>
      <c r="D104" s="32">
        <v>0</v>
      </c>
      <c r="E104" s="32">
        <v>0</v>
      </c>
      <c r="F104" s="33">
        <v>0.85</v>
      </c>
      <c r="G104" s="34">
        <f t="shared" si="113"/>
        <v>0</v>
      </c>
      <c r="H104" s="34">
        <f>ROUND(C104*F104*520*12/10000,2)</f>
        <v>0</v>
      </c>
      <c r="I104" s="34">
        <f>ROUND(D104*F104*390*12/10000,2)</f>
        <v>0</v>
      </c>
      <c r="J104" s="34">
        <f>ROUND(E104*F104*260*12/10000,2)</f>
        <v>0</v>
      </c>
      <c r="K104" s="34">
        <f t="shared" si="114"/>
        <v>0</v>
      </c>
      <c r="L104" s="34">
        <f>ROUND(C104*0.3*520*12/10000,2)</f>
        <v>0</v>
      </c>
      <c r="M104" s="34">
        <f>ROUND(D104*0.3*390*12/10000,2)</f>
        <v>0</v>
      </c>
      <c r="N104" s="34">
        <f>ROUND(E104*0.3*260*12/10000,2)</f>
        <v>0</v>
      </c>
      <c r="O104" s="34">
        <f t="shared" si="115"/>
        <v>0</v>
      </c>
      <c r="P104" s="34">
        <f>H104-L104</f>
        <v>0</v>
      </c>
      <c r="Q104" s="34">
        <f>I104-M104</f>
        <v>0</v>
      </c>
      <c r="R104" s="34">
        <f>J104-N104</f>
        <v>0</v>
      </c>
      <c r="S104" s="62">
        <f t="shared" si="110"/>
        <v>0</v>
      </c>
      <c r="T104" s="62">
        <v>0</v>
      </c>
      <c r="U104" s="34">
        <f>S104-T104</f>
        <v>0</v>
      </c>
      <c r="V104" s="34">
        <f>O104+U104</f>
        <v>0</v>
      </c>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66"/>
      <c r="GT104" s="66"/>
      <c r="GU104" s="66"/>
      <c r="GV104" s="66"/>
      <c r="GW104" s="66"/>
      <c r="GX104" s="66"/>
      <c r="GY104" s="66"/>
      <c r="GZ104" s="66"/>
    </row>
    <row r="105" s="3" customFormat="1" ht="22" customHeight="1" spans="1:208">
      <c r="A105" s="27" t="s">
        <v>110</v>
      </c>
      <c r="B105" s="29">
        <f>SUM(B106:B107)</f>
        <v>4</v>
      </c>
      <c r="C105" s="29">
        <f t="shared" ref="C105:V105" si="116">SUM(C106:C107)</f>
        <v>0</v>
      </c>
      <c r="D105" s="29">
        <f t="shared" si="116"/>
        <v>0</v>
      </c>
      <c r="E105" s="29">
        <f t="shared" si="116"/>
        <v>4</v>
      </c>
      <c r="F105" s="29"/>
      <c r="G105" s="29">
        <f t="shared" si="116"/>
        <v>1.07</v>
      </c>
      <c r="H105" s="36">
        <f t="shared" si="116"/>
        <v>0</v>
      </c>
      <c r="I105" s="36">
        <f t="shared" si="116"/>
        <v>0</v>
      </c>
      <c r="J105" s="29">
        <f t="shared" si="116"/>
        <v>1.07</v>
      </c>
      <c r="K105" s="29">
        <f t="shared" si="116"/>
        <v>0.37</v>
      </c>
      <c r="L105" s="36">
        <f t="shared" si="116"/>
        <v>0</v>
      </c>
      <c r="M105" s="36">
        <f t="shared" si="116"/>
        <v>0</v>
      </c>
      <c r="N105" s="29">
        <f t="shared" si="116"/>
        <v>0.37</v>
      </c>
      <c r="O105" s="29">
        <f t="shared" si="116"/>
        <v>0.7</v>
      </c>
      <c r="P105" s="36">
        <f t="shared" si="116"/>
        <v>0</v>
      </c>
      <c r="Q105" s="36">
        <f t="shared" si="116"/>
        <v>0</v>
      </c>
      <c r="R105" s="29">
        <f t="shared" si="116"/>
        <v>0.7</v>
      </c>
      <c r="S105" s="29">
        <f t="shared" si="116"/>
        <v>0.7</v>
      </c>
      <c r="T105" s="29">
        <v>0.7</v>
      </c>
      <c r="U105" s="36">
        <f t="shared" si="116"/>
        <v>0</v>
      </c>
      <c r="V105" s="36">
        <f t="shared" si="116"/>
        <v>0.7</v>
      </c>
      <c r="W105" s="8"/>
      <c r="X105" s="61"/>
      <c r="Y105" s="61"/>
      <c r="Z105" s="61"/>
      <c r="AA105" s="61"/>
      <c r="AB105" s="61"/>
      <c r="AC105" s="61"/>
      <c r="AD105" s="61"/>
      <c r="AE105" s="61"/>
      <c r="AF105" s="61"/>
      <c r="AG105" s="61"/>
      <c r="AH105" s="61"/>
      <c r="AI105" s="61"/>
      <c r="AJ105" s="61"/>
      <c r="AK105" s="61"/>
      <c r="AL105" s="61"/>
      <c r="AM105" s="61"/>
      <c r="AN105" s="61"/>
      <c r="AO105" s="61"/>
      <c r="AP105" s="61"/>
      <c r="AQ105" s="61"/>
      <c r="AR105" s="61"/>
      <c r="AS105" s="61"/>
      <c r="AT105" s="61"/>
      <c r="AU105" s="61"/>
      <c r="AV105" s="61"/>
      <c r="AW105" s="61"/>
      <c r="AX105" s="61"/>
      <c r="AY105" s="61"/>
      <c r="AZ105" s="61"/>
      <c r="BA105" s="61"/>
      <c r="BB105" s="61"/>
      <c r="BC105" s="61"/>
      <c r="BD105" s="61"/>
      <c r="BE105" s="61"/>
      <c r="BF105" s="61"/>
      <c r="BG105" s="61"/>
      <c r="BH105" s="61"/>
      <c r="BI105" s="61"/>
      <c r="BJ105" s="61"/>
      <c r="BK105" s="61"/>
      <c r="BL105" s="61"/>
      <c r="BM105" s="61"/>
      <c r="BN105" s="61"/>
      <c r="BO105" s="61"/>
      <c r="BP105" s="61"/>
      <c r="BQ105" s="61"/>
      <c r="BR105" s="61"/>
      <c r="BS105" s="61"/>
      <c r="BT105" s="61"/>
      <c r="BU105" s="61"/>
      <c r="BV105" s="61"/>
      <c r="BW105" s="61"/>
      <c r="BX105" s="61"/>
      <c r="BY105" s="61"/>
      <c r="BZ105" s="61"/>
      <c r="CA105" s="61"/>
      <c r="CB105" s="61"/>
      <c r="CC105" s="61"/>
      <c r="CD105" s="61"/>
      <c r="CE105" s="61"/>
      <c r="CF105" s="61"/>
      <c r="CG105" s="61"/>
      <c r="CH105" s="61"/>
      <c r="CI105" s="61"/>
      <c r="CJ105" s="61"/>
      <c r="CK105" s="61"/>
      <c r="CL105" s="61"/>
      <c r="CM105" s="61"/>
      <c r="CN105" s="61"/>
      <c r="CO105" s="61"/>
      <c r="CP105" s="61"/>
      <c r="CQ105" s="61"/>
      <c r="CR105" s="61"/>
      <c r="CS105" s="61"/>
      <c r="CT105" s="61"/>
      <c r="CU105" s="61"/>
      <c r="CV105" s="61"/>
      <c r="CW105" s="61"/>
      <c r="CX105" s="61"/>
      <c r="CY105" s="61"/>
      <c r="CZ105" s="61"/>
      <c r="DA105" s="61"/>
      <c r="DB105" s="61"/>
      <c r="DC105" s="61"/>
      <c r="DD105" s="61"/>
      <c r="DE105" s="61"/>
      <c r="DF105" s="61"/>
      <c r="DG105" s="61"/>
      <c r="DH105" s="61"/>
      <c r="DI105" s="61"/>
      <c r="DJ105" s="61"/>
      <c r="DK105" s="61"/>
      <c r="DL105" s="61"/>
      <c r="DM105" s="61"/>
      <c r="DN105" s="61"/>
      <c r="DO105" s="61"/>
      <c r="DP105" s="61"/>
      <c r="DQ105" s="61"/>
      <c r="DR105" s="61"/>
      <c r="DS105" s="61"/>
      <c r="DT105" s="61"/>
      <c r="DU105" s="61"/>
      <c r="DV105" s="61"/>
      <c r="DW105" s="61"/>
      <c r="DX105" s="61"/>
      <c r="DY105" s="61"/>
      <c r="DZ105" s="61"/>
      <c r="EA105" s="61"/>
      <c r="EB105" s="61"/>
      <c r="EC105" s="61"/>
      <c r="ED105" s="61"/>
      <c r="EE105" s="61"/>
      <c r="EF105" s="61"/>
      <c r="EG105" s="61"/>
      <c r="EH105" s="61"/>
      <c r="EI105" s="61"/>
      <c r="EJ105" s="61"/>
      <c r="EK105" s="61"/>
      <c r="EL105" s="61"/>
      <c r="EM105" s="61"/>
      <c r="EN105" s="61"/>
      <c r="EO105" s="61"/>
      <c r="EP105" s="61"/>
      <c r="EQ105" s="61"/>
      <c r="ER105" s="61"/>
      <c r="ES105" s="61"/>
      <c r="ET105" s="61"/>
      <c r="EU105" s="61"/>
      <c r="EV105" s="61"/>
      <c r="EW105" s="61"/>
      <c r="EX105" s="61"/>
      <c r="EY105" s="61"/>
      <c r="EZ105" s="61"/>
      <c r="FA105" s="61"/>
      <c r="FB105" s="61"/>
      <c r="FC105" s="61"/>
      <c r="FD105" s="61"/>
      <c r="FE105" s="61"/>
      <c r="FF105" s="61"/>
      <c r="FG105" s="61"/>
      <c r="FH105" s="61"/>
      <c r="FI105" s="61"/>
      <c r="FJ105" s="61"/>
      <c r="FK105" s="61"/>
      <c r="FL105" s="61"/>
      <c r="FM105" s="61"/>
      <c r="FN105" s="61"/>
      <c r="FO105" s="61"/>
      <c r="FP105" s="61"/>
      <c r="FQ105" s="61"/>
      <c r="FR105" s="61"/>
      <c r="FS105" s="61"/>
      <c r="FT105" s="61"/>
      <c r="FU105" s="61"/>
      <c r="FV105" s="61"/>
      <c r="FW105" s="61"/>
      <c r="FX105" s="61"/>
      <c r="FY105" s="61"/>
      <c r="FZ105" s="61"/>
      <c r="GA105" s="61"/>
      <c r="GB105" s="61"/>
      <c r="GC105" s="61"/>
      <c r="GD105" s="61"/>
      <c r="GE105" s="61"/>
      <c r="GF105" s="61"/>
      <c r="GG105" s="61"/>
      <c r="GH105" s="61"/>
      <c r="GI105" s="61"/>
      <c r="GJ105" s="61"/>
      <c r="GK105" s="61"/>
      <c r="GL105" s="61"/>
      <c r="GM105" s="61"/>
      <c r="GN105" s="61"/>
      <c r="GO105" s="61"/>
      <c r="GP105" s="61"/>
      <c r="GQ105" s="61"/>
      <c r="GR105" s="61"/>
      <c r="GS105" s="61"/>
      <c r="GT105" s="61"/>
      <c r="GU105" s="61"/>
      <c r="GV105" s="61"/>
      <c r="GW105" s="61"/>
      <c r="GX105" s="61"/>
      <c r="GY105" s="61"/>
      <c r="GZ105" s="61"/>
    </row>
    <row r="106" s="4" customFormat="1" ht="22" customHeight="1" spans="1:208">
      <c r="A106" s="30" t="s">
        <v>111</v>
      </c>
      <c r="B106" s="31">
        <f>SUM(C106,D106,E106)</f>
        <v>1</v>
      </c>
      <c r="C106" s="32">
        <v>0</v>
      </c>
      <c r="D106" s="32">
        <v>0</v>
      </c>
      <c r="E106" s="32">
        <v>1</v>
      </c>
      <c r="F106" s="33">
        <v>0.85</v>
      </c>
      <c r="G106" s="34">
        <f>SUM(H106:J106)</f>
        <v>0.27</v>
      </c>
      <c r="H106" s="34">
        <f>ROUND(C106*F106*520*12/10000,2)</f>
        <v>0</v>
      </c>
      <c r="I106" s="34">
        <f>ROUND(D106*F106*390*12/10000,2)</f>
        <v>0</v>
      </c>
      <c r="J106" s="34">
        <f>ROUND(E106*F106*260*12/10000,2)</f>
        <v>0.27</v>
      </c>
      <c r="K106" s="34">
        <f>SUM(L106:N106)</f>
        <v>0.09</v>
      </c>
      <c r="L106" s="34">
        <f>ROUND(C106*0.3*520*12/10000,2)</f>
        <v>0</v>
      </c>
      <c r="M106" s="34">
        <f>ROUND(D106*0.3*390*12/10000,2)</f>
        <v>0</v>
      </c>
      <c r="N106" s="34">
        <f>ROUND(E106*0.3*260*12/10000,2)</f>
        <v>0.09</v>
      </c>
      <c r="O106" s="34">
        <f>SUM(P106:R106)</f>
        <v>0.18</v>
      </c>
      <c r="P106" s="34">
        <f>H106-L106</f>
        <v>0</v>
      </c>
      <c r="Q106" s="34">
        <f>I106-M106</f>
        <v>0</v>
      </c>
      <c r="R106" s="34">
        <f>J106-N106</f>
        <v>0.18</v>
      </c>
      <c r="S106" s="62">
        <f>O106</f>
        <v>0.18</v>
      </c>
      <c r="T106" s="62">
        <v>0.18</v>
      </c>
      <c r="U106" s="34">
        <f>S106-T106</f>
        <v>0</v>
      </c>
      <c r="V106" s="34">
        <f>O106+U106</f>
        <v>0.18</v>
      </c>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66"/>
      <c r="GT106" s="66"/>
      <c r="GU106" s="66"/>
      <c r="GV106" s="66"/>
      <c r="GW106" s="66"/>
      <c r="GX106" s="66"/>
      <c r="GY106" s="66"/>
      <c r="GZ106" s="66"/>
    </row>
    <row r="107" s="4" customFormat="1" ht="22" customHeight="1" spans="1:208">
      <c r="A107" s="30" t="s">
        <v>112</v>
      </c>
      <c r="B107" s="31">
        <f>SUM(C107,D107,E107)</f>
        <v>3</v>
      </c>
      <c r="C107" s="32">
        <v>0</v>
      </c>
      <c r="D107" s="32">
        <v>0</v>
      </c>
      <c r="E107" s="32">
        <v>3</v>
      </c>
      <c r="F107" s="33">
        <v>0.85</v>
      </c>
      <c r="G107" s="34">
        <f>SUM(H107:J107)</f>
        <v>0.8</v>
      </c>
      <c r="H107" s="34">
        <f>ROUND(C107*F107*520*12/10000,2)</f>
        <v>0</v>
      </c>
      <c r="I107" s="34">
        <f>ROUND(D107*F107*390*12/10000,2)</f>
        <v>0</v>
      </c>
      <c r="J107" s="34">
        <f>ROUND(E107*F107*260*12/10000,2)</f>
        <v>0.8</v>
      </c>
      <c r="K107" s="34">
        <f>SUM(L107:N107)</f>
        <v>0.28</v>
      </c>
      <c r="L107" s="34">
        <f>ROUND(C107*0.3*520*12/10000,2)</f>
        <v>0</v>
      </c>
      <c r="M107" s="34">
        <f>ROUND(D107*0.3*390*12/10000,2)</f>
        <v>0</v>
      </c>
      <c r="N107" s="34">
        <f>ROUND(E107*0.3*260*12/10000,2)</f>
        <v>0.28</v>
      </c>
      <c r="O107" s="34">
        <f>SUM(P107:R107)</f>
        <v>0.52</v>
      </c>
      <c r="P107" s="34">
        <f>H107-L107</f>
        <v>0</v>
      </c>
      <c r="Q107" s="34">
        <f>I107-M107</f>
        <v>0</v>
      </c>
      <c r="R107" s="34">
        <f>J107-N107</f>
        <v>0.52</v>
      </c>
      <c r="S107" s="62">
        <f>O107</f>
        <v>0.52</v>
      </c>
      <c r="T107" s="62">
        <v>0.52</v>
      </c>
      <c r="U107" s="34">
        <f>S107-T107</f>
        <v>0</v>
      </c>
      <c r="V107" s="34">
        <f>O107+U107</f>
        <v>0.52</v>
      </c>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66"/>
      <c r="GT107" s="66"/>
      <c r="GU107" s="66"/>
      <c r="GV107" s="66"/>
      <c r="GW107" s="66"/>
      <c r="GX107" s="66"/>
      <c r="GY107" s="66"/>
      <c r="GZ107" s="66"/>
    </row>
    <row r="108" s="4" customFormat="1" ht="22" customHeight="1" spans="1:208">
      <c r="A108" s="49" t="s">
        <v>113</v>
      </c>
      <c r="B108" s="29">
        <v>0</v>
      </c>
      <c r="C108" s="35">
        <v>0</v>
      </c>
      <c r="D108" s="35">
        <v>0</v>
      </c>
      <c r="E108" s="35">
        <v>0</v>
      </c>
      <c r="F108" s="38">
        <v>0.3</v>
      </c>
      <c r="G108" s="28">
        <f>SUM(H108:J108)</f>
        <v>0</v>
      </c>
      <c r="H108" s="28">
        <f>ROUND(C108*F108*520*12/10000,2)</f>
        <v>0</v>
      </c>
      <c r="I108" s="28">
        <f>ROUND(D108*F108*390*12/10000,2)</f>
        <v>0</v>
      </c>
      <c r="J108" s="28">
        <f>ROUND(E108*F108*260*12/10000,2)</f>
        <v>0</v>
      </c>
      <c r="K108" s="28">
        <f>SUM(L108:N108)</f>
        <v>0</v>
      </c>
      <c r="L108" s="28">
        <f>ROUND(C108*0.3*520*12/10000,2)</f>
        <v>0</v>
      </c>
      <c r="M108" s="28">
        <f>ROUND(D108*0.3*390*12/10000,2)</f>
        <v>0</v>
      </c>
      <c r="N108" s="28">
        <f>ROUND(E108*0.3*260*12/10000,2)</f>
        <v>0</v>
      </c>
      <c r="O108" s="28">
        <f>SUM(P108:R108)</f>
        <v>0</v>
      </c>
      <c r="P108" s="28">
        <f>H108-L108</f>
        <v>0</v>
      </c>
      <c r="Q108" s="28">
        <f>I108-M108</f>
        <v>0</v>
      </c>
      <c r="R108" s="28">
        <f>J108-N108</f>
        <v>0</v>
      </c>
      <c r="S108" s="21">
        <f t="shared" ref="S108:S156" si="117">O108</f>
        <v>0</v>
      </c>
      <c r="T108" s="21">
        <v>0</v>
      </c>
      <c r="U108" s="36">
        <f>S108-T108</f>
        <v>0</v>
      </c>
      <c r="V108" s="36">
        <f>O108+U108</f>
        <v>0</v>
      </c>
      <c r="W108" s="8"/>
      <c r="X108" s="66"/>
      <c r="Y108" s="66"/>
      <c r="Z108" s="66"/>
      <c r="AA108" s="66"/>
      <c r="AB108" s="66"/>
      <c r="AC108" s="66"/>
      <c r="AD108" s="66"/>
      <c r="AE108" s="66"/>
      <c r="AF108" s="66"/>
      <c r="AG108" s="66"/>
      <c r="AH108" s="66"/>
      <c r="AI108" s="66"/>
      <c r="AJ108" s="66"/>
      <c r="AK108" s="66"/>
      <c r="AL108" s="66"/>
      <c r="AM108" s="66"/>
      <c r="AN108" s="66"/>
      <c r="AO108" s="66"/>
      <c r="AP108" s="66"/>
      <c r="AQ108" s="66"/>
      <c r="AR108" s="66"/>
      <c r="AS108" s="66"/>
      <c r="AT108" s="66"/>
      <c r="AU108" s="66"/>
      <c r="AV108" s="66"/>
      <c r="AW108" s="66"/>
      <c r="AX108" s="66"/>
      <c r="AY108" s="66"/>
      <c r="AZ108" s="66"/>
      <c r="BA108" s="66"/>
      <c r="BB108" s="66"/>
      <c r="BC108" s="66"/>
      <c r="BD108" s="66"/>
      <c r="BE108" s="66"/>
      <c r="BF108" s="66"/>
      <c r="BG108" s="66"/>
      <c r="BH108" s="66"/>
      <c r="BI108" s="66"/>
      <c r="BJ108" s="66"/>
      <c r="BK108" s="66"/>
      <c r="BL108" s="66"/>
      <c r="BM108" s="66"/>
      <c r="BN108" s="66"/>
      <c r="BO108" s="66"/>
      <c r="BP108" s="66"/>
      <c r="BQ108" s="66"/>
      <c r="BR108" s="66"/>
      <c r="BS108" s="66"/>
      <c r="BT108" s="66"/>
      <c r="BU108" s="66"/>
      <c r="BV108" s="66"/>
      <c r="BW108" s="66"/>
      <c r="BX108" s="66"/>
      <c r="BY108" s="66"/>
      <c r="BZ108" s="66"/>
      <c r="CA108" s="66"/>
      <c r="CB108" s="66"/>
      <c r="CC108" s="66"/>
      <c r="CD108" s="66"/>
      <c r="CE108" s="66"/>
      <c r="CF108" s="66"/>
      <c r="CG108" s="66"/>
      <c r="CH108" s="66"/>
      <c r="CI108" s="66"/>
      <c r="CJ108" s="66"/>
      <c r="CK108" s="66"/>
      <c r="CL108" s="66"/>
      <c r="CM108" s="66"/>
      <c r="CN108" s="66"/>
      <c r="CO108" s="66"/>
      <c r="CP108" s="66"/>
      <c r="CQ108" s="66"/>
      <c r="CR108" s="66"/>
      <c r="CS108" s="66"/>
      <c r="CT108" s="66"/>
      <c r="CU108" s="66"/>
      <c r="CV108" s="66"/>
      <c r="CW108" s="66"/>
      <c r="CX108" s="66"/>
      <c r="CY108" s="66"/>
      <c r="CZ108" s="66"/>
      <c r="DA108" s="66"/>
      <c r="DB108" s="66"/>
      <c r="DC108" s="66"/>
      <c r="DD108" s="66"/>
      <c r="DE108" s="66"/>
      <c r="DF108" s="66"/>
      <c r="DG108" s="66"/>
      <c r="DH108" s="66"/>
      <c r="DI108" s="66"/>
      <c r="DJ108" s="66"/>
      <c r="DK108" s="66"/>
      <c r="DL108" s="66"/>
      <c r="DM108" s="66"/>
      <c r="DN108" s="66"/>
      <c r="DO108" s="66"/>
      <c r="DP108" s="66"/>
      <c r="DQ108" s="66"/>
      <c r="DR108" s="66"/>
      <c r="DS108" s="66"/>
      <c r="DT108" s="66"/>
      <c r="DU108" s="66"/>
      <c r="DV108" s="66"/>
      <c r="DW108" s="66"/>
      <c r="DX108" s="66"/>
      <c r="DY108" s="66"/>
      <c r="DZ108" s="66"/>
      <c r="EA108" s="66"/>
      <c r="EB108" s="66"/>
      <c r="EC108" s="66"/>
      <c r="ED108" s="66"/>
      <c r="EE108" s="66"/>
      <c r="EF108" s="66"/>
      <c r="EG108" s="66"/>
      <c r="EH108" s="66"/>
      <c r="EI108" s="66"/>
      <c r="EJ108" s="66"/>
      <c r="EK108" s="66"/>
      <c r="EL108" s="66"/>
      <c r="EM108" s="66"/>
      <c r="EN108" s="66"/>
      <c r="EO108" s="66"/>
      <c r="EP108" s="66"/>
      <c r="EQ108" s="66"/>
      <c r="ER108" s="66"/>
      <c r="ES108" s="66"/>
      <c r="ET108" s="66"/>
      <c r="EU108" s="66"/>
      <c r="EV108" s="66"/>
      <c r="EW108" s="66"/>
      <c r="EX108" s="66"/>
      <c r="EY108" s="66"/>
      <c r="EZ108" s="66"/>
      <c r="FA108" s="66"/>
      <c r="FB108" s="66"/>
      <c r="FC108" s="66"/>
      <c r="FD108" s="66"/>
      <c r="FE108" s="66"/>
      <c r="FF108" s="66"/>
      <c r="FG108" s="66"/>
      <c r="FH108" s="66"/>
      <c r="FI108" s="66"/>
      <c r="FJ108" s="66"/>
      <c r="FK108" s="66"/>
      <c r="FL108" s="66"/>
      <c r="FM108" s="66"/>
      <c r="FN108" s="66"/>
      <c r="FO108" s="66"/>
      <c r="FP108" s="66"/>
      <c r="FQ108" s="66"/>
      <c r="FR108" s="66"/>
      <c r="FS108" s="66"/>
      <c r="FT108" s="66"/>
      <c r="FU108" s="66"/>
      <c r="FV108" s="66"/>
      <c r="FW108" s="66"/>
      <c r="FX108" s="66"/>
      <c r="FY108" s="66"/>
      <c r="FZ108" s="66"/>
      <c r="GA108" s="66"/>
      <c r="GB108" s="66"/>
      <c r="GC108" s="66"/>
      <c r="GD108" s="66"/>
      <c r="GE108" s="66"/>
      <c r="GF108" s="66"/>
      <c r="GG108" s="66"/>
      <c r="GH108" s="66"/>
      <c r="GI108" s="66"/>
      <c r="GJ108" s="66"/>
      <c r="GK108" s="66"/>
      <c r="GL108" s="66"/>
      <c r="GM108" s="66"/>
      <c r="GN108" s="66"/>
      <c r="GO108" s="66"/>
      <c r="GP108" s="66"/>
      <c r="GQ108" s="66"/>
      <c r="GR108" s="66"/>
      <c r="GS108" s="66"/>
      <c r="GT108" s="66"/>
      <c r="GU108" s="66"/>
      <c r="GV108" s="66"/>
      <c r="GW108" s="66"/>
      <c r="GX108" s="66"/>
      <c r="GY108" s="66"/>
      <c r="GZ108" s="66"/>
    </row>
    <row r="109" s="3" customFormat="1" ht="22" customHeight="1" spans="1:208">
      <c r="A109" s="49" t="s">
        <v>114</v>
      </c>
      <c r="B109" s="29">
        <f>SUM(B110:B166)</f>
        <v>848</v>
      </c>
      <c r="C109" s="29">
        <f>SUM(C110:C166)</f>
        <v>15</v>
      </c>
      <c r="D109" s="29">
        <f>SUM(D110:D166)</f>
        <v>101</v>
      </c>
      <c r="E109" s="29">
        <f>SUM(E110:E166)</f>
        <v>732</v>
      </c>
      <c r="F109" s="19"/>
      <c r="G109" s="28">
        <f t="shared" ref="G109:V109" si="118">SUM(G110:G166)</f>
        <v>264.37</v>
      </c>
      <c r="H109" s="28">
        <f t="shared" si="118"/>
        <v>8.69</v>
      </c>
      <c r="I109" s="28">
        <f t="shared" si="118"/>
        <v>45.48</v>
      </c>
      <c r="J109" s="28">
        <f t="shared" si="118"/>
        <v>210.2</v>
      </c>
      <c r="K109" s="28">
        <f t="shared" si="118"/>
        <v>85.46</v>
      </c>
      <c r="L109" s="28">
        <f t="shared" si="118"/>
        <v>2.81</v>
      </c>
      <c r="M109" s="28">
        <f t="shared" si="118"/>
        <v>14.16</v>
      </c>
      <c r="N109" s="28">
        <f t="shared" si="118"/>
        <v>68.49</v>
      </c>
      <c r="O109" s="28">
        <f t="shared" si="118"/>
        <v>178.91</v>
      </c>
      <c r="P109" s="28">
        <f t="shared" si="118"/>
        <v>5.88</v>
      </c>
      <c r="Q109" s="28">
        <f t="shared" si="118"/>
        <v>31.32</v>
      </c>
      <c r="R109" s="28">
        <f t="shared" si="118"/>
        <v>141.71</v>
      </c>
      <c r="S109" s="28">
        <f t="shared" si="118"/>
        <v>178.91</v>
      </c>
      <c r="T109" s="28">
        <v>180.38</v>
      </c>
      <c r="U109" s="28">
        <f t="shared" si="118"/>
        <v>-1.47</v>
      </c>
      <c r="V109" s="21">
        <f t="shared" si="118"/>
        <v>177.44</v>
      </c>
      <c r="W109" s="8"/>
      <c r="X109" s="61"/>
      <c r="Y109" s="61"/>
      <c r="Z109" s="61"/>
      <c r="AA109" s="61"/>
      <c r="AB109" s="61"/>
      <c r="AC109" s="61"/>
      <c r="AD109" s="61"/>
      <c r="AE109" s="61"/>
      <c r="AF109" s="61"/>
      <c r="AG109" s="61"/>
      <c r="AH109" s="61"/>
      <c r="AI109" s="61"/>
      <c r="AJ109" s="61"/>
      <c r="AK109" s="61"/>
      <c r="AL109" s="61"/>
      <c r="AM109" s="61"/>
      <c r="AN109" s="61"/>
      <c r="AO109" s="61"/>
      <c r="AP109" s="61"/>
      <c r="AQ109" s="61"/>
      <c r="AR109" s="61"/>
      <c r="AS109" s="61"/>
      <c r="AT109" s="61"/>
      <c r="AU109" s="61"/>
      <c r="AV109" s="61"/>
      <c r="AW109" s="61"/>
      <c r="AX109" s="61"/>
      <c r="AY109" s="61"/>
      <c r="AZ109" s="61"/>
      <c r="BA109" s="61"/>
      <c r="BB109" s="61"/>
      <c r="BC109" s="61"/>
      <c r="BD109" s="61"/>
      <c r="BE109" s="61"/>
      <c r="BF109" s="61"/>
      <c r="BG109" s="61"/>
      <c r="BH109" s="61"/>
      <c r="BI109" s="61"/>
      <c r="BJ109" s="61"/>
      <c r="BK109" s="61"/>
      <c r="BL109" s="61"/>
      <c r="BM109" s="61"/>
      <c r="BN109" s="61"/>
      <c r="BO109" s="61"/>
      <c r="BP109" s="61"/>
      <c r="BQ109" s="61"/>
      <c r="BR109" s="61"/>
      <c r="BS109" s="61"/>
      <c r="BT109" s="61"/>
      <c r="BU109" s="61"/>
      <c r="BV109" s="61"/>
      <c r="BW109" s="61"/>
      <c r="BX109" s="61"/>
      <c r="BY109" s="61"/>
      <c r="BZ109" s="61"/>
      <c r="CA109" s="61"/>
      <c r="CB109" s="61"/>
      <c r="CC109" s="61"/>
      <c r="CD109" s="61"/>
      <c r="CE109" s="61"/>
      <c r="CF109" s="61"/>
      <c r="CG109" s="61"/>
      <c r="CH109" s="61"/>
      <c r="CI109" s="61"/>
      <c r="CJ109" s="61"/>
      <c r="CK109" s="61"/>
      <c r="CL109" s="61"/>
      <c r="CM109" s="61"/>
      <c r="CN109" s="61"/>
      <c r="CO109" s="61"/>
      <c r="CP109" s="61"/>
      <c r="CQ109" s="61"/>
      <c r="CR109" s="61"/>
      <c r="CS109" s="61"/>
      <c r="CT109" s="61"/>
      <c r="CU109" s="61"/>
      <c r="CV109" s="61"/>
      <c r="CW109" s="61"/>
      <c r="CX109" s="61"/>
      <c r="CY109" s="61"/>
      <c r="CZ109" s="61"/>
      <c r="DA109" s="61"/>
      <c r="DB109" s="61"/>
      <c r="DC109" s="61"/>
      <c r="DD109" s="61"/>
      <c r="DE109" s="61"/>
      <c r="DF109" s="61"/>
      <c r="DG109" s="61"/>
      <c r="DH109" s="61"/>
      <c r="DI109" s="61"/>
      <c r="DJ109" s="61"/>
      <c r="DK109" s="61"/>
      <c r="DL109" s="61"/>
      <c r="DM109" s="61"/>
      <c r="DN109" s="61"/>
      <c r="DO109" s="61"/>
      <c r="DP109" s="61"/>
      <c r="DQ109" s="61"/>
      <c r="DR109" s="61"/>
      <c r="DS109" s="61"/>
      <c r="DT109" s="61"/>
      <c r="DU109" s="61"/>
      <c r="DV109" s="61"/>
      <c r="DW109" s="61"/>
      <c r="DX109" s="61"/>
      <c r="DY109" s="61"/>
      <c r="DZ109" s="61"/>
      <c r="EA109" s="61"/>
      <c r="EB109" s="61"/>
      <c r="EC109" s="61"/>
      <c r="ED109" s="61"/>
      <c r="EE109" s="61"/>
      <c r="EF109" s="61"/>
      <c r="EG109" s="61"/>
      <c r="EH109" s="61"/>
      <c r="EI109" s="61"/>
      <c r="EJ109" s="61"/>
      <c r="EK109" s="61"/>
      <c r="EL109" s="61"/>
      <c r="EM109" s="61"/>
      <c r="EN109" s="61"/>
      <c r="EO109" s="61"/>
      <c r="EP109" s="61"/>
      <c r="EQ109" s="61"/>
      <c r="ER109" s="61"/>
      <c r="ES109" s="61"/>
      <c r="ET109" s="61"/>
      <c r="EU109" s="61"/>
      <c r="EV109" s="61"/>
      <c r="EW109" s="61"/>
      <c r="EX109" s="61"/>
      <c r="EY109" s="61"/>
      <c r="EZ109" s="61"/>
      <c r="FA109" s="61"/>
      <c r="FB109" s="61"/>
      <c r="FC109" s="61"/>
      <c r="FD109" s="61"/>
      <c r="FE109" s="61"/>
      <c r="FF109" s="61"/>
      <c r="FG109" s="61"/>
      <c r="FH109" s="61"/>
      <c r="FI109" s="61"/>
      <c r="FJ109" s="61"/>
      <c r="FK109" s="61"/>
      <c r="FL109" s="61"/>
      <c r="FM109" s="61"/>
      <c r="FN109" s="61"/>
      <c r="FO109" s="61"/>
      <c r="FP109" s="61"/>
      <c r="FQ109" s="61"/>
      <c r="FR109" s="61"/>
      <c r="FS109" s="61"/>
      <c r="FT109" s="61"/>
      <c r="FU109" s="61"/>
      <c r="FV109" s="61"/>
      <c r="FW109" s="61"/>
      <c r="FX109" s="61"/>
      <c r="FY109" s="61"/>
      <c r="FZ109" s="61"/>
      <c r="GA109" s="61"/>
      <c r="GB109" s="61"/>
      <c r="GC109" s="61"/>
      <c r="GD109" s="61"/>
      <c r="GE109" s="61"/>
      <c r="GF109" s="61"/>
      <c r="GG109" s="61"/>
      <c r="GH109" s="61"/>
      <c r="GI109" s="61"/>
      <c r="GJ109" s="61"/>
      <c r="GK109" s="61"/>
      <c r="GL109" s="61"/>
      <c r="GM109" s="61"/>
      <c r="GN109" s="61"/>
      <c r="GO109" s="61"/>
      <c r="GP109" s="61"/>
      <c r="GQ109" s="61"/>
      <c r="GR109" s="61"/>
      <c r="GS109" s="61"/>
      <c r="GT109" s="61"/>
      <c r="GU109" s="61"/>
      <c r="GV109" s="61"/>
      <c r="GW109" s="61"/>
      <c r="GX109" s="61"/>
      <c r="GY109" s="61"/>
      <c r="GZ109" s="61"/>
    </row>
    <row r="110" s="1" customFormat="1" ht="22" customHeight="1" spans="1:208">
      <c r="A110" s="30" t="s">
        <v>115</v>
      </c>
      <c r="B110" s="31">
        <f t="shared" ref="B110:B167" si="119">SUM(C110,D110,E110)</f>
        <v>6</v>
      </c>
      <c r="C110" s="32">
        <v>0</v>
      </c>
      <c r="D110" s="32">
        <v>0</v>
      </c>
      <c r="E110" s="32">
        <v>6</v>
      </c>
      <c r="F110" s="33">
        <v>0.85</v>
      </c>
      <c r="G110" s="34">
        <f t="shared" ref="G110:G167" si="120">SUM(H110:J110)</f>
        <v>1.59</v>
      </c>
      <c r="H110" s="34">
        <f t="shared" ref="H110:H167" si="121">ROUND(C110*F110*520*12/10000,2)</f>
        <v>0</v>
      </c>
      <c r="I110" s="34">
        <f t="shared" ref="I110:I167" si="122">ROUND(D110*F110*390*12/10000,2)</f>
        <v>0</v>
      </c>
      <c r="J110" s="34">
        <f t="shared" ref="J110:J167" si="123">ROUND(E110*F110*260*12/10000,2)</f>
        <v>1.59</v>
      </c>
      <c r="K110" s="34">
        <f t="shared" ref="K110:K167" si="124">SUM(L110:N110)</f>
        <v>0.56</v>
      </c>
      <c r="L110" s="34">
        <f t="shared" ref="L110:L167" si="125">ROUND(C110*0.3*520*12/10000,2)</f>
        <v>0</v>
      </c>
      <c r="M110" s="34">
        <f t="shared" ref="M110:M167" si="126">ROUND(D110*0.3*390*12/10000,2)</f>
        <v>0</v>
      </c>
      <c r="N110" s="34">
        <f t="shared" ref="N110:N167" si="127">ROUND(E110*0.3*260*12/10000,2)</f>
        <v>0.56</v>
      </c>
      <c r="O110" s="34">
        <f t="shared" ref="O110:O167" si="128">SUM(P110:R110)</f>
        <v>1.03</v>
      </c>
      <c r="P110" s="34">
        <f t="shared" ref="P110:P167" si="129">H110-L110</f>
        <v>0</v>
      </c>
      <c r="Q110" s="34">
        <f t="shared" ref="Q110:Q167" si="130">I110-M110</f>
        <v>0</v>
      </c>
      <c r="R110" s="34">
        <f t="shared" ref="R110:R167" si="131">J110-N110</f>
        <v>1.03</v>
      </c>
      <c r="S110" s="62">
        <f t="shared" si="117"/>
        <v>1.03</v>
      </c>
      <c r="T110" s="62">
        <v>1.03</v>
      </c>
      <c r="U110" s="36">
        <f t="shared" ref="U110:U167" si="132">S110-T110</f>
        <v>0</v>
      </c>
      <c r="V110" s="34">
        <f t="shared" ref="V110:V167" si="133">O110+U110</f>
        <v>1.03</v>
      </c>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row>
    <row r="111" s="1" customFormat="1" ht="22" customHeight="1" spans="1:208">
      <c r="A111" s="30" t="s">
        <v>116</v>
      </c>
      <c r="B111" s="31">
        <f t="shared" si="119"/>
        <v>13</v>
      </c>
      <c r="C111" s="32">
        <v>0</v>
      </c>
      <c r="D111" s="32">
        <v>2</v>
      </c>
      <c r="E111" s="32">
        <v>11</v>
      </c>
      <c r="F111" s="33">
        <v>1</v>
      </c>
      <c r="G111" s="34">
        <f t="shared" si="120"/>
        <v>4.37</v>
      </c>
      <c r="H111" s="34">
        <f t="shared" si="121"/>
        <v>0</v>
      </c>
      <c r="I111" s="34">
        <f t="shared" si="122"/>
        <v>0.94</v>
      </c>
      <c r="J111" s="34">
        <f t="shared" si="123"/>
        <v>3.43</v>
      </c>
      <c r="K111" s="34">
        <f t="shared" si="124"/>
        <v>1.31</v>
      </c>
      <c r="L111" s="34">
        <f t="shared" si="125"/>
        <v>0</v>
      </c>
      <c r="M111" s="34">
        <f t="shared" si="126"/>
        <v>0.28</v>
      </c>
      <c r="N111" s="34">
        <f t="shared" si="127"/>
        <v>1.03</v>
      </c>
      <c r="O111" s="34">
        <f t="shared" si="128"/>
        <v>3.06</v>
      </c>
      <c r="P111" s="34">
        <f t="shared" si="129"/>
        <v>0</v>
      </c>
      <c r="Q111" s="34">
        <f t="shared" si="130"/>
        <v>0.66</v>
      </c>
      <c r="R111" s="34">
        <f t="shared" si="131"/>
        <v>2.4</v>
      </c>
      <c r="S111" s="62">
        <f t="shared" si="117"/>
        <v>3.06</v>
      </c>
      <c r="T111" s="62">
        <v>3.06</v>
      </c>
      <c r="U111" s="36">
        <f t="shared" si="132"/>
        <v>0</v>
      </c>
      <c r="V111" s="34">
        <f t="shared" si="133"/>
        <v>3.06</v>
      </c>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row>
    <row r="112" s="1" customFormat="1" ht="22" customHeight="1" spans="1:208">
      <c r="A112" s="30" t="s">
        <v>117</v>
      </c>
      <c r="B112" s="31">
        <f t="shared" si="119"/>
        <v>48</v>
      </c>
      <c r="C112" s="32">
        <v>0</v>
      </c>
      <c r="D112" s="32">
        <v>0</v>
      </c>
      <c r="E112" s="32">
        <v>48</v>
      </c>
      <c r="F112" s="33">
        <v>0.85</v>
      </c>
      <c r="G112" s="34">
        <f t="shared" si="120"/>
        <v>12.73</v>
      </c>
      <c r="H112" s="34">
        <f t="shared" si="121"/>
        <v>0</v>
      </c>
      <c r="I112" s="34">
        <f t="shared" si="122"/>
        <v>0</v>
      </c>
      <c r="J112" s="34">
        <f t="shared" si="123"/>
        <v>12.73</v>
      </c>
      <c r="K112" s="34">
        <f t="shared" si="124"/>
        <v>4.49</v>
      </c>
      <c r="L112" s="34">
        <f t="shared" si="125"/>
        <v>0</v>
      </c>
      <c r="M112" s="34">
        <f t="shared" si="126"/>
        <v>0</v>
      </c>
      <c r="N112" s="34">
        <f t="shared" si="127"/>
        <v>4.49</v>
      </c>
      <c r="O112" s="34">
        <f t="shared" si="128"/>
        <v>8.24</v>
      </c>
      <c r="P112" s="34">
        <f t="shared" si="129"/>
        <v>0</v>
      </c>
      <c r="Q112" s="34">
        <f t="shared" si="130"/>
        <v>0</v>
      </c>
      <c r="R112" s="34">
        <f t="shared" si="131"/>
        <v>8.24</v>
      </c>
      <c r="S112" s="62">
        <f t="shared" si="117"/>
        <v>8.24</v>
      </c>
      <c r="T112" s="62">
        <v>8.24</v>
      </c>
      <c r="U112" s="36">
        <f t="shared" si="132"/>
        <v>0</v>
      </c>
      <c r="V112" s="34">
        <f t="shared" si="133"/>
        <v>8.24</v>
      </c>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row>
    <row r="113" s="1" customFormat="1" ht="22" customHeight="1" spans="1:208">
      <c r="A113" s="72" t="s">
        <v>118</v>
      </c>
      <c r="B113" s="31">
        <f t="shared" si="119"/>
        <v>39</v>
      </c>
      <c r="C113" s="32">
        <v>1</v>
      </c>
      <c r="D113" s="32">
        <v>1</v>
      </c>
      <c r="E113" s="32">
        <v>37</v>
      </c>
      <c r="F113" s="33">
        <v>1</v>
      </c>
      <c r="G113" s="34">
        <f t="shared" si="120"/>
        <v>12.63</v>
      </c>
      <c r="H113" s="34">
        <f t="shared" si="121"/>
        <v>0.62</v>
      </c>
      <c r="I113" s="34">
        <f t="shared" si="122"/>
        <v>0.47</v>
      </c>
      <c r="J113" s="34">
        <f t="shared" si="123"/>
        <v>11.54</v>
      </c>
      <c r="K113" s="34">
        <f t="shared" si="124"/>
        <v>3.79</v>
      </c>
      <c r="L113" s="34">
        <f t="shared" si="125"/>
        <v>0.19</v>
      </c>
      <c r="M113" s="34">
        <f t="shared" si="126"/>
        <v>0.14</v>
      </c>
      <c r="N113" s="34">
        <f t="shared" si="127"/>
        <v>3.46</v>
      </c>
      <c r="O113" s="34">
        <f t="shared" si="128"/>
        <v>8.84</v>
      </c>
      <c r="P113" s="34">
        <f t="shared" si="129"/>
        <v>0.43</v>
      </c>
      <c r="Q113" s="34">
        <f t="shared" si="130"/>
        <v>0.33</v>
      </c>
      <c r="R113" s="34">
        <f t="shared" si="131"/>
        <v>8.08</v>
      </c>
      <c r="S113" s="62">
        <f t="shared" si="117"/>
        <v>8.84</v>
      </c>
      <c r="T113" s="62">
        <v>8.63</v>
      </c>
      <c r="U113" s="65">
        <f t="shared" si="132"/>
        <v>0.209999999999997</v>
      </c>
      <c r="V113" s="34">
        <f t="shared" si="133"/>
        <v>9.05</v>
      </c>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row>
    <row r="114" s="1" customFormat="1" ht="22" customHeight="1" spans="1:208">
      <c r="A114" s="30" t="s">
        <v>119</v>
      </c>
      <c r="B114" s="31">
        <f t="shared" si="119"/>
        <v>51</v>
      </c>
      <c r="C114" s="32">
        <v>0</v>
      </c>
      <c r="D114" s="32">
        <v>0</v>
      </c>
      <c r="E114" s="32">
        <v>51</v>
      </c>
      <c r="F114" s="33">
        <v>0.85</v>
      </c>
      <c r="G114" s="34">
        <f t="shared" si="120"/>
        <v>13.53</v>
      </c>
      <c r="H114" s="34">
        <f t="shared" si="121"/>
        <v>0</v>
      </c>
      <c r="I114" s="34">
        <f t="shared" si="122"/>
        <v>0</v>
      </c>
      <c r="J114" s="34">
        <f t="shared" si="123"/>
        <v>13.53</v>
      </c>
      <c r="K114" s="34">
        <f t="shared" si="124"/>
        <v>4.77</v>
      </c>
      <c r="L114" s="34">
        <f t="shared" si="125"/>
        <v>0</v>
      </c>
      <c r="M114" s="34">
        <f t="shared" si="126"/>
        <v>0</v>
      </c>
      <c r="N114" s="34">
        <f t="shared" si="127"/>
        <v>4.77</v>
      </c>
      <c r="O114" s="34">
        <f t="shared" si="128"/>
        <v>8.76</v>
      </c>
      <c r="P114" s="34">
        <f t="shared" si="129"/>
        <v>0</v>
      </c>
      <c r="Q114" s="34">
        <f t="shared" si="130"/>
        <v>0</v>
      </c>
      <c r="R114" s="34">
        <f t="shared" si="131"/>
        <v>8.76</v>
      </c>
      <c r="S114" s="62">
        <f t="shared" si="117"/>
        <v>8.76</v>
      </c>
      <c r="T114" s="62">
        <v>8.58</v>
      </c>
      <c r="U114" s="65">
        <f t="shared" si="132"/>
        <v>0.18</v>
      </c>
      <c r="V114" s="34">
        <f t="shared" si="133"/>
        <v>8.94</v>
      </c>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row>
    <row r="115" s="1" customFormat="1" ht="22" customHeight="1" spans="1:208">
      <c r="A115" s="30" t="s">
        <v>120</v>
      </c>
      <c r="B115" s="31">
        <f t="shared" si="119"/>
        <v>19</v>
      </c>
      <c r="C115" s="32">
        <v>0</v>
      </c>
      <c r="D115" s="32">
        <v>0</v>
      </c>
      <c r="E115" s="32">
        <v>19</v>
      </c>
      <c r="F115" s="33">
        <v>0.85</v>
      </c>
      <c r="G115" s="34">
        <f t="shared" si="120"/>
        <v>5.04</v>
      </c>
      <c r="H115" s="34">
        <f t="shared" si="121"/>
        <v>0</v>
      </c>
      <c r="I115" s="34">
        <f t="shared" si="122"/>
        <v>0</v>
      </c>
      <c r="J115" s="34">
        <f t="shared" si="123"/>
        <v>5.04</v>
      </c>
      <c r="K115" s="34">
        <f t="shared" si="124"/>
        <v>1.78</v>
      </c>
      <c r="L115" s="34">
        <f t="shared" si="125"/>
        <v>0</v>
      </c>
      <c r="M115" s="34">
        <f t="shared" si="126"/>
        <v>0</v>
      </c>
      <c r="N115" s="34">
        <f t="shared" si="127"/>
        <v>1.78</v>
      </c>
      <c r="O115" s="34">
        <f t="shared" si="128"/>
        <v>3.26</v>
      </c>
      <c r="P115" s="34">
        <f t="shared" si="129"/>
        <v>0</v>
      </c>
      <c r="Q115" s="34">
        <f t="shared" si="130"/>
        <v>0</v>
      </c>
      <c r="R115" s="34">
        <f t="shared" si="131"/>
        <v>3.26</v>
      </c>
      <c r="S115" s="62">
        <f t="shared" si="117"/>
        <v>3.26</v>
      </c>
      <c r="T115" s="62">
        <v>3.26</v>
      </c>
      <c r="U115" s="36">
        <f t="shared" si="132"/>
        <v>0</v>
      </c>
      <c r="V115" s="34">
        <f t="shared" si="133"/>
        <v>3.26</v>
      </c>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row>
    <row r="116" s="1" customFormat="1" ht="22" customHeight="1" spans="1:208">
      <c r="A116" s="30" t="s">
        <v>121</v>
      </c>
      <c r="B116" s="31">
        <f t="shared" si="119"/>
        <v>4</v>
      </c>
      <c r="C116" s="32">
        <v>0</v>
      </c>
      <c r="D116" s="32">
        <v>0</v>
      </c>
      <c r="E116" s="32">
        <v>4</v>
      </c>
      <c r="F116" s="33">
        <v>0.85</v>
      </c>
      <c r="G116" s="34">
        <f t="shared" si="120"/>
        <v>1.06</v>
      </c>
      <c r="H116" s="34">
        <f t="shared" si="121"/>
        <v>0</v>
      </c>
      <c r="I116" s="34">
        <f t="shared" si="122"/>
        <v>0</v>
      </c>
      <c r="J116" s="34">
        <f t="shared" si="123"/>
        <v>1.06</v>
      </c>
      <c r="K116" s="34">
        <f t="shared" si="124"/>
        <v>0.37</v>
      </c>
      <c r="L116" s="34">
        <f t="shared" si="125"/>
        <v>0</v>
      </c>
      <c r="M116" s="34">
        <f t="shared" si="126"/>
        <v>0</v>
      </c>
      <c r="N116" s="34">
        <f t="shared" si="127"/>
        <v>0.37</v>
      </c>
      <c r="O116" s="34">
        <f t="shared" si="128"/>
        <v>0.69</v>
      </c>
      <c r="P116" s="34">
        <f t="shared" si="129"/>
        <v>0</v>
      </c>
      <c r="Q116" s="34">
        <f t="shared" si="130"/>
        <v>0</v>
      </c>
      <c r="R116" s="34">
        <f t="shared" si="131"/>
        <v>0.69</v>
      </c>
      <c r="S116" s="62">
        <f t="shared" si="117"/>
        <v>0.69</v>
      </c>
      <c r="T116" s="62">
        <v>0.69</v>
      </c>
      <c r="U116" s="36">
        <f t="shared" si="132"/>
        <v>0</v>
      </c>
      <c r="V116" s="34">
        <f t="shared" si="133"/>
        <v>0.69</v>
      </c>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row>
    <row r="117" s="1" customFormat="1" ht="22" customHeight="1" spans="1:208">
      <c r="A117" s="30" t="s">
        <v>122</v>
      </c>
      <c r="B117" s="31">
        <f t="shared" si="119"/>
        <v>18</v>
      </c>
      <c r="C117" s="32">
        <v>0</v>
      </c>
      <c r="D117" s="32">
        <v>0</v>
      </c>
      <c r="E117" s="32">
        <v>18</v>
      </c>
      <c r="F117" s="33">
        <v>0.85</v>
      </c>
      <c r="G117" s="34">
        <f t="shared" si="120"/>
        <v>4.77</v>
      </c>
      <c r="H117" s="34">
        <f t="shared" si="121"/>
        <v>0</v>
      </c>
      <c r="I117" s="34">
        <f t="shared" si="122"/>
        <v>0</v>
      </c>
      <c r="J117" s="34">
        <f t="shared" si="123"/>
        <v>4.77</v>
      </c>
      <c r="K117" s="34">
        <f t="shared" si="124"/>
        <v>1.68</v>
      </c>
      <c r="L117" s="34">
        <f t="shared" si="125"/>
        <v>0</v>
      </c>
      <c r="M117" s="34">
        <f t="shared" si="126"/>
        <v>0</v>
      </c>
      <c r="N117" s="34">
        <f t="shared" si="127"/>
        <v>1.68</v>
      </c>
      <c r="O117" s="34">
        <f t="shared" si="128"/>
        <v>3.09</v>
      </c>
      <c r="P117" s="34">
        <f t="shared" si="129"/>
        <v>0</v>
      </c>
      <c r="Q117" s="34">
        <f t="shared" si="130"/>
        <v>0</v>
      </c>
      <c r="R117" s="34">
        <f t="shared" si="131"/>
        <v>3.09</v>
      </c>
      <c r="S117" s="62">
        <f t="shared" si="117"/>
        <v>3.09</v>
      </c>
      <c r="T117" s="62">
        <v>3.09</v>
      </c>
      <c r="U117" s="36">
        <f t="shared" si="132"/>
        <v>0</v>
      </c>
      <c r="V117" s="34">
        <f t="shared" si="133"/>
        <v>3.09</v>
      </c>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row>
    <row r="118" s="1" customFormat="1" ht="22" customHeight="1" spans="1:208">
      <c r="A118" s="30" t="s">
        <v>123</v>
      </c>
      <c r="B118" s="31">
        <f t="shared" si="119"/>
        <v>33</v>
      </c>
      <c r="C118" s="32">
        <v>0</v>
      </c>
      <c r="D118" s="32">
        <v>4</v>
      </c>
      <c r="E118" s="32">
        <v>29</v>
      </c>
      <c r="F118" s="33">
        <v>1</v>
      </c>
      <c r="G118" s="34">
        <f t="shared" si="120"/>
        <v>10.92</v>
      </c>
      <c r="H118" s="34">
        <f t="shared" si="121"/>
        <v>0</v>
      </c>
      <c r="I118" s="34">
        <f t="shared" si="122"/>
        <v>1.87</v>
      </c>
      <c r="J118" s="34">
        <f t="shared" si="123"/>
        <v>9.05</v>
      </c>
      <c r="K118" s="34">
        <f t="shared" si="124"/>
        <v>3.27</v>
      </c>
      <c r="L118" s="34">
        <f t="shared" si="125"/>
        <v>0</v>
      </c>
      <c r="M118" s="34">
        <f t="shared" si="126"/>
        <v>0.56</v>
      </c>
      <c r="N118" s="34">
        <f t="shared" si="127"/>
        <v>2.71</v>
      </c>
      <c r="O118" s="34">
        <f t="shared" si="128"/>
        <v>7.65</v>
      </c>
      <c r="P118" s="34">
        <f t="shared" si="129"/>
        <v>0</v>
      </c>
      <c r="Q118" s="34">
        <f t="shared" si="130"/>
        <v>1.31</v>
      </c>
      <c r="R118" s="34">
        <f t="shared" si="131"/>
        <v>6.34</v>
      </c>
      <c r="S118" s="62">
        <f t="shared" si="117"/>
        <v>7.65</v>
      </c>
      <c r="T118" s="62">
        <v>6.55</v>
      </c>
      <c r="U118" s="65">
        <f t="shared" si="132"/>
        <v>1.1</v>
      </c>
      <c r="V118" s="34">
        <f t="shared" si="133"/>
        <v>8.75</v>
      </c>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row>
    <row r="119" s="1" customFormat="1" ht="22" customHeight="1" spans="1:208">
      <c r="A119" s="30" t="s">
        <v>124</v>
      </c>
      <c r="B119" s="31">
        <f t="shared" si="119"/>
        <v>34</v>
      </c>
      <c r="C119" s="32">
        <v>3</v>
      </c>
      <c r="D119" s="32">
        <v>23</v>
      </c>
      <c r="E119" s="32">
        <v>8</v>
      </c>
      <c r="F119" s="33">
        <v>1</v>
      </c>
      <c r="G119" s="34">
        <f t="shared" si="120"/>
        <v>15.13</v>
      </c>
      <c r="H119" s="34">
        <f t="shared" si="121"/>
        <v>1.87</v>
      </c>
      <c r="I119" s="34">
        <f t="shared" si="122"/>
        <v>10.76</v>
      </c>
      <c r="J119" s="34">
        <f t="shared" si="123"/>
        <v>2.5</v>
      </c>
      <c r="K119" s="34">
        <f t="shared" si="124"/>
        <v>4.54</v>
      </c>
      <c r="L119" s="34">
        <f t="shared" si="125"/>
        <v>0.56</v>
      </c>
      <c r="M119" s="34">
        <f t="shared" si="126"/>
        <v>3.23</v>
      </c>
      <c r="N119" s="34">
        <f t="shared" si="127"/>
        <v>0.75</v>
      </c>
      <c r="O119" s="34">
        <f t="shared" si="128"/>
        <v>10.59</v>
      </c>
      <c r="P119" s="34">
        <f t="shared" si="129"/>
        <v>1.31</v>
      </c>
      <c r="Q119" s="34">
        <f t="shared" si="130"/>
        <v>7.53</v>
      </c>
      <c r="R119" s="34">
        <f t="shared" si="131"/>
        <v>1.75</v>
      </c>
      <c r="S119" s="62">
        <f t="shared" si="117"/>
        <v>10.59</v>
      </c>
      <c r="T119" s="62">
        <v>10.59</v>
      </c>
      <c r="U119" s="36">
        <f t="shared" si="132"/>
        <v>0</v>
      </c>
      <c r="V119" s="34">
        <f t="shared" si="133"/>
        <v>10.59</v>
      </c>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row>
    <row r="120" s="1" customFormat="1" ht="22" customHeight="1" spans="1:208">
      <c r="A120" s="30" t="s">
        <v>125</v>
      </c>
      <c r="B120" s="31">
        <f t="shared" si="119"/>
        <v>51</v>
      </c>
      <c r="C120" s="32">
        <v>0</v>
      </c>
      <c r="D120" s="32">
        <v>0</v>
      </c>
      <c r="E120" s="32">
        <v>51</v>
      </c>
      <c r="F120" s="33">
        <v>1</v>
      </c>
      <c r="G120" s="34">
        <f t="shared" si="120"/>
        <v>15.91</v>
      </c>
      <c r="H120" s="34">
        <f t="shared" si="121"/>
        <v>0</v>
      </c>
      <c r="I120" s="34">
        <f t="shared" si="122"/>
        <v>0</v>
      </c>
      <c r="J120" s="34">
        <f t="shared" si="123"/>
        <v>15.91</v>
      </c>
      <c r="K120" s="34">
        <f t="shared" si="124"/>
        <v>4.77</v>
      </c>
      <c r="L120" s="34">
        <f t="shared" si="125"/>
        <v>0</v>
      </c>
      <c r="M120" s="34">
        <f t="shared" si="126"/>
        <v>0</v>
      </c>
      <c r="N120" s="34">
        <f t="shared" si="127"/>
        <v>4.77</v>
      </c>
      <c r="O120" s="34">
        <f t="shared" si="128"/>
        <v>11.14</v>
      </c>
      <c r="P120" s="34">
        <f t="shared" si="129"/>
        <v>0</v>
      </c>
      <c r="Q120" s="34">
        <f t="shared" si="130"/>
        <v>0</v>
      </c>
      <c r="R120" s="34">
        <f t="shared" si="131"/>
        <v>11.14</v>
      </c>
      <c r="S120" s="62">
        <f t="shared" si="117"/>
        <v>11.14</v>
      </c>
      <c r="T120" s="62">
        <v>11.14</v>
      </c>
      <c r="U120" s="36">
        <f t="shared" si="132"/>
        <v>0</v>
      </c>
      <c r="V120" s="34">
        <f t="shared" si="133"/>
        <v>11.14</v>
      </c>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row>
    <row r="121" s="1" customFormat="1" ht="22" customHeight="1" spans="1:208">
      <c r="A121" s="47" t="s">
        <v>126</v>
      </c>
      <c r="B121" s="31">
        <f t="shared" si="119"/>
        <v>79</v>
      </c>
      <c r="C121" s="32">
        <v>0</v>
      </c>
      <c r="D121" s="32">
        <v>4</v>
      </c>
      <c r="E121" s="32">
        <v>75</v>
      </c>
      <c r="F121" s="33">
        <v>1</v>
      </c>
      <c r="G121" s="34">
        <f t="shared" si="120"/>
        <v>25.27</v>
      </c>
      <c r="H121" s="34">
        <f t="shared" si="121"/>
        <v>0</v>
      </c>
      <c r="I121" s="34">
        <f t="shared" si="122"/>
        <v>1.87</v>
      </c>
      <c r="J121" s="34">
        <f t="shared" si="123"/>
        <v>23.4</v>
      </c>
      <c r="K121" s="34">
        <f t="shared" si="124"/>
        <v>7.58</v>
      </c>
      <c r="L121" s="34">
        <f t="shared" si="125"/>
        <v>0</v>
      </c>
      <c r="M121" s="34">
        <f t="shared" si="126"/>
        <v>0.56</v>
      </c>
      <c r="N121" s="34">
        <f t="shared" si="127"/>
        <v>7.02</v>
      </c>
      <c r="O121" s="34">
        <f t="shared" si="128"/>
        <v>17.69</v>
      </c>
      <c r="P121" s="34">
        <f t="shared" si="129"/>
        <v>0</v>
      </c>
      <c r="Q121" s="34">
        <f t="shared" si="130"/>
        <v>1.31</v>
      </c>
      <c r="R121" s="34">
        <f t="shared" si="131"/>
        <v>16.38</v>
      </c>
      <c r="S121" s="62">
        <f t="shared" si="117"/>
        <v>17.69</v>
      </c>
      <c r="T121" s="62">
        <v>18.12</v>
      </c>
      <c r="U121" s="34">
        <f t="shared" si="132"/>
        <v>-0.430000000000003</v>
      </c>
      <c r="V121" s="34">
        <f t="shared" si="133"/>
        <v>17.26</v>
      </c>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row>
    <row r="122" s="1" customFormat="1" ht="22" customHeight="1" spans="1:208">
      <c r="A122" s="47" t="s">
        <v>127</v>
      </c>
      <c r="B122" s="31">
        <f t="shared" si="119"/>
        <v>7</v>
      </c>
      <c r="C122" s="32">
        <v>0</v>
      </c>
      <c r="D122" s="32">
        <v>0</v>
      </c>
      <c r="E122" s="32">
        <v>7</v>
      </c>
      <c r="F122" s="33">
        <v>0.85</v>
      </c>
      <c r="G122" s="34">
        <f t="shared" si="120"/>
        <v>1.86</v>
      </c>
      <c r="H122" s="34">
        <f t="shared" si="121"/>
        <v>0</v>
      </c>
      <c r="I122" s="34">
        <f t="shared" si="122"/>
        <v>0</v>
      </c>
      <c r="J122" s="34">
        <f t="shared" si="123"/>
        <v>1.86</v>
      </c>
      <c r="K122" s="34">
        <f t="shared" si="124"/>
        <v>0.66</v>
      </c>
      <c r="L122" s="34">
        <f t="shared" si="125"/>
        <v>0</v>
      </c>
      <c r="M122" s="34">
        <f t="shared" si="126"/>
        <v>0</v>
      </c>
      <c r="N122" s="34">
        <f t="shared" si="127"/>
        <v>0.66</v>
      </c>
      <c r="O122" s="34">
        <f t="shared" si="128"/>
        <v>1.2</v>
      </c>
      <c r="P122" s="34">
        <f t="shared" si="129"/>
        <v>0</v>
      </c>
      <c r="Q122" s="34">
        <f t="shared" si="130"/>
        <v>0</v>
      </c>
      <c r="R122" s="34">
        <f t="shared" si="131"/>
        <v>1.2</v>
      </c>
      <c r="S122" s="62">
        <f t="shared" si="117"/>
        <v>1.2</v>
      </c>
      <c r="T122" s="62">
        <v>1.37</v>
      </c>
      <c r="U122" s="65">
        <f t="shared" si="132"/>
        <v>-0.17</v>
      </c>
      <c r="V122" s="34">
        <f t="shared" si="133"/>
        <v>1.03</v>
      </c>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row>
    <row r="123" s="1" customFormat="1" ht="22" customHeight="1" spans="1:208">
      <c r="A123" s="30" t="s">
        <v>128</v>
      </c>
      <c r="B123" s="31">
        <f t="shared" si="119"/>
        <v>5</v>
      </c>
      <c r="C123" s="32">
        <v>0</v>
      </c>
      <c r="D123" s="32">
        <v>0</v>
      </c>
      <c r="E123" s="32">
        <v>5</v>
      </c>
      <c r="F123" s="33">
        <v>1</v>
      </c>
      <c r="G123" s="34">
        <f t="shared" si="120"/>
        <v>1.56</v>
      </c>
      <c r="H123" s="34">
        <f t="shared" si="121"/>
        <v>0</v>
      </c>
      <c r="I123" s="34">
        <f t="shared" si="122"/>
        <v>0</v>
      </c>
      <c r="J123" s="34">
        <f t="shared" si="123"/>
        <v>1.56</v>
      </c>
      <c r="K123" s="34">
        <f t="shared" si="124"/>
        <v>0.47</v>
      </c>
      <c r="L123" s="34">
        <f t="shared" si="125"/>
        <v>0</v>
      </c>
      <c r="M123" s="34">
        <f t="shared" si="126"/>
        <v>0</v>
      </c>
      <c r="N123" s="34">
        <f t="shared" si="127"/>
        <v>0.47</v>
      </c>
      <c r="O123" s="34">
        <f t="shared" si="128"/>
        <v>1.09</v>
      </c>
      <c r="P123" s="34">
        <f t="shared" si="129"/>
        <v>0</v>
      </c>
      <c r="Q123" s="34">
        <f t="shared" si="130"/>
        <v>0</v>
      </c>
      <c r="R123" s="34">
        <f t="shared" si="131"/>
        <v>1.09</v>
      </c>
      <c r="S123" s="62">
        <f t="shared" si="117"/>
        <v>1.09</v>
      </c>
      <c r="T123" s="62">
        <v>1.09</v>
      </c>
      <c r="U123" s="36">
        <f t="shared" si="132"/>
        <v>0</v>
      </c>
      <c r="V123" s="36">
        <f t="shared" si="133"/>
        <v>1.09</v>
      </c>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row>
    <row r="124" s="1" customFormat="1" ht="22" customHeight="1" spans="1:208">
      <c r="A124" s="30" t="s">
        <v>129</v>
      </c>
      <c r="B124" s="31">
        <f t="shared" si="119"/>
        <v>42</v>
      </c>
      <c r="C124" s="32">
        <v>3</v>
      </c>
      <c r="D124" s="32">
        <v>1</v>
      </c>
      <c r="E124" s="32">
        <v>38</v>
      </c>
      <c r="F124" s="33">
        <v>1</v>
      </c>
      <c r="G124" s="34">
        <f t="shared" si="120"/>
        <v>14.2</v>
      </c>
      <c r="H124" s="34">
        <f t="shared" si="121"/>
        <v>1.87</v>
      </c>
      <c r="I124" s="34">
        <f t="shared" si="122"/>
        <v>0.47</v>
      </c>
      <c r="J124" s="34">
        <f t="shared" si="123"/>
        <v>11.86</v>
      </c>
      <c r="K124" s="34">
        <f t="shared" si="124"/>
        <v>4.26</v>
      </c>
      <c r="L124" s="34">
        <f t="shared" si="125"/>
        <v>0.56</v>
      </c>
      <c r="M124" s="34">
        <f t="shared" si="126"/>
        <v>0.14</v>
      </c>
      <c r="N124" s="34">
        <f t="shared" si="127"/>
        <v>3.56</v>
      </c>
      <c r="O124" s="34">
        <f t="shared" si="128"/>
        <v>9.94</v>
      </c>
      <c r="P124" s="34">
        <f t="shared" si="129"/>
        <v>1.31</v>
      </c>
      <c r="Q124" s="34">
        <f t="shared" si="130"/>
        <v>0.33</v>
      </c>
      <c r="R124" s="34">
        <f t="shared" si="131"/>
        <v>8.3</v>
      </c>
      <c r="S124" s="62">
        <f t="shared" si="117"/>
        <v>9.94</v>
      </c>
      <c r="T124" s="62">
        <v>10.16</v>
      </c>
      <c r="U124" s="65">
        <f t="shared" si="132"/>
        <v>-0.220000000000001</v>
      </c>
      <c r="V124" s="34">
        <f t="shared" si="133"/>
        <v>9.72</v>
      </c>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row>
    <row r="125" s="1" customFormat="1" ht="22" customHeight="1" spans="1:208">
      <c r="A125" s="30" t="s">
        <v>130</v>
      </c>
      <c r="B125" s="31">
        <f t="shared" si="119"/>
        <v>57</v>
      </c>
      <c r="C125" s="32">
        <v>0</v>
      </c>
      <c r="D125" s="32">
        <v>24</v>
      </c>
      <c r="E125" s="32">
        <v>33</v>
      </c>
      <c r="F125" s="33">
        <v>1</v>
      </c>
      <c r="G125" s="34">
        <f t="shared" si="120"/>
        <v>21.53</v>
      </c>
      <c r="H125" s="34">
        <f t="shared" si="121"/>
        <v>0</v>
      </c>
      <c r="I125" s="34">
        <f t="shared" si="122"/>
        <v>11.23</v>
      </c>
      <c r="J125" s="34">
        <f t="shared" si="123"/>
        <v>10.3</v>
      </c>
      <c r="K125" s="34">
        <f t="shared" si="124"/>
        <v>6.46</v>
      </c>
      <c r="L125" s="34">
        <f t="shared" si="125"/>
        <v>0</v>
      </c>
      <c r="M125" s="34">
        <f t="shared" si="126"/>
        <v>3.37</v>
      </c>
      <c r="N125" s="34">
        <f t="shared" si="127"/>
        <v>3.09</v>
      </c>
      <c r="O125" s="34">
        <f t="shared" si="128"/>
        <v>15.07</v>
      </c>
      <c r="P125" s="34">
        <f t="shared" si="129"/>
        <v>0</v>
      </c>
      <c r="Q125" s="34">
        <f t="shared" si="130"/>
        <v>7.86</v>
      </c>
      <c r="R125" s="34">
        <f t="shared" si="131"/>
        <v>7.21</v>
      </c>
      <c r="S125" s="62">
        <f t="shared" si="117"/>
        <v>15.07</v>
      </c>
      <c r="T125" s="62">
        <v>15.95</v>
      </c>
      <c r="U125" s="65">
        <f t="shared" si="132"/>
        <v>-0.879999999999999</v>
      </c>
      <c r="V125" s="34">
        <f t="shared" si="133"/>
        <v>14.19</v>
      </c>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row>
    <row r="126" s="1" customFormat="1" ht="22" customHeight="1" spans="1:208">
      <c r="A126" s="30" t="s">
        <v>131</v>
      </c>
      <c r="B126" s="31">
        <f t="shared" si="119"/>
        <v>22</v>
      </c>
      <c r="C126" s="32">
        <v>1</v>
      </c>
      <c r="D126" s="32">
        <v>10</v>
      </c>
      <c r="E126" s="32">
        <v>11</v>
      </c>
      <c r="F126" s="33">
        <v>1</v>
      </c>
      <c r="G126" s="34">
        <f t="shared" si="120"/>
        <v>8.73</v>
      </c>
      <c r="H126" s="34">
        <f t="shared" si="121"/>
        <v>0.62</v>
      </c>
      <c r="I126" s="34">
        <f t="shared" si="122"/>
        <v>4.68</v>
      </c>
      <c r="J126" s="34">
        <f t="shared" si="123"/>
        <v>3.43</v>
      </c>
      <c r="K126" s="34">
        <f t="shared" si="124"/>
        <v>2.62</v>
      </c>
      <c r="L126" s="34">
        <f t="shared" si="125"/>
        <v>0.19</v>
      </c>
      <c r="M126" s="34">
        <f t="shared" si="126"/>
        <v>1.4</v>
      </c>
      <c r="N126" s="34">
        <f t="shared" si="127"/>
        <v>1.03</v>
      </c>
      <c r="O126" s="34">
        <f t="shared" si="128"/>
        <v>6.11</v>
      </c>
      <c r="P126" s="34">
        <f t="shared" si="129"/>
        <v>0.43</v>
      </c>
      <c r="Q126" s="34">
        <f t="shared" si="130"/>
        <v>3.28</v>
      </c>
      <c r="R126" s="34">
        <f t="shared" si="131"/>
        <v>2.4</v>
      </c>
      <c r="S126" s="62">
        <f t="shared" si="117"/>
        <v>6.11</v>
      </c>
      <c r="T126" s="62">
        <v>6.44</v>
      </c>
      <c r="U126" s="65">
        <f t="shared" si="132"/>
        <v>-0.33</v>
      </c>
      <c r="V126" s="34">
        <f t="shared" si="133"/>
        <v>5.78</v>
      </c>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row>
    <row r="127" s="1" customFormat="1" ht="22" customHeight="1" spans="1:208">
      <c r="A127" s="30" t="s">
        <v>132</v>
      </c>
      <c r="B127" s="31">
        <f t="shared" si="119"/>
        <v>0</v>
      </c>
      <c r="C127" s="32">
        <v>0</v>
      </c>
      <c r="D127" s="32">
        <v>0</v>
      </c>
      <c r="E127" s="32">
        <v>0</v>
      </c>
      <c r="F127" s="33">
        <v>1</v>
      </c>
      <c r="G127" s="34">
        <f t="shared" si="120"/>
        <v>0</v>
      </c>
      <c r="H127" s="34">
        <f t="shared" si="121"/>
        <v>0</v>
      </c>
      <c r="I127" s="34">
        <f t="shared" si="122"/>
        <v>0</v>
      </c>
      <c r="J127" s="34">
        <f t="shared" si="123"/>
        <v>0</v>
      </c>
      <c r="K127" s="34">
        <f t="shared" si="124"/>
        <v>0</v>
      </c>
      <c r="L127" s="34">
        <f t="shared" si="125"/>
        <v>0</v>
      </c>
      <c r="M127" s="34">
        <f t="shared" si="126"/>
        <v>0</v>
      </c>
      <c r="N127" s="34">
        <f t="shared" si="127"/>
        <v>0</v>
      </c>
      <c r="O127" s="34">
        <f t="shared" si="128"/>
        <v>0</v>
      </c>
      <c r="P127" s="34">
        <f t="shared" si="129"/>
        <v>0</v>
      </c>
      <c r="Q127" s="34">
        <f t="shared" si="130"/>
        <v>0</v>
      </c>
      <c r="R127" s="34">
        <f t="shared" si="131"/>
        <v>0</v>
      </c>
      <c r="S127" s="62">
        <f t="shared" si="117"/>
        <v>0</v>
      </c>
      <c r="T127" s="62">
        <v>0</v>
      </c>
      <c r="U127" s="34">
        <f t="shared" si="132"/>
        <v>0</v>
      </c>
      <c r="V127" s="34">
        <f t="shared" si="133"/>
        <v>0</v>
      </c>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row>
    <row r="128" s="1" customFormat="1" ht="22" customHeight="1" spans="1:208">
      <c r="A128" s="30" t="s">
        <v>133</v>
      </c>
      <c r="B128" s="31">
        <f t="shared" si="119"/>
        <v>1</v>
      </c>
      <c r="C128" s="32">
        <v>0</v>
      </c>
      <c r="D128" s="32">
        <v>0</v>
      </c>
      <c r="E128" s="32">
        <v>1</v>
      </c>
      <c r="F128" s="33">
        <v>1</v>
      </c>
      <c r="G128" s="34">
        <f t="shared" si="120"/>
        <v>0.31</v>
      </c>
      <c r="H128" s="34">
        <f t="shared" si="121"/>
        <v>0</v>
      </c>
      <c r="I128" s="34">
        <f t="shared" si="122"/>
        <v>0</v>
      </c>
      <c r="J128" s="34">
        <f t="shared" si="123"/>
        <v>0.31</v>
      </c>
      <c r="K128" s="34">
        <f t="shared" si="124"/>
        <v>0.09</v>
      </c>
      <c r="L128" s="34">
        <f t="shared" si="125"/>
        <v>0</v>
      </c>
      <c r="M128" s="34">
        <f t="shared" si="126"/>
        <v>0</v>
      </c>
      <c r="N128" s="34">
        <f t="shared" si="127"/>
        <v>0.09</v>
      </c>
      <c r="O128" s="34">
        <f t="shared" si="128"/>
        <v>0.22</v>
      </c>
      <c r="P128" s="34">
        <f t="shared" si="129"/>
        <v>0</v>
      </c>
      <c r="Q128" s="34">
        <f t="shared" si="130"/>
        <v>0</v>
      </c>
      <c r="R128" s="34">
        <f t="shared" si="131"/>
        <v>0.22</v>
      </c>
      <c r="S128" s="62">
        <f t="shared" si="117"/>
        <v>0.22</v>
      </c>
      <c r="T128" s="62">
        <v>0.22</v>
      </c>
      <c r="U128" s="36">
        <f t="shared" si="132"/>
        <v>0</v>
      </c>
      <c r="V128" s="34">
        <f t="shared" si="133"/>
        <v>0.22</v>
      </c>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row>
    <row r="129" s="1" customFormat="1" ht="22" customHeight="1" spans="1:208">
      <c r="A129" s="30" t="s">
        <v>134</v>
      </c>
      <c r="B129" s="31">
        <f t="shared" si="119"/>
        <v>0</v>
      </c>
      <c r="C129" s="32">
        <v>0</v>
      </c>
      <c r="D129" s="32">
        <v>0</v>
      </c>
      <c r="E129" s="32">
        <v>0</v>
      </c>
      <c r="F129" s="33">
        <v>0.65</v>
      </c>
      <c r="G129" s="34">
        <f t="shared" si="120"/>
        <v>0</v>
      </c>
      <c r="H129" s="34">
        <f t="shared" si="121"/>
        <v>0</v>
      </c>
      <c r="I129" s="34">
        <f t="shared" si="122"/>
        <v>0</v>
      </c>
      <c r="J129" s="34">
        <f t="shared" si="123"/>
        <v>0</v>
      </c>
      <c r="K129" s="34">
        <f t="shared" si="124"/>
        <v>0</v>
      </c>
      <c r="L129" s="34">
        <f t="shared" si="125"/>
        <v>0</v>
      </c>
      <c r="M129" s="34">
        <f t="shared" si="126"/>
        <v>0</v>
      </c>
      <c r="N129" s="34">
        <f t="shared" si="127"/>
        <v>0</v>
      </c>
      <c r="O129" s="34">
        <f t="shared" si="128"/>
        <v>0</v>
      </c>
      <c r="P129" s="34">
        <f t="shared" si="129"/>
        <v>0</v>
      </c>
      <c r="Q129" s="34">
        <f t="shared" si="130"/>
        <v>0</v>
      </c>
      <c r="R129" s="34">
        <f t="shared" si="131"/>
        <v>0</v>
      </c>
      <c r="S129" s="62">
        <f t="shared" si="117"/>
        <v>0</v>
      </c>
      <c r="T129" s="62">
        <v>0</v>
      </c>
      <c r="U129" s="36">
        <f t="shared" si="132"/>
        <v>0</v>
      </c>
      <c r="V129" s="34">
        <f t="shared" si="133"/>
        <v>0</v>
      </c>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row>
    <row r="130" s="1" customFormat="1" ht="22" customHeight="1" spans="1:208">
      <c r="A130" s="30" t="s">
        <v>135</v>
      </c>
      <c r="B130" s="31">
        <f t="shared" si="119"/>
        <v>0</v>
      </c>
      <c r="C130" s="32">
        <v>0</v>
      </c>
      <c r="D130" s="32">
        <v>0</v>
      </c>
      <c r="E130" s="32">
        <v>0</v>
      </c>
      <c r="F130" s="33">
        <v>1</v>
      </c>
      <c r="G130" s="34">
        <f t="shared" si="120"/>
        <v>0</v>
      </c>
      <c r="H130" s="34">
        <f t="shared" si="121"/>
        <v>0</v>
      </c>
      <c r="I130" s="34">
        <f t="shared" si="122"/>
        <v>0</v>
      </c>
      <c r="J130" s="34">
        <f t="shared" si="123"/>
        <v>0</v>
      </c>
      <c r="K130" s="34">
        <f t="shared" si="124"/>
        <v>0</v>
      </c>
      <c r="L130" s="34">
        <f t="shared" si="125"/>
        <v>0</v>
      </c>
      <c r="M130" s="34">
        <f t="shared" si="126"/>
        <v>0</v>
      </c>
      <c r="N130" s="34">
        <f t="shared" si="127"/>
        <v>0</v>
      </c>
      <c r="O130" s="34">
        <f t="shared" si="128"/>
        <v>0</v>
      </c>
      <c r="P130" s="34">
        <f t="shared" si="129"/>
        <v>0</v>
      </c>
      <c r="Q130" s="34">
        <f t="shared" si="130"/>
        <v>0</v>
      </c>
      <c r="R130" s="34">
        <f t="shared" si="131"/>
        <v>0</v>
      </c>
      <c r="S130" s="62">
        <f t="shared" si="117"/>
        <v>0</v>
      </c>
      <c r="T130" s="62">
        <v>0</v>
      </c>
      <c r="U130" s="34">
        <f t="shared" si="132"/>
        <v>0</v>
      </c>
      <c r="V130" s="34">
        <f t="shared" si="133"/>
        <v>0</v>
      </c>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row>
    <row r="131" s="1" customFormat="1" ht="22" customHeight="1" spans="1:208">
      <c r="A131" s="30" t="s">
        <v>136</v>
      </c>
      <c r="B131" s="31">
        <f t="shared" si="119"/>
        <v>1</v>
      </c>
      <c r="C131" s="32">
        <v>0</v>
      </c>
      <c r="D131" s="32">
        <v>0</v>
      </c>
      <c r="E131" s="32">
        <v>1</v>
      </c>
      <c r="F131" s="33">
        <v>0.85</v>
      </c>
      <c r="G131" s="34">
        <f t="shared" si="120"/>
        <v>0.27</v>
      </c>
      <c r="H131" s="34">
        <f t="shared" si="121"/>
        <v>0</v>
      </c>
      <c r="I131" s="34">
        <f t="shared" si="122"/>
        <v>0</v>
      </c>
      <c r="J131" s="34">
        <f t="shared" si="123"/>
        <v>0.27</v>
      </c>
      <c r="K131" s="34">
        <f t="shared" si="124"/>
        <v>0.09</v>
      </c>
      <c r="L131" s="34">
        <f t="shared" si="125"/>
        <v>0</v>
      </c>
      <c r="M131" s="34">
        <f t="shared" si="126"/>
        <v>0</v>
      </c>
      <c r="N131" s="34">
        <f t="shared" si="127"/>
        <v>0.09</v>
      </c>
      <c r="O131" s="34">
        <f t="shared" si="128"/>
        <v>0.18</v>
      </c>
      <c r="P131" s="34">
        <f t="shared" si="129"/>
        <v>0</v>
      </c>
      <c r="Q131" s="34">
        <f t="shared" si="130"/>
        <v>0</v>
      </c>
      <c r="R131" s="34">
        <f t="shared" si="131"/>
        <v>0.18</v>
      </c>
      <c r="S131" s="62">
        <f t="shared" si="117"/>
        <v>0.18</v>
      </c>
      <c r="T131" s="62">
        <v>0.18</v>
      </c>
      <c r="U131" s="34">
        <f t="shared" si="132"/>
        <v>0</v>
      </c>
      <c r="V131" s="34">
        <f t="shared" si="133"/>
        <v>0.18</v>
      </c>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c r="CC131" s="8"/>
      <c r="CD131" s="8"/>
      <c r="CE131" s="8"/>
      <c r="CF131" s="8"/>
      <c r="CG131" s="8"/>
      <c r="CH131" s="8"/>
      <c r="CI131" s="8"/>
      <c r="CJ131" s="8"/>
      <c r="CK131" s="8"/>
      <c r="CL131" s="8"/>
      <c r="CM131" s="8"/>
      <c r="CN131" s="8"/>
      <c r="CO131" s="8"/>
      <c r="CP131" s="8"/>
      <c r="CQ131" s="8"/>
      <c r="CR131" s="8"/>
      <c r="CS131" s="8"/>
      <c r="CT131" s="8"/>
      <c r="CU131" s="8"/>
      <c r="CV131" s="8"/>
      <c r="CW131" s="8"/>
      <c r="CX131" s="8"/>
      <c r="CY131" s="8"/>
      <c r="CZ131" s="8"/>
      <c r="DA131" s="8"/>
      <c r="DB131" s="8"/>
      <c r="DC131" s="8"/>
      <c r="DD131" s="8"/>
      <c r="DE131" s="8"/>
      <c r="DF131" s="8"/>
      <c r="DG131" s="8"/>
      <c r="DH131" s="8"/>
      <c r="DI131" s="8"/>
      <c r="DJ131" s="8"/>
      <c r="DK131" s="8"/>
      <c r="DL131" s="8"/>
      <c r="DM131" s="8"/>
      <c r="DN131" s="8"/>
      <c r="DO131" s="8"/>
      <c r="DP131" s="8"/>
      <c r="DQ131" s="8"/>
      <c r="DR131" s="8"/>
      <c r="DS131" s="8"/>
      <c r="DT131" s="8"/>
      <c r="DU131" s="8"/>
      <c r="DV131" s="8"/>
      <c r="DW131" s="8"/>
      <c r="DX131" s="8"/>
      <c r="DY131" s="8"/>
      <c r="DZ131" s="8"/>
      <c r="EA131" s="8"/>
      <c r="EB131" s="8"/>
      <c r="EC131" s="8"/>
      <c r="ED131" s="8"/>
      <c r="EE131" s="8"/>
      <c r="EF131" s="8"/>
      <c r="EG131" s="8"/>
      <c r="EH131" s="8"/>
      <c r="EI131" s="8"/>
      <c r="EJ131" s="8"/>
      <c r="EK131" s="8"/>
      <c r="EL131" s="8"/>
      <c r="EM131" s="8"/>
      <c r="EN131" s="8"/>
      <c r="EO131" s="8"/>
      <c r="EP131" s="8"/>
      <c r="EQ131" s="8"/>
      <c r="ER131" s="8"/>
      <c r="ES131" s="8"/>
      <c r="ET131" s="8"/>
      <c r="EU131" s="8"/>
      <c r="EV131" s="8"/>
      <c r="EW131" s="8"/>
      <c r="EX131" s="8"/>
      <c r="EY131" s="8"/>
      <c r="EZ131" s="8"/>
      <c r="FA131" s="8"/>
      <c r="FB131" s="8"/>
      <c r="FC131" s="8"/>
      <c r="FD131" s="8"/>
      <c r="FE131" s="8"/>
      <c r="FF131" s="8"/>
      <c r="FG131" s="8"/>
      <c r="FH131" s="8"/>
      <c r="FI131" s="8"/>
      <c r="FJ131" s="8"/>
      <c r="FK131" s="8"/>
      <c r="FL131" s="8"/>
      <c r="FM131" s="8"/>
      <c r="FN131" s="8"/>
      <c r="FO131" s="8"/>
      <c r="FP131" s="8"/>
      <c r="FQ131" s="8"/>
      <c r="FR131" s="8"/>
      <c r="FS131" s="8"/>
      <c r="FT131" s="8"/>
      <c r="FU131" s="8"/>
      <c r="FV131" s="8"/>
      <c r="FW131" s="8"/>
      <c r="FX131" s="8"/>
      <c r="FY131" s="8"/>
      <c r="FZ131" s="8"/>
      <c r="GA131" s="8"/>
      <c r="GB131" s="8"/>
      <c r="GC131" s="8"/>
      <c r="GD131" s="8"/>
      <c r="GE131" s="8"/>
      <c r="GF131" s="8"/>
      <c r="GG131" s="8"/>
      <c r="GH131" s="8"/>
      <c r="GI131" s="8"/>
      <c r="GJ131" s="8"/>
      <c r="GK131" s="8"/>
      <c r="GL131" s="8"/>
      <c r="GM131" s="8"/>
      <c r="GN131" s="8"/>
      <c r="GO131" s="8"/>
      <c r="GP131" s="8"/>
      <c r="GQ131" s="8"/>
      <c r="GR131" s="8"/>
      <c r="GS131" s="8"/>
      <c r="GT131" s="8"/>
      <c r="GU131" s="8"/>
      <c r="GV131" s="8"/>
      <c r="GW131" s="8"/>
      <c r="GX131" s="8"/>
      <c r="GY131" s="8"/>
      <c r="GZ131" s="8"/>
    </row>
    <row r="132" s="1" customFormat="1" ht="22" customHeight="1" spans="1:208">
      <c r="A132" s="30" t="s">
        <v>137</v>
      </c>
      <c r="B132" s="31">
        <f t="shared" si="119"/>
        <v>16</v>
      </c>
      <c r="C132" s="32">
        <v>0</v>
      </c>
      <c r="D132" s="32">
        <v>8</v>
      </c>
      <c r="E132" s="32">
        <v>8</v>
      </c>
      <c r="F132" s="33">
        <v>1</v>
      </c>
      <c r="G132" s="34">
        <f t="shared" si="120"/>
        <v>6.24</v>
      </c>
      <c r="H132" s="34">
        <f t="shared" si="121"/>
        <v>0</v>
      </c>
      <c r="I132" s="34">
        <f t="shared" si="122"/>
        <v>3.74</v>
      </c>
      <c r="J132" s="34">
        <f t="shared" si="123"/>
        <v>2.5</v>
      </c>
      <c r="K132" s="34">
        <f t="shared" si="124"/>
        <v>1.87</v>
      </c>
      <c r="L132" s="34">
        <f t="shared" si="125"/>
        <v>0</v>
      </c>
      <c r="M132" s="34">
        <f t="shared" si="126"/>
        <v>1.12</v>
      </c>
      <c r="N132" s="34">
        <f t="shared" si="127"/>
        <v>0.75</v>
      </c>
      <c r="O132" s="34">
        <f t="shared" si="128"/>
        <v>4.37</v>
      </c>
      <c r="P132" s="34">
        <f t="shared" si="129"/>
        <v>0</v>
      </c>
      <c r="Q132" s="34">
        <f t="shared" si="130"/>
        <v>2.62</v>
      </c>
      <c r="R132" s="34">
        <f t="shared" si="131"/>
        <v>1.75</v>
      </c>
      <c r="S132" s="62">
        <f t="shared" si="117"/>
        <v>4.37</v>
      </c>
      <c r="T132" s="62">
        <v>4.37</v>
      </c>
      <c r="U132" s="36">
        <f t="shared" si="132"/>
        <v>0</v>
      </c>
      <c r="V132" s="34">
        <f t="shared" si="133"/>
        <v>4.37</v>
      </c>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c r="CV132" s="8"/>
      <c r="CW132" s="8"/>
      <c r="CX132" s="8"/>
      <c r="CY132" s="8"/>
      <c r="CZ132" s="8"/>
      <c r="DA132" s="8"/>
      <c r="DB132" s="8"/>
      <c r="DC132" s="8"/>
      <c r="DD132" s="8"/>
      <c r="DE132" s="8"/>
      <c r="DF132" s="8"/>
      <c r="DG132" s="8"/>
      <c r="DH132" s="8"/>
      <c r="DI132" s="8"/>
      <c r="DJ132" s="8"/>
      <c r="DK132" s="8"/>
      <c r="DL132" s="8"/>
      <c r="DM132" s="8"/>
      <c r="DN132" s="8"/>
      <c r="DO132" s="8"/>
      <c r="DP132" s="8"/>
      <c r="DQ132" s="8"/>
      <c r="DR132" s="8"/>
      <c r="DS132" s="8"/>
      <c r="DT132" s="8"/>
      <c r="DU132" s="8"/>
      <c r="DV132" s="8"/>
      <c r="DW132" s="8"/>
      <c r="DX132" s="8"/>
      <c r="DY132" s="8"/>
      <c r="DZ132" s="8"/>
      <c r="EA132" s="8"/>
      <c r="EB132" s="8"/>
      <c r="EC132" s="8"/>
      <c r="ED132" s="8"/>
      <c r="EE132" s="8"/>
      <c r="EF132" s="8"/>
      <c r="EG132" s="8"/>
      <c r="EH132" s="8"/>
      <c r="EI132" s="8"/>
      <c r="EJ132" s="8"/>
      <c r="EK132" s="8"/>
      <c r="EL132" s="8"/>
      <c r="EM132" s="8"/>
      <c r="EN132" s="8"/>
      <c r="EO132" s="8"/>
      <c r="EP132" s="8"/>
      <c r="EQ132" s="8"/>
      <c r="ER132" s="8"/>
      <c r="ES132" s="8"/>
      <c r="ET132" s="8"/>
      <c r="EU132" s="8"/>
      <c r="EV132" s="8"/>
      <c r="EW132" s="8"/>
      <c r="EX132" s="8"/>
      <c r="EY132" s="8"/>
      <c r="EZ132" s="8"/>
      <c r="FA132" s="8"/>
      <c r="FB132" s="8"/>
      <c r="FC132" s="8"/>
      <c r="FD132" s="8"/>
      <c r="FE132" s="8"/>
      <c r="FF132" s="8"/>
      <c r="FG132" s="8"/>
      <c r="FH132" s="8"/>
      <c r="FI132" s="8"/>
      <c r="FJ132" s="8"/>
      <c r="FK132" s="8"/>
      <c r="FL132" s="8"/>
      <c r="FM132" s="8"/>
      <c r="FN132" s="8"/>
      <c r="FO132" s="8"/>
      <c r="FP132" s="8"/>
      <c r="FQ132" s="8"/>
      <c r="FR132" s="8"/>
      <c r="FS132" s="8"/>
      <c r="FT132" s="8"/>
      <c r="FU132" s="8"/>
      <c r="FV132" s="8"/>
      <c r="FW132" s="8"/>
      <c r="FX132" s="8"/>
      <c r="FY132" s="8"/>
      <c r="FZ132" s="8"/>
      <c r="GA132" s="8"/>
      <c r="GB132" s="8"/>
      <c r="GC132" s="8"/>
      <c r="GD132" s="8"/>
      <c r="GE132" s="8"/>
      <c r="GF132" s="8"/>
      <c r="GG132" s="8"/>
      <c r="GH132" s="8"/>
      <c r="GI132" s="8"/>
      <c r="GJ132" s="8"/>
      <c r="GK132" s="8"/>
      <c r="GL132" s="8"/>
      <c r="GM132" s="8"/>
      <c r="GN132" s="8"/>
      <c r="GO132" s="8"/>
      <c r="GP132" s="8"/>
      <c r="GQ132" s="8"/>
      <c r="GR132" s="8"/>
      <c r="GS132" s="8"/>
      <c r="GT132" s="8"/>
      <c r="GU132" s="8"/>
      <c r="GV132" s="8"/>
      <c r="GW132" s="8"/>
      <c r="GX132" s="8"/>
      <c r="GY132" s="8"/>
      <c r="GZ132" s="8"/>
    </row>
    <row r="133" s="1" customFormat="1" ht="22" customHeight="1" spans="1:208">
      <c r="A133" s="30" t="s">
        <v>138</v>
      </c>
      <c r="B133" s="31">
        <f t="shared" si="119"/>
        <v>0</v>
      </c>
      <c r="C133" s="32">
        <v>0</v>
      </c>
      <c r="D133" s="32">
        <v>0</v>
      </c>
      <c r="E133" s="32">
        <v>0</v>
      </c>
      <c r="F133" s="33">
        <v>1</v>
      </c>
      <c r="G133" s="34">
        <f t="shared" si="120"/>
        <v>0</v>
      </c>
      <c r="H133" s="34">
        <f t="shared" si="121"/>
        <v>0</v>
      </c>
      <c r="I133" s="34">
        <f t="shared" si="122"/>
        <v>0</v>
      </c>
      <c r="J133" s="34">
        <f t="shared" si="123"/>
        <v>0</v>
      </c>
      <c r="K133" s="34">
        <f t="shared" si="124"/>
        <v>0</v>
      </c>
      <c r="L133" s="34">
        <f t="shared" si="125"/>
        <v>0</v>
      </c>
      <c r="M133" s="34">
        <f t="shared" si="126"/>
        <v>0</v>
      </c>
      <c r="N133" s="34">
        <f t="shared" si="127"/>
        <v>0</v>
      </c>
      <c r="O133" s="34">
        <f t="shared" si="128"/>
        <v>0</v>
      </c>
      <c r="P133" s="34">
        <f t="shared" si="129"/>
        <v>0</v>
      </c>
      <c r="Q133" s="34">
        <f t="shared" si="130"/>
        <v>0</v>
      </c>
      <c r="R133" s="34">
        <f t="shared" si="131"/>
        <v>0</v>
      </c>
      <c r="S133" s="62">
        <f t="shared" si="117"/>
        <v>0</v>
      </c>
      <c r="T133" s="62">
        <v>0</v>
      </c>
      <c r="U133" s="36">
        <f t="shared" si="132"/>
        <v>0</v>
      </c>
      <c r="V133" s="34">
        <f t="shared" si="133"/>
        <v>0</v>
      </c>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c r="CV133" s="8"/>
      <c r="CW133" s="8"/>
      <c r="CX133" s="8"/>
      <c r="CY133" s="8"/>
      <c r="CZ133" s="8"/>
      <c r="DA133" s="8"/>
      <c r="DB133" s="8"/>
      <c r="DC133" s="8"/>
      <c r="DD133" s="8"/>
      <c r="DE133" s="8"/>
      <c r="DF133" s="8"/>
      <c r="DG133" s="8"/>
      <c r="DH133" s="8"/>
      <c r="DI133" s="8"/>
      <c r="DJ133" s="8"/>
      <c r="DK133" s="8"/>
      <c r="DL133" s="8"/>
      <c r="DM133" s="8"/>
      <c r="DN133" s="8"/>
      <c r="DO133" s="8"/>
      <c r="DP133" s="8"/>
      <c r="DQ133" s="8"/>
      <c r="DR133" s="8"/>
      <c r="DS133" s="8"/>
      <c r="DT133" s="8"/>
      <c r="DU133" s="8"/>
      <c r="DV133" s="8"/>
      <c r="DW133" s="8"/>
      <c r="DX133" s="8"/>
      <c r="DY133" s="8"/>
      <c r="DZ133" s="8"/>
      <c r="EA133" s="8"/>
      <c r="EB133" s="8"/>
      <c r="EC133" s="8"/>
      <c r="ED133" s="8"/>
      <c r="EE133" s="8"/>
      <c r="EF133" s="8"/>
      <c r="EG133" s="8"/>
      <c r="EH133" s="8"/>
      <c r="EI133" s="8"/>
      <c r="EJ133" s="8"/>
      <c r="EK133" s="8"/>
      <c r="EL133" s="8"/>
      <c r="EM133" s="8"/>
      <c r="EN133" s="8"/>
      <c r="EO133" s="8"/>
      <c r="EP133" s="8"/>
      <c r="EQ133" s="8"/>
      <c r="ER133" s="8"/>
      <c r="ES133" s="8"/>
      <c r="ET133" s="8"/>
      <c r="EU133" s="8"/>
      <c r="EV133" s="8"/>
      <c r="EW133" s="8"/>
      <c r="EX133" s="8"/>
      <c r="EY133" s="8"/>
      <c r="EZ133" s="8"/>
      <c r="FA133" s="8"/>
      <c r="FB133" s="8"/>
      <c r="FC133" s="8"/>
      <c r="FD133" s="8"/>
      <c r="FE133" s="8"/>
      <c r="FF133" s="8"/>
      <c r="FG133" s="8"/>
      <c r="FH133" s="8"/>
      <c r="FI133" s="8"/>
      <c r="FJ133" s="8"/>
      <c r="FK133" s="8"/>
      <c r="FL133" s="8"/>
      <c r="FM133" s="8"/>
      <c r="FN133" s="8"/>
      <c r="FO133" s="8"/>
      <c r="FP133" s="8"/>
      <c r="FQ133" s="8"/>
      <c r="FR133" s="8"/>
      <c r="FS133" s="8"/>
      <c r="FT133" s="8"/>
      <c r="FU133" s="8"/>
      <c r="FV133" s="8"/>
      <c r="FW133" s="8"/>
      <c r="FX133" s="8"/>
      <c r="FY133" s="8"/>
      <c r="FZ133" s="8"/>
      <c r="GA133" s="8"/>
      <c r="GB133" s="8"/>
      <c r="GC133" s="8"/>
      <c r="GD133" s="8"/>
      <c r="GE133" s="8"/>
      <c r="GF133" s="8"/>
      <c r="GG133" s="8"/>
      <c r="GH133" s="8"/>
      <c r="GI133" s="8"/>
      <c r="GJ133" s="8"/>
      <c r="GK133" s="8"/>
      <c r="GL133" s="8"/>
      <c r="GM133" s="8"/>
      <c r="GN133" s="8"/>
      <c r="GO133" s="8"/>
      <c r="GP133" s="8"/>
      <c r="GQ133" s="8"/>
      <c r="GR133" s="8"/>
      <c r="GS133" s="8"/>
      <c r="GT133" s="8"/>
      <c r="GU133" s="8"/>
      <c r="GV133" s="8"/>
      <c r="GW133" s="8"/>
      <c r="GX133" s="8"/>
      <c r="GY133" s="8"/>
      <c r="GZ133" s="8"/>
    </row>
    <row r="134" s="1" customFormat="1" ht="22" customHeight="1" spans="1:208">
      <c r="A134" s="30" t="s">
        <v>139</v>
      </c>
      <c r="B134" s="31">
        <f t="shared" si="119"/>
        <v>0</v>
      </c>
      <c r="C134" s="32">
        <v>0</v>
      </c>
      <c r="D134" s="32">
        <v>0</v>
      </c>
      <c r="E134" s="32">
        <v>0</v>
      </c>
      <c r="F134" s="33">
        <v>1</v>
      </c>
      <c r="G134" s="34">
        <f t="shared" si="120"/>
        <v>0</v>
      </c>
      <c r="H134" s="34">
        <f t="shared" si="121"/>
        <v>0</v>
      </c>
      <c r="I134" s="34">
        <f t="shared" si="122"/>
        <v>0</v>
      </c>
      <c r="J134" s="34">
        <f t="shared" si="123"/>
        <v>0</v>
      </c>
      <c r="K134" s="34">
        <f t="shared" si="124"/>
        <v>0</v>
      </c>
      <c r="L134" s="34">
        <f t="shared" si="125"/>
        <v>0</v>
      </c>
      <c r="M134" s="34">
        <f t="shared" si="126"/>
        <v>0</v>
      </c>
      <c r="N134" s="34">
        <f t="shared" si="127"/>
        <v>0</v>
      </c>
      <c r="O134" s="34">
        <f t="shared" si="128"/>
        <v>0</v>
      </c>
      <c r="P134" s="34">
        <f t="shared" si="129"/>
        <v>0</v>
      </c>
      <c r="Q134" s="34">
        <f t="shared" si="130"/>
        <v>0</v>
      </c>
      <c r="R134" s="34">
        <f t="shared" si="131"/>
        <v>0</v>
      </c>
      <c r="S134" s="62">
        <f t="shared" si="117"/>
        <v>0</v>
      </c>
      <c r="T134" s="62">
        <v>0</v>
      </c>
      <c r="U134" s="36">
        <f t="shared" si="132"/>
        <v>0</v>
      </c>
      <c r="V134" s="34">
        <f t="shared" si="133"/>
        <v>0</v>
      </c>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c r="CV134" s="8"/>
      <c r="CW134" s="8"/>
      <c r="CX134" s="8"/>
      <c r="CY134" s="8"/>
      <c r="CZ134" s="8"/>
      <c r="DA134" s="8"/>
      <c r="DB134" s="8"/>
      <c r="DC134" s="8"/>
      <c r="DD134" s="8"/>
      <c r="DE134" s="8"/>
      <c r="DF134" s="8"/>
      <c r="DG134" s="8"/>
      <c r="DH134" s="8"/>
      <c r="DI134" s="8"/>
      <c r="DJ134" s="8"/>
      <c r="DK134" s="8"/>
      <c r="DL134" s="8"/>
      <c r="DM134" s="8"/>
      <c r="DN134" s="8"/>
      <c r="DO134" s="8"/>
      <c r="DP134" s="8"/>
      <c r="DQ134" s="8"/>
      <c r="DR134" s="8"/>
      <c r="DS134" s="8"/>
      <c r="DT134" s="8"/>
      <c r="DU134" s="8"/>
      <c r="DV134" s="8"/>
      <c r="DW134" s="8"/>
      <c r="DX134" s="8"/>
      <c r="DY134" s="8"/>
      <c r="DZ134" s="8"/>
      <c r="EA134" s="8"/>
      <c r="EB134" s="8"/>
      <c r="EC134" s="8"/>
      <c r="ED134" s="8"/>
      <c r="EE134" s="8"/>
      <c r="EF134" s="8"/>
      <c r="EG134" s="8"/>
      <c r="EH134" s="8"/>
      <c r="EI134" s="8"/>
      <c r="EJ134" s="8"/>
      <c r="EK134" s="8"/>
      <c r="EL134" s="8"/>
      <c r="EM134" s="8"/>
      <c r="EN134" s="8"/>
      <c r="EO134" s="8"/>
      <c r="EP134" s="8"/>
      <c r="EQ134" s="8"/>
      <c r="ER134" s="8"/>
      <c r="ES134" s="8"/>
      <c r="ET134" s="8"/>
      <c r="EU134" s="8"/>
      <c r="EV134" s="8"/>
      <c r="EW134" s="8"/>
      <c r="EX134" s="8"/>
      <c r="EY134" s="8"/>
      <c r="EZ134" s="8"/>
      <c r="FA134" s="8"/>
      <c r="FB134" s="8"/>
      <c r="FC134" s="8"/>
      <c r="FD134" s="8"/>
      <c r="FE134" s="8"/>
      <c r="FF134" s="8"/>
      <c r="FG134" s="8"/>
      <c r="FH134" s="8"/>
      <c r="FI134" s="8"/>
      <c r="FJ134" s="8"/>
      <c r="FK134" s="8"/>
      <c r="FL134" s="8"/>
      <c r="FM134" s="8"/>
      <c r="FN134" s="8"/>
      <c r="FO134" s="8"/>
      <c r="FP134" s="8"/>
      <c r="FQ134" s="8"/>
      <c r="FR134" s="8"/>
      <c r="FS134" s="8"/>
      <c r="FT134" s="8"/>
      <c r="FU134" s="8"/>
      <c r="FV134" s="8"/>
      <c r="FW134" s="8"/>
      <c r="FX134" s="8"/>
      <c r="FY134" s="8"/>
      <c r="FZ134" s="8"/>
      <c r="GA134" s="8"/>
      <c r="GB134" s="8"/>
      <c r="GC134" s="8"/>
      <c r="GD134" s="8"/>
      <c r="GE134" s="8"/>
      <c r="GF134" s="8"/>
      <c r="GG134" s="8"/>
      <c r="GH134" s="8"/>
      <c r="GI134" s="8"/>
      <c r="GJ134" s="8"/>
      <c r="GK134" s="8"/>
      <c r="GL134" s="8"/>
      <c r="GM134" s="8"/>
      <c r="GN134" s="8"/>
      <c r="GO134" s="8"/>
      <c r="GP134" s="8"/>
      <c r="GQ134" s="8"/>
      <c r="GR134" s="8"/>
      <c r="GS134" s="8"/>
      <c r="GT134" s="8"/>
      <c r="GU134" s="8"/>
      <c r="GV134" s="8"/>
      <c r="GW134" s="8"/>
      <c r="GX134" s="8"/>
      <c r="GY134" s="8"/>
      <c r="GZ134" s="8"/>
    </row>
    <row r="135" s="1" customFormat="1" ht="22" customHeight="1" spans="1:208">
      <c r="A135" s="30" t="s">
        <v>140</v>
      </c>
      <c r="B135" s="31">
        <f t="shared" si="119"/>
        <v>0</v>
      </c>
      <c r="C135" s="32">
        <v>0</v>
      </c>
      <c r="D135" s="32">
        <v>0</v>
      </c>
      <c r="E135" s="32">
        <v>0</v>
      </c>
      <c r="F135" s="33">
        <v>0.65</v>
      </c>
      <c r="G135" s="34">
        <f t="shared" si="120"/>
        <v>0</v>
      </c>
      <c r="H135" s="34">
        <f t="shared" si="121"/>
        <v>0</v>
      </c>
      <c r="I135" s="34">
        <f t="shared" si="122"/>
        <v>0</v>
      </c>
      <c r="J135" s="34">
        <f t="shared" si="123"/>
        <v>0</v>
      </c>
      <c r="K135" s="34">
        <f t="shared" si="124"/>
        <v>0</v>
      </c>
      <c r="L135" s="34">
        <f t="shared" si="125"/>
        <v>0</v>
      </c>
      <c r="M135" s="34">
        <f t="shared" si="126"/>
        <v>0</v>
      </c>
      <c r="N135" s="34">
        <f t="shared" si="127"/>
        <v>0</v>
      </c>
      <c r="O135" s="34">
        <f t="shared" si="128"/>
        <v>0</v>
      </c>
      <c r="P135" s="34">
        <f t="shared" si="129"/>
        <v>0</v>
      </c>
      <c r="Q135" s="34">
        <f t="shared" si="130"/>
        <v>0</v>
      </c>
      <c r="R135" s="34">
        <f t="shared" si="131"/>
        <v>0</v>
      </c>
      <c r="S135" s="62">
        <f t="shared" si="117"/>
        <v>0</v>
      </c>
      <c r="T135" s="62">
        <v>0</v>
      </c>
      <c r="U135" s="34">
        <f t="shared" si="132"/>
        <v>0</v>
      </c>
      <c r="V135" s="34">
        <f t="shared" si="133"/>
        <v>0</v>
      </c>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c r="CV135" s="8"/>
      <c r="CW135" s="8"/>
      <c r="CX135" s="8"/>
      <c r="CY135" s="8"/>
      <c r="CZ135" s="8"/>
      <c r="DA135" s="8"/>
      <c r="DB135" s="8"/>
      <c r="DC135" s="8"/>
      <c r="DD135" s="8"/>
      <c r="DE135" s="8"/>
      <c r="DF135" s="8"/>
      <c r="DG135" s="8"/>
      <c r="DH135" s="8"/>
      <c r="DI135" s="8"/>
      <c r="DJ135" s="8"/>
      <c r="DK135" s="8"/>
      <c r="DL135" s="8"/>
      <c r="DM135" s="8"/>
      <c r="DN135" s="8"/>
      <c r="DO135" s="8"/>
      <c r="DP135" s="8"/>
      <c r="DQ135" s="8"/>
      <c r="DR135" s="8"/>
      <c r="DS135" s="8"/>
      <c r="DT135" s="8"/>
      <c r="DU135" s="8"/>
      <c r="DV135" s="8"/>
      <c r="DW135" s="8"/>
      <c r="DX135" s="8"/>
      <c r="DY135" s="8"/>
      <c r="DZ135" s="8"/>
      <c r="EA135" s="8"/>
      <c r="EB135" s="8"/>
      <c r="EC135" s="8"/>
      <c r="ED135" s="8"/>
      <c r="EE135" s="8"/>
      <c r="EF135" s="8"/>
      <c r="EG135" s="8"/>
      <c r="EH135" s="8"/>
      <c r="EI135" s="8"/>
      <c r="EJ135" s="8"/>
      <c r="EK135" s="8"/>
      <c r="EL135" s="8"/>
      <c r="EM135" s="8"/>
      <c r="EN135" s="8"/>
      <c r="EO135" s="8"/>
      <c r="EP135" s="8"/>
      <c r="EQ135" s="8"/>
      <c r="ER135" s="8"/>
      <c r="ES135" s="8"/>
      <c r="ET135" s="8"/>
      <c r="EU135" s="8"/>
      <c r="EV135" s="8"/>
      <c r="EW135" s="8"/>
      <c r="EX135" s="8"/>
      <c r="EY135" s="8"/>
      <c r="EZ135" s="8"/>
      <c r="FA135" s="8"/>
      <c r="FB135" s="8"/>
      <c r="FC135" s="8"/>
      <c r="FD135" s="8"/>
      <c r="FE135" s="8"/>
      <c r="FF135" s="8"/>
      <c r="FG135" s="8"/>
      <c r="FH135" s="8"/>
      <c r="FI135" s="8"/>
      <c r="FJ135" s="8"/>
      <c r="FK135" s="8"/>
      <c r="FL135" s="8"/>
      <c r="FM135" s="8"/>
      <c r="FN135" s="8"/>
      <c r="FO135" s="8"/>
      <c r="FP135" s="8"/>
      <c r="FQ135" s="8"/>
      <c r="FR135" s="8"/>
      <c r="FS135" s="8"/>
      <c r="FT135" s="8"/>
      <c r="FU135" s="8"/>
      <c r="FV135" s="8"/>
      <c r="FW135" s="8"/>
      <c r="FX135" s="8"/>
      <c r="FY135" s="8"/>
      <c r="FZ135" s="8"/>
      <c r="GA135" s="8"/>
      <c r="GB135" s="8"/>
      <c r="GC135" s="8"/>
      <c r="GD135" s="8"/>
      <c r="GE135" s="8"/>
      <c r="GF135" s="8"/>
      <c r="GG135" s="8"/>
      <c r="GH135" s="8"/>
      <c r="GI135" s="8"/>
      <c r="GJ135" s="8"/>
      <c r="GK135" s="8"/>
      <c r="GL135" s="8"/>
      <c r="GM135" s="8"/>
      <c r="GN135" s="8"/>
      <c r="GO135" s="8"/>
      <c r="GP135" s="8"/>
      <c r="GQ135" s="8"/>
      <c r="GR135" s="8"/>
      <c r="GS135" s="8"/>
      <c r="GT135" s="8"/>
      <c r="GU135" s="8"/>
      <c r="GV135" s="8"/>
      <c r="GW135" s="8"/>
      <c r="GX135" s="8"/>
      <c r="GY135" s="8"/>
      <c r="GZ135" s="8"/>
    </row>
    <row r="136" s="1" customFormat="1" ht="22" customHeight="1" spans="1:208">
      <c r="A136" s="30" t="s">
        <v>141</v>
      </c>
      <c r="B136" s="31">
        <f t="shared" si="119"/>
        <v>0</v>
      </c>
      <c r="C136" s="32">
        <v>0</v>
      </c>
      <c r="D136" s="32">
        <v>0</v>
      </c>
      <c r="E136" s="32">
        <v>0</v>
      </c>
      <c r="F136" s="33">
        <v>0.65</v>
      </c>
      <c r="G136" s="34">
        <f t="shared" si="120"/>
        <v>0</v>
      </c>
      <c r="H136" s="34">
        <f t="shared" si="121"/>
        <v>0</v>
      </c>
      <c r="I136" s="34">
        <f t="shared" si="122"/>
        <v>0</v>
      </c>
      <c r="J136" s="34">
        <f t="shared" si="123"/>
        <v>0</v>
      </c>
      <c r="K136" s="34">
        <f t="shared" si="124"/>
        <v>0</v>
      </c>
      <c r="L136" s="34">
        <f t="shared" si="125"/>
        <v>0</v>
      </c>
      <c r="M136" s="34">
        <f t="shared" si="126"/>
        <v>0</v>
      </c>
      <c r="N136" s="34">
        <f t="shared" si="127"/>
        <v>0</v>
      </c>
      <c r="O136" s="34">
        <f t="shared" si="128"/>
        <v>0</v>
      </c>
      <c r="P136" s="34">
        <f t="shared" si="129"/>
        <v>0</v>
      </c>
      <c r="Q136" s="34">
        <f t="shared" si="130"/>
        <v>0</v>
      </c>
      <c r="R136" s="34">
        <f t="shared" si="131"/>
        <v>0</v>
      </c>
      <c r="S136" s="62">
        <f t="shared" si="117"/>
        <v>0</v>
      </c>
      <c r="T136" s="62">
        <v>0</v>
      </c>
      <c r="U136" s="34">
        <f t="shared" si="132"/>
        <v>0</v>
      </c>
      <c r="V136" s="34">
        <f t="shared" si="133"/>
        <v>0</v>
      </c>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c r="CC136" s="8"/>
      <c r="CD136" s="8"/>
      <c r="CE136" s="8"/>
      <c r="CF136" s="8"/>
      <c r="CG136" s="8"/>
      <c r="CH136" s="8"/>
      <c r="CI136" s="8"/>
      <c r="CJ136" s="8"/>
      <c r="CK136" s="8"/>
      <c r="CL136" s="8"/>
      <c r="CM136" s="8"/>
      <c r="CN136" s="8"/>
      <c r="CO136" s="8"/>
      <c r="CP136" s="8"/>
      <c r="CQ136" s="8"/>
      <c r="CR136" s="8"/>
      <c r="CS136" s="8"/>
      <c r="CT136" s="8"/>
      <c r="CU136" s="8"/>
      <c r="CV136" s="8"/>
      <c r="CW136" s="8"/>
      <c r="CX136" s="8"/>
      <c r="CY136" s="8"/>
      <c r="CZ136" s="8"/>
      <c r="DA136" s="8"/>
      <c r="DB136" s="8"/>
      <c r="DC136" s="8"/>
      <c r="DD136" s="8"/>
      <c r="DE136" s="8"/>
      <c r="DF136" s="8"/>
      <c r="DG136" s="8"/>
      <c r="DH136" s="8"/>
      <c r="DI136" s="8"/>
      <c r="DJ136" s="8"/>
      <c r="DK136" s="8"/>
      <c r="DL136" s="8"/>
      <c r="DM136" s="8"/>
      <c r="DN136" s="8"/>
      <c r="DO136" s="8"/>
      <c r="DP136" s="8"/>
      <c r="DQ136" s="8"/>
      <c r="DR136" s="8"/>
      <c r="DS136" s="8"/>
      <c r="DT136" s="8"/>
      <c r="DU136" s="8"/>
      <c r="DV136" s="8"/>
      <c r="DW136" s="8"/>
      <c r="DX136" s="8"/>
      <c r="DY136" s="8"/>
      <c r="DZ136" s="8"/>
      <c r="EA136" s="8"/>
      <c r="EB136" s="8"/>
      <c r="EC136" s="8"/>
      <c r="ED136" s="8"/>
      <c r="EE136" s="8"/>
      <c r="EF136" s="8"/>
      <c r="EG136" s="8"/>
      <c r="EH136" s="8"/>
      <c r="EI136" s="8"/>
      <c r="EJ136" s="8"/>
      <c r="EK136" s="8"/>
      <c r="EL136" s="8"/>
      <c r="EM136" s="8"/>
      <c r="EN136" s="8"/>
      <c r="EO136" s="8"/>
      <c r="EP136" s="8"/>
      <c r="EQ136" s="8"/>
      <c r="ER136" s="8"/>
      <c r="ES136" s="8"/>
      <c r="ET136" s="8"/>
      <c r="EU136" s="8"/>
      <c r="EV136" s="8"/>
      <c r="EW136" s="8"/>
      <c r="EX136" s="8"/>
      <c r="EY136" s="8"/>
      <c r="EZ136" s="8"/>
      <c r="FA136" s="8"/>
      <c r="FB136" s="8"/>
      <c r="FC136" s="8"/>
      <c r="FD136" s="8"/>
      <c r="FE136" s="8"/>
      <c r="FF136" s="8"/>
      <c r="FG136" s="8"/>
      <c r="FH136" s="8"/>
      <c r="FI136" s="8"/>
      <c r="FJ136" s="8"/>
      <c r="FK136" s="8"/>
      <c r="FL136" s="8"/>
      <c r="FM136" s="8"/>
      <c r="FN136" s="8"/>
      <c r="FO136" s="8"/>
      <c r="FP136" s="8"/>
      <c r="FQ136" s="8"/>
      <c r="FR136" s="8"/>
      <c r="FS136" s="8"/>
      <c r="FT136" s="8"/>
      <c r="FU136" s="8"/>
      <c r="FV136" s="8"/>
      <c r="FW136" s="8"/>
      <c r="FX136" s="8"/>
      <c r="FY136" s="8"/>
      <c r="FZ136" s="8"/>
      <c r="GA136" s="8"/>
      <c r="GB136" s="8"/>
      <c r="GC136" s="8"/>
      <c r="GD136" s="8"/>
      <c r="GE136" s="8"/>
      <c r="GF136" s="8"/>
      <c r="GG136" s="8"/>
      <c r="GH136" s="8"/>
      <c r="GI136" s="8"/>
      <c r="GJ136" s="8"/>
      <c r="GK136" s="8"/>
      <c r="GL136" s="8"/>
      <c r="GM136" s="8"/>
      <c r="GN136" s="8"/>
      <c r="GO136" s="8"/>
      <c r="GP136" s="8"/>
      <c r="GQ136" s="8"/>
      <c r="GR136" s="8"/>
      <c r="GS136" s="8"/>
      <c r="GT136" s="8"/>
      <c r="GU136" s="8"/>
      <c r="GV136" s="8"/>
      <c r="GW136" s="8"/>
      <c r="GX136" s="8"/>
      <c r="GY136" s="8"/>
      <c r="GZ136" s="8"/>
    </row>
    <row r="137" s="1" customFormat="1" ht="22" customHeight="1" spans="1:208">
      <c r="A137" s="30" t="s">
        <v>142</v>
      </c>
      <c r="B137" s="31">
        <f t="shared" si="119"/>
        <v>0</v>
      </c>
      <c r="C137" s="32">
        <v>0</v>
      </c>
      <c r="D137" s="32">
        <v>0</v>
      </c>
      <c r="E137" s="32">
        <v>0</v>
      </c>
      <c r="F137" s="33">
        <v>0.65</v>
      </c>
      <c r="G137" s="34">
        <f t="shared" si="120"/>
        <v>0</v>
      </c>
      <c r="H137" s="34">
        <f t="shared" si="121"/>
        <v>0</v>
      </c>
      <c r="I137" s="34">
        <f t="shared" si="122"/>
        <v>0</v>
      </c>
      <c r="J137" s="34">
        <f t="shared" si="123"/>
        <v>0</v>
      </c>
      <c r="K137" s="34">
        <f t="shared" si="124"/>
        <v>0</v>
      </c>
      <c r="L137" s="34">
        <f t="shared" si="125"/>
        <v>0</v>
      </c>
      <c r="M137" s="34">
        <f t="shared" si="126"/>
        <v>0</v>
      </c>
      <c r="N137" s="34">
        <f t="shared" si="127"/>
        <v>0</v>
      </c>
      <c r="O137" s="34">
        <f t="shared" si="128"/>
        <v>0</v>
      </c>
      <c r="P137" s="34">
        <f t="shared" si="129"/>
        <v>0</v>
      </c>
      <c r="Q137" s="34">
        <f t="shared" si="130"/>
        <v>0</v>
      </c>
      <c r="R137" s="34">
        <f t="shared" si="131"/>
        <v>0</v>
      </c>
      <c r="S137" s="62">
        <f t="shared" si="117"/>
        <v>0</v>
      </c>
      <c r="T137" s="62">
        <v>0</v>
      </c>
      <c r="U137" s="34">
        <f t="shared" si="132"/>
        <v>0</v>
      </c>
      <c r="V137" s="34">
        <f t="shared" si="133"/>
        <v>0</v>
      </c>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c r="CC137" s="8"/>
      <c r="CD137" s="8"/>
      <c r="CE137" s="8"/>
      <c r="CF137" s="8"/>
      <c r="CG137" s="8"/>
      <c r="CH137" s="8"/>
      <c r="CI137" s="8"/>
      <c r="CJ137" s="8"/>
      <c r="CK137" s="8"/>
      <c r="CL137" s="8"/>
      <c r="CM137" s="8"/>
      <c r="CN137" s="8"/>
      <c r="CO137" s="8"/>
      <c r="CP137" s="8"/>
      <c r="CQ137" s="8"/>
      <c r="CR137" s="8"/>
      <c r="CS137" s="8"/>
      <c r="CT137" s="8"/>
      <c r="CU137" s="8"/>
      <c r="CV137" s="8"/>
      <c r="CW137" s="8"/>
      <c r="CX137" s="8"/>
      <c r="CY137" s="8"/>
      <c r="CZ137" s="8"/>
      <c r="DA137" s="8"/>
      <c r="DB137" s="8"/>
      <c r="DC137" s="8"/>
      <c r="DD137" s="8"/>
      <c r="DE137" s="8"/>
      <c r="DF137" s="8"/>
      <c r="DG137" s="8"/>
      <c r="DH137" s="8"/>
      <c r="DI137" s="8"/>
      <c r="DJ137" s="8"/>
      <c r="DK137" s="8"/>
      <c r="DL137" s="8"/>
      <c r="DM137" s="8"/>
      <c r="DN137" s="8"/>
      <c r="DO137" s="8"/>
      <c r="DP137" s="8"/>
      <c r="DQ137" s="8"/>
      <c r="DR137" s="8"/>
      <c r="DS137" s="8"/>
      <c r="DT137" s="8"/>
      <c r="DU137" s="8"/>
      <c r="DV137" s="8"/>
      <c r="DW137" s="8"/>
      <c r="DX137" s="8"/>
      <c r="DY137" s="8"/>
      <c r="DZ137" s="8"/>
      <c r="EA137" s="8"/>
      <c r="EB137" s="8"/>
      <c r="EC137" s="8"/>
      <c r="ED137" s="8"/>
      <c r="EE137" s="8"/>
      <c r="EF137" s="8"/>
      <c r="EG137" s="8"/>
      <c r="EH137" s="8"/>
      <c r="EI137" s="8"/>
      <c r="EJ137" s="8"/>
      <c r="EK137" s="8"/>
      <c r="EL137" s="8"/>
      <c r="EM137" s="8"/>
      <c r="EN137" s="8"/>
      <c r="EO137" s="8"/>
      <c r="EP137" s="8"/>
      <c r="EQ137" s="8"/>
      <c r="ER137" s="8"/>
      <c r="ES137" s="8"/>
      <c r="ET137" s="8"/>
      <c r="EU137" s="8"/>
      <c r="EV137" s="8"/>
      <c r="EW137" s="8"/>
      <c r="EX137" s="8"/>
      <c r="EY137" s="8"/>
      <c r="EZ137" s="8"/>
      <c r="FA137" s="8"/>
      <c r="FB137" s="8"/>
      <c r="FC137" s="8"/>
      <c r="FD137" s="8"/>
      <c r="FE137" s="8"/>
      <c r="FF137" s="8"/>
      <c r="FG137" s="8"/>
      <c r="FH137" s="8"/>
      <c r="FI137" s="8"/>
      <c r="FJ137" s="8"/>
      <c r="FK137" s="8"/>
      <c r="FL137" s="8"/>
      <c r="FM137" s="8"/>
      <c r="FN137" s="8"/>
      <c r="FO137" s="8"/>
      <c r="FP137" s="8"/>
      <c r="FQ137" s="8"/>
      <c r="FR137" s="8"/>
      <c r="FS137" s="8"/>
      <c r="FT137" s="8"/>
      <c r="FU137" s="8"/>
      <c r="FV137" s="8"/>
      <c r="FW137" s="8"/>
      <c r="FX137" s="8"/>
      <c r="FY137" s="8"/>
      <c r="FZ137" s="8"/>
      <c r="GA137" s="8"/>
      <c r="GB137" s="8"/>
      <c r="GC137" s="8"/>
      <c r="GD137" s="8"/>
      <c r="GE137" s="8"/>
      <c r="GF137" s="8"/>
      <c r="GG137" s="8"/>
      <c r="GH137" s="8"/>
      <c r="GI137" s="8"/>
      <c r="GJ137" s="8"/>
      <c r="GK137" s="8"/>
      <c r="GL137" s="8"/>
      <c r="GM137" s="8"/>
      <c r="GN137" s="8"/>
      <c r="GO137" s="8"/>
      <c r="GP137" s="8"/>
      <c r="GQ137" s="8"/>
      <c r="GR137" s="8"/>
      <c r="GS137" s="8"/>
      <c r="GT137" s="8"/>
      <c r="GU137" s="8"/>
      <c r="GV137" s="8"/>
      <c r="GW137" s="8"/>
      <c r="GX137" s="8"/>
      <c r="GY137" s="8"/>
      <c r="GZ137" s="8"/>
    </row>
    <row r="138" s="1" customFormat="1" ht="22" customHeight="1" spans="1:208">
      <c r="A138" s="30" t="s">
        <v>143</v>
      </c>
      <c r="B138" s="31">
        <f t="shared" si="119"/>
        <v>0</v>
      </c>
      <c r="C138" s="32">
        <v>0</v>
      </c>
      <c r="D138" s="32">
        <v>0</v>
      </c>
      <c r="E138" s="32">
        <v>0</v>
      </c>
      <c r="F138" s="33">
        <v>0.65</v>
      </c>
      <c r="G138" s="34">
        <f t="shared" si="120"/>
        <v>0</v>
      </c>
      <c r="H138" s="34">
        <f t="shared" si="121"/>
        <v>0</v>
      </c>
      <c r="I138" s="34">
        <f t="shared" si="122"/>
        <v>0</v>
      </c>
      <c r="J138" s="34">
        <f t="shared" si="123"/>
        <v>0</v>
      </c>
      <c r="K138" s="34">
        <f t="shared" si="124"/>
        <v>0</v>
      </c>
      <c r="L138" s="34">
        <f t="shared" si="125"/>
        <v>0</v>
      </c>
      <c r="M138" s="34">
        <f t="shared" si="126"/>
        <v>0</v>
      </c>
      <c r="N138" s="34">
        <f t="shared" si="127"/>
        <v>0</v>
      </c>
      <c r="O138" s="34">
        <f t="shared" si="128"/>
        <v>0</v>
      </c>
      <c r="P138" s="34">
        <f t="shared" si="129"/>
        <v>0</v>
      </c>
      <c r="Q138" s="34">
        <f t="shared" si="130"/>
        <v>0</v>
      </c>
      <c r="R138" s="34">
        <f t="shared" si="131"/>
        <v>0</v>
      </c>
      <c r="S138" s="62">
        <f t="shared" si="117"/>
        <v>0</v>
      </c>
      <c r="T138" s="62">
        <v>0</v>
      </c>
      <c r="U138" s="34">
        <f t="shared" si="132"/>
        <v>0</v>
      </c>
      <c r="V138" s="34">
        <f t="shared" si="133"/>
        <v>0</v>
      </c>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c r="CC138" s="8"/>
      <c r="CD138" s="8"/>
      <c r="CE138" s="8"/>
      <c r="CF138" s="8"/>
      <c r="CG138" s="8"/>
      <c r="CH138" s="8"/>
      <c r="CI138" s="8"/>
      <c r="CJ138" s="8"/>
      <c r="CK138" s="8"/>
      <c r="CL138" s="8"/>
      <c r="CM138" s="8"/>
      <c r="CN138" s="8"/>
      <c r="CO138" s="8"/>
      <c r="CP138" s="8"/>
      <c r="CQ138" s="8"/>
      <c r="CR138" s="8"/>
      <c r="CS138" s="8"/>
      <c r="CT138" s="8"/>
      <c r="CU138" s="8"/>
      <c r="CV138" s="8"/>
      <c r="CW138" s="8"/>
      <c r="CX138" s="8"/>
      <c r="CY138" s="8"/>
      <c r="CZ138" s="8"/>
      <c r="DA138" s="8"/>
      <c r="DB138" s="8"/>
      <c r="DC138" s="8"/>
      <c r="DD138" s="8"/>
      <c r="DE138" s="8"/>
      <c r="DF138" s="8"/>
      <c r="DG138" s="8"/>
      <c r="DH138" s="8"/>
      <c r="DI138" s="8"/>
      <c r="DJ138" s="8"/>
      <c r="DK138" s="8"/>
      <c r="DL138" s="8"/>
      <c r="DM138" s="8"/>
      <c r="DN138" s="8"/>
      <c r="DO138" s="8"/>
      <c r="DP138" s="8"/>
      <c r="DQ138" s="8"/>
      <c r="DR138" s="8"/>
      <c r="DS138" s="8"/>
      <c r="DT138" s="8"/>
      <c r="DU138" s="8"/>
      <c r="DV138" s="8"/>
      <c r="DW138" s="8"/>
      <c r="DX138" s="8"/>
      <c r="DY138" s="8"/>
      <c r="DZ138" s="8"/>
      <c r="EA138" s="8"/>
      <c r="EB138" s="8"/>
      <c r="EC138" s="8"/>
      <c r="ED138" s="8"/>
      <c r="EE138" s="8"/>
      <c r="EF138" s="8"/>
      <c r="EG138" s="8"/>
      <c r="EH138" s="8"/>
      <c r="EI138" s="8"/>
      <c r="EJ138" s="8"/>
      <c r="EK138" s="8"/>
      <c r="EL138" s="8"/>
      <c r="EM138" s="8"/>
      <c r="EN138" s="8"/>
      <c r="EO138" s="8"/>
      <c r="EP138" s="8"/>
      <c r="EQ138" s="8"/>
      <c r="ER138" s="8"/>
      <c r="ES138" s="8"/>
      <c r="ET138" s="8"/>
      <c r="EU138" s="8"/>
      <c r="EV138" s="8"/>
      <c r="EW138" s="8"/>
      <c r="EX138" s="8"/>
      <c r="EY138" s="8"/>
      <c r="EZ138" s="8"/>
      <c r="FA138" s="8"/>
      <c r="FB138" s="8"/>
      <c r="FC138" s="8"/>
      <c r="FD138" s="8"/>
      <c r="FE138" s="8"/>
      <c r="FF138" s="8"/>
      <c r="FG138" s="8"/>
      <c r="FH138" s="8"/>
      <c r="FI138" s="8"/>
      <c r="FJ138" s="8"/>
      <c r="FK138" s="8"/>
      <c r="FL138" s="8"/>
      <c r="FM138" s="8"/>
      <c r="FN138" s="8"/>
      <c r="FO138" s="8"/>
      <c r="FP138" s="8"/>
      <c r="FQ138" s="8"/>
      <c r="FR138" s="8"/>
      <c r="FS138" s="8"/>
      <c r="FT138" s="8"/>
      <c r="FU138" s="8"/>
      <c r="FV138" s="8"/>
      <c r="FW138" s="8"/>
      <c r="FX138" s="8"/>
      <c r="FY138" s="8"/>
      <c r="FZ138" s="8"/>
      <c r="GA138" s="8"/>
      <c r="GB138" s="8"/>
      <c r="GC138" s="8"/>
      <c r="GD138" s="8"/>
      <c r="GE138" s="8"/>
      <c r="GF138" s="8"/>
      <c r="GG138" s="8"/>
      <c r="GH138" s="8"/>
      <c r="GI138" s="8"/>
      <c r="GJ138" s="8"/>
      <c r="GK138" s="8"/>
      <c r="GL138" s="8"/>
      <c r="GM138" s="8"/>
      <c r="GN138" s="8"/>
      <c r="GO138" s="8"/>
      <c r="GP138" s="8"/>
      <c r="GQ138" s="8"/>
      <c r="GR138" s="8"/>
      <c r="GS138" s="8"/>
      <c r="GT138" s="8"/>
      <c r="GU138" s="8"/>
      <c r="GV138" s="8"/>
      <c r="GW138" s="8"/>
      <c r="GX138" s="8"/>
      <c r="GY138" s="8"/>
      <c r="GZ138" s="8"/>
    </row>
    <row r="139" s="1" customFormat="1" ht="22" customHeight="1" spans="1:208">
      <c r="A139" s="30" t="s">
        <v>144</v>
      </c>
      <c r="B139" s="31">
        <f t="shared" si="119"/>
        <v>2</v>
      </c>
      <c r="C139" s="32">
        <v>2</v>
      </c>
      <c r="D139" s="32">
        <v>0</v>
      </c>
      <c r="E139" s="32">
        <v>0</v>
      </c>
      <c r="F139" s="33">
        <v>0.85</v>
      </c>
      <c r="G139" s="34">
        <f t="shared" si="120"/>
        <v>1.06</v>
      </c>
      <c r="H139" s="34">
        <f t="shared" si="121"/>
        <v>1.06</v>
      </c>
      <c r="I139" s="34">
        <f t="shared" si="122"/>
        <v>0</v>
      </c>
      <c r="J139" s="34">
        <f t="shared" si="123"/>
        <v>0</v>
      </c>
      <c r="K139" s="34">
        <f t="shared" si="124"/>
        <v>0.37</v>
      </c>
      <c r="L139" s="34">
        <f t="shared" si="125"/>
        <v>0.37</v>
      </c>
      <c r="M139" s="34">
        <f t="shared" si="126"/>
        <v>0</v>
      </c>
      <c r="N139" s="34">
        <f t="shared" si="127"/>
        <v>0</v>
      </c>
      <c r="O139" s="34">
        <f t="shared" si="128"/>
        <v>0.69</v>
      </c>
      <c r="P139" s="34">
        <f t="shared" si="129"/>
        <v>0.69</v>
      </c>
      <c r="Q139" s="34">
        <f t="shared" si="130"/>
        <v>0</v>
      </c>
      <c r="R139" s="34">
        <f t="shared" si="131"/>
        <v>0</v>
      </c>
      <c r="S139" s="62">
        <f t="shared" si="117"/>
        <v>0.69</v>
      </c>
      <c r="T139" s="62">
        <v>1.03</v>
      </c>
      <c r="U139" s="65">
        <f t="shared" si="132"/>
        <v>-0.34</v>
      </c>
      <c r="V139" s="34">
        <f t="shared" si="133"/>
        <v>0.35</v>
      </c>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c r="AW139" s="8"/>
      <c r="AX139" s="8"/>
      <c r="AY139" s="8"/>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c r="CC139" s="8"/>
      <c r="CD139" s="8"/>
      <c r="CE139" s="8"/>
      <c r="CF139" s="8"/>
      <c r="CG139" s="8"/>
      <c r="CH139" s="8"/>
      <c r="CI139" s="8"/>
      <c r="CJ139" s="8"/>
      <c r="CK139" s="8"/>
      <c r="CL139" s="8"/>
      <c r="CM139" s="8"/>
      <c r="CN139" s="8"/>
      <c r="CO139" s="8"/>
      <c r="CP139" s="8"/>
      <c r="CQ139" s="8"/>
      <c r="CR139" s="8"/>
      <c r="CS139" s="8"/>
      <c r="CT139" s="8"/>
      <c r="CU139" s="8"/>
      <c r="CV139" s="8"/>
      <c r="CW139" s="8"/>
      <c r="CX139" s="8"/>
      <c r="CY139" s="8"/>
      <c r="CZ139" s="8"/>
      <c r="DA139" s="8"/>
      <c r="DB139" s="8"/>
      <c r="DC139" s="8"/>
      <c r="DD139" s="8"/>
      <c r="DE139" s="8"/>
      <c r="DF139" s="8"/>
      <c r="DG139" s="8"/>
      <c r="DH139" s="8"/>
      <c r="DI139" s="8"/>
      <c r="DJ139" s="8"/>
      <c r="DK139" s="8"/>
      <c r="DL139" s="8"/>
      <c r="DM139" s="8"/>
      <c r="DN139" s="8"/>
      <c r="DO139" s="8"/>
      <c r="DP139" s="8"/>
      <c r="DQ139" s="8"/>
      <c r="DR139" s="8"/>
      <c r="DS139" s="8"/>
      <c r="DT139" s="8"/>
      <c r="DU139" s="8"/>
      <c r="DV139" s="8"/>
      <c r="DW139" s="8"/>
      <c r="DX139" s="8"/>
      <c r="DY139" s="8"/>
      <c r="DZ139" s="8"/>
      <c r="EA139" s="8"/>
      <c r="EB139" s="8"/>
      <c r="EC139" s="8"/>
      <c r="ED139" s="8"/>
      <c r="EE139" s="8"/>
      <c r="EF139" s="8"/>
      <c r="EG139" s="8"/>
      <c r="EH139" s="8"/>
      <c r="EI139" s="8"/>
      <c r="EJ139" s="8"/>
      <c r="EK139" s="8"/>
      <c r="EL139" s="8"/>
      <c r="EM139" s="8"/>
      <c r="EN139" s="8"/>
      <c r="EO139" s="8"/>
      <c r="EP139" s="8"/>
      <c r="EQ139" s="8"/>
      <c r="ER139" s="8"/>
      <c r="ES139" s="8"/>
      <c r="ET139" s="8"/>
      <c r="EU139" s="8"/>
      <c r="EV139" s="8"/>
      <c r="EW139" s="8"/>
      <c r="EX139" s="8"/>
      <c r="EY139" s="8"/>
      <c r="EZ139" s="8"/>
      <c r="FA139" s="8"/>
      <c r="FB139" s="8"/>
      <c r="FC139" s="8"/>
      <c r="FD139" s="8"/>
      <c r="FE139" s="8"/>
      <c r="FF139" s="8"/>
      <c r="FG139" s="8"/>
      <c r="FH139" s="8"/>
      <c r="FI139" s="8"/>
      <c r="FJ139" s="8"/>
      <c r="FK139" s="8"/>
      <c r="FL139" s="8"/>
      <c r="FM139" s="8"/>
      <c r="FN139" s="8"/>
      <c r="FO139" s="8"/>
      <c r="FP139" s="8"/>
      <c r="FQ139" s="8"/>
      <c r="FR139" s="8"/>
      <c r="FS139" s="8"/>
      <c r="FT139" s="8"/>
      <c r="FU139" s="8"/>
      <c r="FV139" s="8"/>
      <c r="FW139" s="8"/>
      <c r="FX139" s="8"/>
      <c r="FY139" s="8"/>
      <c r="FZ139" s="8"/>
      <c r="GA139" s="8"/>
      <c r="GB139" s="8"/>
      <c r="GC139" s="8"/>
      <c r="GD139" s="8"/>
      <c r="GE139" s="8"/>
      <c r="GF139" s="8"/>
      <c r="GG139" s="8"/>
      <c r="GH139" s="8"/>
      <c r="GI139" s="8"/>
      <c r="GJ139" s="8"/>
      <c r="GK139" s="8"/>
      <c r="GL139" s="8"/>
      <c r="GM139" s="8"/>
      <c r="GN139" s="8"/>
      <c r="GO139" s="8"/>
      <c r="GP139" s="8"/>
      <c r="GQ139" s="8"/>
      <c r="GR139" s="8"/>
      <c r="GS139" s="8"/>
      <c r="GT139" s="8"/>
      <c r="GU139" s="8"/>
      <c r="GV139" s="8"/>
      <c r="GW139" s="8"/>
      <c r="GX139" s="8"/>
      <c r="GY139" s="8"/>
      <c r="GZ139" s="8"/>
    </row>
    <row r="140" s="1" customFormat="1" ht="22" customHeight="1" spans="1:208">
      <c r="A140" s="30" t="s">
        <v>145</v>
      </c>
      <c r="B140" s="31">
        <f t="shared" si="119"/>
        <v>0</v>
      </c>
      <c r="C140" s="32">
        <v>0</v>
      </c>
      <c r="D140" s="32">
        <v>0</v>
      </c>
      <c r="E140" s="32">
        <v>0</v>
      </c>
      <c r="F140" s="33">
        <v>0.85</v>
      </c>
      <c r="G140" s="34">
        <f t="shared" si="120"/>
        <v>0</v>
      </c>
      <c r="H140" s="34">
        <f t="shared" si="121"/>
        <v>0</v>
      </c>
      <c r="I140" s="34">
        <f t="shared" si="122"/>
        <v>0</v>
      </c>
      <c r="J140" s="34">
        <f t="shared" si="123"/>
        <v>0</v>
      </c>
      <c r="K140" s="34">
        <f t="shared" si="124"/>
        <v>0</v>
      </c>
      <c r="L140" s="34">
        <f t="shared" si="125"/>
        <v>0</v>
      </c>
      <c r="M140" s="34">
        <f t="shared" si="126"/>
        <v>0</v>
      </c>
      <c r="N140" s="34">
        <f t="shared" si="127"/>
        <v>0</v>
      </c>
      <c r="O140" s="34">
        <f t="shared" si="128"/>
        <v>0</v>
      </c>
      <c r="P140" s="34">
        <f t="shared" si="129"/>
        <v>0</v>
      </c>
      <c r="Q140" s="34">
        <f t="shared" si="130"/>
        <v>0</v>
      </c>
      <c r="R140" s="34">
        <f t="shared" si="131"/>
        <v>0</v>
      </c>
      <c r="S140" s="62">
        <f t="shared" si="117"/>
        <v>0</v>
      </c>
      <c r="T140" s="62">
        <v>0</v>
      </c>
      <c r="U140" s="34">
        <f t="shared" si="132"/>
        <v>0</v>
      </c>
      <c r="V140" s="34">
        <f t="shared" si="133"/>
        <v>0</v>
      </c>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c r="AW140" s="8"/>
      <c r="AX140" s="8"/>
      <c r="AY140" s="8"/>
      <c r="AZ140" s="8"/>
      <c r="BA140" s="8"/>
      <c r="BB140" s="8"/>
      <c r="BC140" s="8"/>
      <c r="BD140" s="8"/>
      <c r="BE140" s="8"/>
      <c r="BF140" s="8"/>
      <c r="BG140" s="8"/>
      <c r="BH140" s="8"/>
      <c r="BI140" s="8"/>
      <c r="BJ140" s="8"/>
      <c r="BK140" s="8"/>
      <c r="BL140" s="8"/>
      <c r="BM140" s="8"/>
      <c r="BN140" s="8"/>
      <c r="BO140" s="8"/>
      <c r="BP140" s="8"/>
      <c r="BQ140" s="8"/>
      <c r="BR140" s="8"/>
      <c r="BS140" s="8"/>
      <c r="BT140" s="8"/>
      <c r="BU140" s="8"/>
      <c r="BV140" s="8"/>
      <c r="BW140" s="8"/>
      <c r="BX140" s="8"/>
      <c r="BY140" s="8"/>
      <c r="BZ140" s="8"/>
      <c r="CA140" s="8"/>
      <c r="CB140" s="8"/>
      <c r="CC140" s="8"/>
      <c r="CD140" s="8"/>
      <c r="CE140" s="8"/>
      <c r="CF140" s="8"/>
      <c r="CG140" s="8"/>
      <c r="CH140" s="8"/>
      <c r="CI140" s="8"/>
      <c r="CJ140" s="8"/>
      <c r="CK140" s="8"/>
      <c r="CL140" s="8"/>
      <c r="CM140" s="8"/>
      <c r="CN140" s="8"/>
      <c r="CO140" s="8"/>
      <c r="CP140" s="8"/>
      <c r="CQ140" s="8"/>
      <c r="CR140" s="8"/>
      <c r="CS140" s="8"/>
      <c r="CT140" s="8"/>
      <c r="CU140" s="8"/>
      <c r="CV140" s="8"/>
      <c r="CW140" s="8"/>
      <c r="CX140" s="8"/>
      <c r="CY140" s="8"/>
      <c r="CZ140" s="8"/>
      <c r="DA140" s="8"/>
      <c r="DB140" s="8"/>
      <c r="DC140" s="8"/>
      <c r="DD140" s="8"/>
      <c r="DE140" s="8"/>
      <c r="DF140" s="8"/>
      <c r="DG140" s="8"/>
      <c r="DH140" s="8"/>
      <c r="DI140" s="8"/>
      <c r="DJ140" s="8"/>
      <c r="DK140" s="8"/>
      <c r="DL140" s="8"/>
      <c r="DM140" s="8"/>
      <c r="DN140" s="8"/>
      <c r="DO140" s="8"/>
      <c r="DP140" s="8"/>
      <c r="DQ140" s="8"/>
      <c r="DR140" s="8"/>
      <c r="DS140" s="8"/>
      <c r="DT140" s="8"/>
      <c r="DU140" s="8"/>
      <c r="DV140" s="8"/>
      <c r="DW140" s="8"/>
      <c r="DX140" s="8"/>
      <c r="DY140" s="8"/>
      <c r="DZ140" s="8"/>
      <c r="EA140" s="8"/>
      <c r="EB140" s="8"/>
      <c r="EC140" s="8"/>
      <c r="ED140" s="8"/>
      <c r="EE140" s="8"/>
      <c r="EF140" s="8"/>
      <c r="EG140" s="8"/>
      <c r="EH140" s="8"/>
      <c r="EI140" s="8"/>
      <c r="EJ140" s="8"/>
      <c r="EK140" s="8"/>
      <c r="EL140" s="8"/>
      <c r="EM140" s="8"/>
      <c r="EN140" s="8"/>
      <c r="EO140" s="8"/>
      <c r="EP140" s="8"/>
      <c r="EQ140" s="8"/>
      <c r="ER140" s="8"/>
      <c r="ES140" s="8"/>
      <c r="ET140" s="8"/>
      <c r="EU140" s="8"/>
      <c r="EV140" s="8"/>
      <c r="EW140" s="8"/>
      <c r="EX140" s="8"/>
      <c r="EY140" s="8"/>
      <c r="EZ140" s="8"/>
      <c r="FA140" s="8"/>
      <c r="FB140" s="8"/>
      <c r="FC140" s="8"/>
      <c r="FD140" s="8"/>
      <c r="FE140" s="8"/>
      <c r="FF140" s="8"/>
      <c r="FG140" s="8"/>
      <c r="FH140" s="8"/>
      <c r="FI140" s="8"/>
      <c r="FJ140" s="8"/>
      <c r="FK140" s="8"/>
      <c r="FL140" s="8"/>
      <c r="FM140" s="8"/>
      <c r="FN140" s="8"/>
      <c r="FO140" s="8"/>
      <c r="FP140" s="8"/>
      <c r="FQ140" s="8"/>
      <c r="FR140" s="8"/>
      <c r="FS140" s="8"/>
      <c r="FT140" s="8"/>
      <c r="FU140" s="8"/>
      <c r="FV140" s="8"/>
      <c r="FW140" s="8"/>
      <c r="FX140" s="8"/>
      <c r="FY140" s="8"/>
      <c r="FZ140" s="8"/>
      <c r="GA140" s="8"/>
      <c r="GB140" s="8"/>
      <c r="GC140" s="8"/>
      <c r="GD140" s="8"/>
      <c r="GE140" s="8"/>
      <c r="GF140" s="8"/>
      <c r="GG140" s="8"/>
      <c r="GH140" s="8"/>
      <c r="GI140" s="8"/>
      <c r="GJ140" s="8"/>
      <c r="GK140" s="8"/>
      <c r="GL140" s="8"/>
      <c r="GM140" s="8"/>
      <c r="GN140" s="8"/>
      <c r="GO140" s="8"/>
      <c r="GP140" s="8"/>
      <c r="GQ140" s="8"/>
      <c r="GR140" s="8"/>
      <c r="GS140" s="8"/>
      <c r="GT140" s="8"/>
      <c r="GU140" s="8"/>
      <c r="GV140" s="8"/>
      <c r="GW140" s="8"/>
      <c r="GX140" s="8"/>
      <c r="GY140" s="8"/>
      <c r="GZ140" s="8"/>
    </row>
    <row r="141" s="1" customFormat="1" ht="22" customHeight="1" spans="1:208">
      <c r="A141" s="30" t="s">
        <v>146</v>
      </c>
      <c r="B141" s="31">
        <f t="shared" si="119"/>
        <v>23</v>
      </c>
      <c r="C141" s="32">
        <v>2</v>
      </c>
      <c r="D141" s="32">
        <v>3</v>
      </c>
      <c r="E141" s="32">
        <v>18</v>
      </c>
      <c r="F141" s="33">
        <v>0.85</v>
      </c>
      <c r="G141" s="34">
        <f t="shared" si="120"/>
        <v>7.02</v>
      </c>
      <c r="H141" s="34">
        <f t="shared" si="121"/>
        <v>1.06</v>
      </c>
      <c r="I141" s="34">
        <f t="shared" si="122"/>
        <v>1.19</v>
      </c>
      <c r="J141" s="34">
        <f t="shared" si="123"/>
        <v>4.77</v>
      </c>
      <c r="K141" s="34">
        <f t="shared" si="124"/>
        <v>2.47</v>
      </c>
      <c r="L141" s="34">
        <f t="shared" si="125"/>
        <v>0.37</v>
      </c>
      <c r="M141" s="34">
        <f t="shared" si="126"/>
        <v>0.42</v>
      </c>
      <c r="N141" s="34">
        <f t="shared" si="127"/>
        <v>1.68</v>
      </c>
      <c r="O141" s="34">
        <f t="shared" si="128"/>
        <v>4.55</v>
      </c>
      <c r="P141" s="34">
        <f t="shared" si="129"/>
        <v>0.69</v>
      </c>
      <c r="Q141" s="34">
        <f t="shared" si="130"/>
        <v>0.77</v>
      </c>
      <c r="R141" s="34">
        <f t="shared" si="131"/>
        <v>3.09</v>
      </c>
      <c r="S141" s="62">
        <f t="shared" si="117"/>
        <v>4.55</v>
      </c>
      <c r="T141" s="62">
        <v>4.55</v>
      </c>
      <c r="U141" s="36">
        <f t="shared" si="132"/>
        <v>0</v>
      </c>
      <c r="V141" s="36">
        <f t="shared" si="133"/>
        <v>4.55</v>
      </c>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c r="AW141" s="8"/>
      <c r="AX141" s="8"/>
      <c r="AY141" s="8"/>
      <c r="AZ141" s="8"/>
      <c r="BA141" s="8"/>
      <c r="BB141" s="8"/>
      <c r="BC141" s="8"/>
      <c r="BD141" s="8"/>
      <c r="BE141" s="8"/>
      <c r="BF141" s="8"/>
      <c r="BG141" s="8"/>
      <c r="BH141" s="8"/>
      <c r="BI141" s="8"/>
      <c r="BJ141" s="8"/>
      <c r="BK141" s="8"/>
      <c r="BL141" s="8"/>
      <c r="BM141" s="8"/>
      <c r="BN141" s="8"/>
      <c r="BO141" s="8"/>
      <c r="BP141" s="8"/>
      <c r="BQ141" s="8"/>
      <c r="BR141" s="8"/>
      <c r="BS141" s="8"/>
      <c r="BT141" s="8"/>
      <c r="BU141" s="8"/>
      <c r="BV141" s="8"/>
      <c r="BW141" s="8"/>
      <c r="BX141" s="8"/>
      <c r="BY141" s="8"/>
      <c r="BZ141" s="8"/>
      <c r="CA141" s="8"/>
      <c r="CB141" s="8"/>
      <c r="CC141" s="8"/>
      <c r="CD141" s="8"/>
      <c r="CE141" s="8"/>
      <c r="CF141" s="8"/>
      <c r="CG141" s="8"/>
      <c r="CH141" s="8"/>
      <c r="CI141" s="8"/>
      <c r="CJ141" s="8"/>
      <c r="CK141" s="8"/>
      <c r="CL141" s="8"/>
      <c r="CM141" s="8"/>
      <c r="CN141" s="8"/>
      <c r="CO141" s="8"/>
      <c r="CP141" s="8"/>
      <c r="CQ141" s="8"/>
      <c r="CR141" s="8"/>
      <c r="CS141" s="8"/>
      <c r="CT141" s="8"/>
      <c r="CU141" s="8"/>
      <c r="CV141" s="8"/>
      <c r="CW141" s="8"/>
      <c r="CX141" s="8"/>
      <c r="CY141" s="8"/>
      <c r="CZ141" s="8"/>
      <c r="DA141" s="8"/>
      <c r="DB141" s="8"/>
      <c r="DC141" s="8"/>
      <c r="DD141" s="8"/>
      <c r="DE141" s="8"/>
      <c r="DF141" s="8"/>
      <c r="DG141" s="8"/>
      <c r="DH141" s="8"/>
      <c r="DI141" s="8"/>
      <c r="DJ141" s="8"/>
      <c r="DK141" s="8"/>
      <c r="DL141" s="8"/>
      <c r="DM141" s="8"/>
      <c r="DN141" s="8"/>
      <c r="DO141" s="8"/>
      <c r="DP141" s="8"/>
      <c r="DQ141" s="8"/>
      <c r="DR141" s="8"/>
      <c r="DS141" s="8"/>
      <c r="DT141" s="8"/>
      <c r="DU141" s="8"/>
      <c r="DV141" s="8"/>
      <c r="DW141" s="8"/>
      <c r="DX141" s="8"/>
      <c r="DY141" s="8"/>
      <c r="DZ141" s="8"/>
      <c r="EA141" s="8"/>
      <c r="EB141" s="8"/>
      <c r="EC141" s="8"/>
      <c r="ED141" s="8"/>
      <c r="EE141" s="8"/>
      <c r="EF141" s="8"/>
      <c r="EG141" s="8"/>
      <c r="EH141" s="8"/>
      <c r="EI141" s="8"/>
      <c r="EJ141" s="8"/>
      <c r="EK141" s="8"/>
      <c r="EL141" s="8"/>
      <c r="EM141" s="8"/>
      <c r="EN141" s="8"/>
      <c r="EO141" s="8"/>
      <c r="EP141" s="8"/>
      <c r="EQ141" s="8"/>
      <c r="ER141" s="8"/>
      <c r="ES141" s="8"/>
      <c r="ET141" s="8"/>
      <c r="EU141" s="8"/>
      <c r="EV141" s="8"/>
      <c r="EW141" s="8"/>
      <c r="EX141" s="8"/>
      <c r="EY141" s="8"/>
      <c r="EZ141" s="8"/>
      <c r="FA141" s="8"/>
      <c r="FB141" s="8"/>
      <c r="FC141" s="8"/>
      <c r="FD141" s="8"/>
      <c r="FE141" s="8"/>
      <c r="FF141" s="8"/>
      <c r="FG141" s="8"/>
      <c r="FH141" s="8"/>
      <c r="FI141" s="8"/>
      <c r="FJ141" s="8"/>
      <c r="FK141" s="8"/>
      <c r="FL141" s="8"/>
      <c r="FM141" s="8"/>
      <c r="FN141" s="8"/>
      <c r="FO141" s="8"/>
      <c r="FP141" s="8"/>
      <c r="FQ141" s="8"/>
      <c r="FR141" s="8"/>
      <c r="FS141" s="8"/>
      <c r="FT141" s="8"/>
      <c r="FU141" s="8"/>
      <c r="FV141" s="8"/>
      <c r="FW141" s="8"/>
      <c r="FX141" s="8"/>
      <c r="FY141" s="8"/>
      <c r="FZ141" s="8"/>
      <c r="GA141" s="8"/>
      <c r="GB141" s="8"/>
      <c r="GC141" s="8"/>
      <c r="GD141" s="8"/>
      <c r="GE141" s="8"/>
      <c r="GF141" s="8"/>
      <c r="GG141" s="8"/>
      <c r="GH141" s="8"/>
      <c r="GI141" s="8"/>
      <c r="GJ141" s="8"/>
      <c r="GK141" s="8"/>
      <c r="GL141" s="8"/>
      <c r="GM141" s="8"/>
      <c r="GN141" s="8"/>
      <c r="GO141" s="8"/>
      <c r="GP141" s="8"/>
      <c r="GQ141" s="8"/>
      <c r="GR141" s="8"/>
      <c r="GS141" s="8"/>
      <c r="GT141" s="8"/>
      <c r="GU141" s="8"/>
      <c r="GV141" s="8"/>
      <c r="GW141" s="8"/>
      <c r="GX141" s="8"/>
      <c r="GY141" s="8"/>
      <c r="GZ141" s="8"/>
    </row>
    <row r="142" s="1" customFormat="1" ht="22" customHeight="1" spans="1:208">
      <c r="A142" s="30" t="s">
        <v>147</v>
      </c>
      <c r="B142" s="31">
        <f t="shared" si="119"/>
        <v>5</v>
      </c>
      <c r="C142" s="32">
        <v>0</v>
      </c>
      <c r="D142" s="32">
        <v>5</v>
      </c>
      <c r="E142" s="32">
        <v>0</v>
      </c>
      <c r="F142" s="33">
        <v>0.85</v>
      </c>
      <c r="G142" s="34">
        <f t="shared" si="120"/>
        <v>1.99</v>
      </c>
      <c r="H142" s="34">
        <f t="shared" si="121"/>
        <v>0</v>
      </c>
      <c r="I142" s="34">
        <f t="shared" si="122"/>
        <v>1.99</v>
      </c>
      <c r="J142" s="34">
        <f t="shared" si="123"/>
        <v>0</v>
      </c>
      <c r="K142" s="34">
        <f t="shared" si="124"/>
        <v>0.7</v>
      </c>
      <c r="L142" s="34">
        <f t="shared" si="125"/>
        <v>0</v>
      </c>
      <c r="M142" s="34">
        <f t="shared" si="126"/>
        <v>0.7</v>
      </c>
      <c r="N142" s="34">
        <f t="shared" si="127"/>
        <v>0</v>
      </c>
      <c r="O142" s="34">
        <f t="shared" si="128"/>
        <v>1.29</v>
      </c>
      <c r="P142" s="34">
        <f t="shared" si="129"/>
        <v>0</v>
      </c>
      <c r="Q142" s="34">
        <f t="shared" si="130"/>
        <v>1.29</v>
      </c>
      <c r="R142" s="34">
        <f t="shared" si="131"/>
        <v>0</v>
      </c>
      <c r="S142" s="62">
        <f t="shared" si="117"/>
        <v>1.29</v>
      </c>
      <c r="T142" s="62">
        <v>1.21</v>
      </c>
      <c r="U142" s="65">
        <f t="shared" si="132"/>
        <v>0.0800000000000001</v>
      </c>
      <c r="V142" s="34">
        <f t="shared" si="133"/>
        <v>1.37</v>
      </c>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c r="CC142" s="8"/>
      <c r="CD142" s="8"/>
      <c r="CE142" s="8"/>
      <c r="CF142" s="8"/>
      <c r="CG142" s="8"/>
      <c r="CH142" s="8"/>
      <c r="CI142" s="8"/>
      <c r="CJ142" s="8"/>
      <c r="CK142" s="8"/>
      <c r="CL142" s="8"/>
      <c r="CM142" s="8"/>
      <c r="CN142" s="8"/>
      <c r="CO142" s="8"/>
      <c r="CP142" s="8"/>
      <c r="CQ142" s="8"/>
      <c r="CR142" s="8"/>
      <c r="CS142" s="8"/>
      <c r="CT142" s="8"/>
      <c r="CU142" s="8"/>
      <c r="CV142" s="8"/>
      <c r="CW142" s="8"/>
      <c r="CX142" s="8"/>
      <c r="CY142" s="8"/>
      <c r="CZ142" s="8"/>
      <c r="DA142" s="8"/>
      <c r="DB142" s="8"/>
      <c r="DC142" s="8"/>
      <c r="DD142" s="8"/>
      <c r="DE142" s="8"/>
      <c r="DF142" s="8"/>
      <c r="DG142" s="8"/>
      <c r="DH142" s="8"/>
      <c r="DI142" s="8"/>
      <c r="DJ142" s="8"/>
      <c r="DK142" s="8"/>
      <c r="DL142" s="8"/>
      <c r="DM142" s="8"/>
      <c r="DN142" s="8"/>
      <c r="DO142" s="8"/>
      <c r="DP142" s="8"/>
      <c r="DQ142" s="8"/>
      <c r="DR142" s="8"/>
      <c r="DS142" s="8"/>
      <c r="DT142" s="8"/>
      <c r="DU142" s="8"/>
      <c r="DV142" s="8"/>
      <c r="DW142" s="8"/>
      <c r="DX142" s="8"/>
      <c r="DY142" s="8"/>
      <c r="DZ142" s="8"/>
      <c r="EA142" s="8"/>
      <c r="EB142" s="8"/>
      <c r="EC142" s="8"/>
      <c r="ED142" s="8"/>
      <c r="EE142" s="8"/>
      <c r="EF142" s="8"/>
      <c r="EG142" s="8"/>
      <c r="EH142" s="8"/>
      <c r="EI142" s="8"/>
      <c r="EJ142" s="8"/>
      <c r="EK142" s="8"/>
      <c r="EL142" s="8"/>
      <c r="EM142" s="8"/>
      <c r="EN142" s="8"/>
      <c r="EO142" s="8"/>
      <c r="EP142" s="8"/>
      <c r="EQ142" s="8"/>
      <c r="ER142" s="8"/>
      <c r="ES142" s="8"/>
      <c r="ET142" s="8"/>
      <c r="EU142" s="8"/>
      <c r="EV142" s="8"/>
      <c r="EW142" s="8"/>
      <c r="EX142" s="8"/>
      <c r="EY142" s="8"/>
      <c r="EZ142" s="8"/>
      <c r="FA142" s="8"/>
      <c r="FB142" s="8"/>
      <c r="FC142" s="8"/>
      <c r="FD142" s="8"/>
      <c r="FE142" s="8"/>
      <c r="FF142" s="8"/>
      <c r="FG142" s="8"/>
      <c r="FH142" s="8"/>
      <c r="FI142" s="8"/>
      <c r="FJ142" s="8"/>
      <c r="FK142" s="8"/>
      <c r="FL142" s="8"/>
      <c r="FM142" s="8"/>
      <c r="FN142" s="8"/>
      <c r="FO142" s="8"/>
      <c r="FP142" s="8"/>
      <c r="FQ142" s="8"/>
      <c r="FR142" s="8"/>
      <c r="FS142" s="8"/>
      <c r="FT142" s="8"/>
      <c r="FU142" s="8"/>
      <c r="FV142" s="8"/>
      <c r="FW142" s="8"/>
      <c r="FX142" s="8"/>
      <c r="FY142" s="8"/>
      <c r="FZ142" s="8"/>
      <c r="GA142" s="8"/>
      <c r="GB142" s="8"/>
      <c r="GC142" s="8"/>
      <c r="GD142" s="8"/>
      <c r="GE142" s="8"/>
      <c r="GF142" s="8"/>
      <c r="GG142" s="8"/>
      <c r="GH142" s="8"/>
      <c r="GI142" s="8"/>
      <c r="GJ142" s="8"/>
      <c r="GK142" s="8"/>
      <c r="GL142" s="8"/>
      <c r="GM142" s="8"/>
      <c r="GN142" s="8"/>
      <c r="GO142" s="8"/>
      <c r="GP142" s="8"/>
      <c r="GQ142" s="8"/>
      <c r="GR142" s="8"/>
      <c r="GS142" s="8"/>
      <c r="GT142" s="8"/>
      <c r="GU142" s="8"/>
      <c r="GV142" s="8"/>
      <c r="GW142" s="8"/>
      <c r="GX142" s="8"/>
      <c r="GY142" s="8"/>
      <c r="GZ142" s="8"/>
    </row>
    <row r="143" s="1" customFormat="1" ht="22" customHeight="1" spans="1:208">
      <c r="A143" s="30" t="s">
        <v>148</v>
      </c>
      <c r="B143" s="31">
        <f t="shared" si="119"/>
        <v>99</v>
      </c>
      <c r="C143" s="32">
        <v>1</v>
      </c>
      <c r="D143" s="32">
        <v>1</v>
      </c>
      <c r="E143" s="32">
        <v>97</v>
      </c>
      <c r="F143" s="33">
        <v>0.85</v>
      </c>
      <c r="G143" s="34">
        <f t="shared" si="120"/>
        <v>26.65</v>
      </c>
      <c r="H143" s="34">
        <f t="shared" si="121"/>
        <v>0.53</v>
      </c>
      <c r="I143" s="34">
        <f t="shared" si="122"/>
        <v>0.4</v>
      </c>
      <c r="J143" s="34">
        <f t="shared" si="123"/>
        <v>25.72</v>
      </c>
      <c r="K143" s="34">
        <f t="shared" si="124"/>
        <v>9.41</v>
      </c>
      <c r="L143" s="34">
        <f t="shared" si="125"/>
        <v>0.19</v>
      </c>
      <c r="M143" s="34">
        <f t="shared" si="126"/>
        <v>0.14</v>
      </c>
      <c r="N143" s="34">
        <f t="shared" si="127"/>
        <v>9.08</v>
      </c>
      <c r="O143" s="34">
        <f t="shared" si="128"/>
        <v>17.24</v>
      </c>
      <c r="P143" s="34">
        <f t="shared" si="129"/>
        <v>0.34</v>
      </c>
      <c r="Q143" s="34">
        <f t="shared" si="130"/>
        <v>0.26</v>
      </c>
      <c r="R143" s="34">
        <f t="shared" si="131"/>
        <v>16.64</v>
      </c>
      <c r="S143" s="62">
        <f t="shared" si="117"/>
        <v>17.24</v>
      </c>
      <c r="T143" s="62">
        <v>17.58</v>
      </c>
      <c r="U143" s="65">
        <f t="shared" si="132"/>
        <v>-0.339999999999996</v>
      </c>
      <c r="V143" s="34">
        <f t="shared" si="133"/>
        <v>16.9</v>
      </c>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c r="AW143" s="8"/>
      <c r="AX143" s="8"/>
      <c r="AY143" s="8"/>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c r="CC143" s="8"/>
      <c r="CD143" s="8"/>
      <c r="CE143" s="8"/>
      <c r="CF143" s="8"/>
      <c r="CG143" s="8"/>
      <c r="CH143" s="8"/>
      <c r="CI143" s="8"/>
      <c r="CJ143" s="8"/>
      <c r="CK143" s="8"/>
      <c r="CL143" s="8"/>
      <c r="CM143" s="8"/>
      <c r="CN143" s="8"/>
      <c r="CO143" s="8"/>
      <c r="CP143" s="8"/>
      <c r="CQ143" s="8"/>
      <c r="CR143" s="8"/>
      <c r="CS143" s="8"/>
      <c r="CT143" s="8"/>
      <c r="CU143" s="8"/>
      <c r="CV143" s="8"/>
      <c r="CW143" s="8"/>
      <c r="CX143" s="8"/>
      <c r="CY143" s="8"/>
      <c r="CZ143" s="8"/>
      <c r="DA143" s="8"/>
      <c r="DB143" s="8"/>
      <c r="DC143" s="8"/>
      <c r="DD143" s="8"/>
      <c r="DE143" s="8"/>
      <c r="DF143" s="8"/>
      <c r="DG143" s="8"/>
      <c r="DH143" s="8"/>
      <c r="DI143" s="8"/>
      <c r="DJ143" s="8"/>
      <c r="DK143" s="8"/>
      <c r="DL143" s="8"/>
      <c r="DM143" s="8"/>
      <c r="DN143" s="8"/>
      <c r="DO143" s="8"/>
      <c r="DP143" s="8"/>
      <c r="DQ143" s="8"/>
      <c r="DR143" s="8"/>
      <c r="DS143" s="8"/>
      <c r="DT143" s="8"/>
      <c r="DU143" s="8"/>
      <c r="DV143" s="8"/>
      <c r="DW143" s="8"/>
      <c r="DX143" s="8"/>
      <c r="DY143" s="8"/>
      <c r="DZ143" s="8"/>
      <c r="EA143" s="8"/>
      <c r="EB143" s="8"/>
      <c r="EC143" s="8"/>
      <c r="ED143" s="8"/>
      <c r="EE143" s="8"/>
      <c r="EF143" s="8"/>
      <c r="EG143" s="8"/>
      <c r="EH143" s="8"/>
      <c r="EI143" s="8"/>
      <c r="EJ143" s="8"/>
      <c r="EK143" s="8"/>
      <c r="EL143" s="8"/>
      <c r="EM143" s="8"/>
      <c r="EN143" s="8"/>
      <c r="EO143" s="8"/>
      <c r="EP143" s="8"/>
      <c r="EQ143" s="8"/>
      <c r="ER143" s="8"/>
      <c r="ES143" s="8"/>
      <c r="ET143" s="8"/>
      <c r="EU143" s="8"/>
      <c r="EV143" s="8"/>
      <c r="EW143" s="8"/>
      <c r="EX143" s="8"/>
      <c r="EY143" s="8"/>
      <c r="EZ143" s="8"/>
      <c r="FA143" s="8"/>
      <c r="FB143" s="8"/>
      <c r="FC143" s="8"/>
      <c r="FD143" s="8"/>
      <c r="FE143" s="8"/>
      <c r="FF143" s="8"/>
      <c r="FG143" s="8"/>
      <c r="FH143" s="8"/>
      <c r="FI143" s="8"/>
      <c r="FJ143" s="8"/>
      <c r="FK143" s="8"/>
      <c r="FL143" s="8"/>
      <c r="FM143" s="8"/>
      <c r="FN143" s="8"/>
      <c r="FO143" s="8"/>
      <c r="FP143" s="8"/>
      <c r="FQ143" s="8"/>
      <c r="FR143" s="8"/>
      <c r="FS143" s="8"/>
      <c r="FT143" s="8"/>
      <c r="FU143" s="8"/>
      <c r="FV143" s="8"/>
      <c r="FW143" s="8"/>
      <c r="FX143" s="8"/>
      <c r="FY143" s="8"/>
      <c r="FZ143" s="8"/>
      <c r="GA143" s="8"/>
      <c r="GB143" s="8"/>
      <c r="GC143" s="8"/>
      <c r="GD143" s="8"/>
      <c r="GE143" s="8"/>
      <c r="GF143" s="8"/>
      <c r="GG143" s="8"/>
      <c r="GH143" s="8"/>
      <c r="GI143" s="8"/>
      <c r="GJ143" s="8"/>
      <c r="GK143" s="8"/>
      <c r="GL143" s="8"/>
      <c r="GM143" s="8"/>
      <c r="GN143" s="8"/>
      <c r="GO143" s="8"/>
      <c r="GP143" s="8"/>
      <c r="GQ143" s="8"/>
      <c r="GR143" s="8"/>
      <c r="GS143" s="8"/>
      <c r="GT143" s="8"/>
      <c r="GU143" s="8"/>
      <c r="GV143" s="8"/>
      <c r="GW143" s="8"/>
      <c r="GX143" s="8"/>
      <c r="GY143" s="8"/>
      <c r="GZ143" s="8"/>
    </row>
    <row r="144" s="1" customFormat="1" ht="22" customHeight="1" spans="1:208">
      <c r="A144" s="30" t="s">
        <v>149</v>
      </c>
      <c r="B144" s="31">
        <f t="shared" si="119"/>
        <v>18</v>
      </c>
      <c r="C144" s="32">
        <v>0</v>
      </c>
      <c r="D144" s="32">
        <v>12</v>
      </c>
      <c r="E144" s="32">
        <v>6</v>
      </c>
      <c r="F144" s="33">
        <v>0.85</v>
      </c>
      <c r="G144" s="34">
        <f t="shared" si="120"/>
        <v>6.36</v>
      </c>
      <c r="H144" s="34">
        <f t="shared" si="121"/>
        <v>0</v>
      </c>
      <c r="I144" s="34">
        <f t="shared" si="122"/>
        <v>4.77</v>
      </c>
      <c r="J144" s="34">
        <f t="shared" si="123"/>
        <v>1.59</v>
      </c>
      <c r="K144" s="34">
        <f t="shared" si="124"/>
        <v>2.24</v>
      </c>
      <c r="L144" s="34">
        <f t="shared" si="125"/>
        <v>0</v>
      </c>
      <c r="M144" s="34">
        <f t="shared" si="126"/>
        <v>1.68</v>
      </c>
      <c r="N144" s="34">
        <f t="shared" si="127"/>
        <v>0.56</v>
      </c>
      <c r="O144" s="34">
        <f t="shared" si="128"/>
        <v>4.12</v>
      </c>
      <c r="P144" s="34">
        <f t="shared" si="129"/>
        <v>0</v>
      </c>
      <c r="Q144" s="34">
        <f t="shared" si="130"/>
        <v>3.09</v>
      </c>
      <c r="R144" s="34">
        <f t="shared" si="131"/>
        <v>1.03</v>
      </c>
      <c r="S144" s="62">
        <f t="shared" si="117"/>
        <v>4.12</v>
      </c>
      <c r="T144" s="62">
        <v>4.37</v>
      </c>
      <c r="U144" s="34">
        <f t="shared" si="132"/>
        <v>-0.25</v>
      </c>
      <c r="V144" s="34">
        <f t="shared" si="133"/>
        <v>3.87</v>
      </c>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c r="CC144" s="8"/>
      <c r="CD144" s="8"/>
      <c r="CE144" s="8"/>
      <c r="CF144" s="8"/>
      <c r="CG144" s="8"/>
      <c r="CH144" s="8"/>
      <c r="CI144" s="8"/>
      <c r="CJ144" s="8"/>
      <c r="CK144" s="8"/>
      <c r="CL144" s="8"/>
      <c r="CM144" s="8"/>
      <c r="CN144" s="8"/>
      <c r="CO144" s="8"/>
      <c r="CP144" s="8"/>
      <c r="CQ144" s="8"/>
      <c r="CR144" s="8"/>
      <c r="CS144" s="8"/>
      <c r="CT144" s="8"/>
      <c r="CU144" s="8"/>
      <c r="CV144" s="8"/>
      <c r="CW144" s="8"/>
      <c r="CX144" s="8"/>
      <c r="CY144" s="8"/>
      <c r="CZ144" s="8"/>
      <c r="DA144" s="8"/>
      <c r="DB144" s="8"/>
      <c r="DC144" s="8"/>
      <c r="DD144" s="8"/>
      <c r="DE144" s="8"/>
      <c r="DF144" s="8"/>
      <c r="DG144" s="8"/>
      <c r="DH144" s="8"/>
      <c r="DI144" s="8"/>
      <c r="DJ144" s="8"/>
      <c r="DK144" s="8"/>
      <c r="DL144" s="8"/>
      <c r="DM144" s="8"/>
      <c r="DN144" s="8"/>
      <c r="DO144" s="8"/>
      <c r="DP144" s="8"/>
      <c r="DQ144" s="8"/>
      <c r="DR144" s="8"/>
      <c r="DS144" s="8"/>
      <c r="DT144" s="8"/>
      <c r="DU144" s="8"/>
      <c r="DV144" s="8"/>
      <c r="DW144" s="8"/>
      <c r="DX144" s="8"/>
      <c r="DY144" s="8"/>
      <c r="DZ144" s="8"/>
      <c r="EA144" s="8"/>
      <c r="EB144" s="8"/>
      <c r="EC144" s="8"/>
      <c r="ED144" s="8"/>
      <c r="EE144" s="8"/>
      <c r="EF144" s="8"/>
      <c r="EG144" s="8"/>
      <c r="EH144" s="8"/>
      <c r="EI144" s="8"/>
      <c r="EJ144" s="8"/>
      <c r="EK144" s="8"/>
      <c r="EL144" s="8"/>
      <c r="EM144" s="8"/>
      <c r="EN144" s="8"/>
      <c r="EO144" s="8"/>
      <c r="EP144" s="8"/>
      <c r="EQ144" s="8"/>
      <c r="ER144" s="8"/>
      <c r="ES144" s="8"/>
      <c r="ET144" s="8"/>
      <c r="EU144" s="8"/>
      <c r="EV144" s="8"/>
      <c r="EW144" s="8"/>
      <c r="EX144" s="8"/>
      <c r="EY144" s="8"/>
      <c r="EZ144" s="8"/>
      <c r="FA144" s="8"/>
      <c r="FB144" s="8"/>
      <c r="FC144" s="8"/>
      <c r="FD144" s="8"/>
      <c r="FE144" s="8"/>
      <c r="FF144" s="8"/>
      <c r="FG144" s="8"/>
      <c r="FH144" s="8"/>
      <c r="FI144" s="8"/>
      <c r="FJ144" s="8"/>
      <c r="FK144" s="8"/>
      <c r="FL144" s="8"/>
      <c r="FM144" s="8"/>
      <c r="FN144" s="8"/>
      <c r="FO144" s="8"/>
      <c r="FP144" s="8"/>
      <c r="FQ144" s="8"/>
      <c r="FR144" s="8"/>
      <c r="FS144" s="8"/>
      <c r="FT144" s="8"/>
      <c r="FU144" s="8"/>
      <c r="FV144" s="8"/>
      <c r="FW144" s="8"/>
      <c r="FX144" s="8"/>
      <c r="FY144" s="8"/>
      <c r="FZ144" s="8"/>
      <c r="GA144" s="8"/>
      <c r="GB144" s="8"/>
      <c r="GC144" s="8"/>
      <c r="GD144" s="8"/>
      <c r="GE144" s="8"/>
      <c r="GF144" s="8"/>
      <c r="GG144" s="8"/>
      <c r="GH144" s="8"/>
      <c r="GI144" s="8"/>
      <c r="GJ144" s="8"/>
      <c r="GK144" s="8"/>
      <c r="GL144" s="8"/>
      <c r="GM144" s="8"/>
      <c r="GN144" s="8"/>
      <c r="GO144" s="8"/>
      <c r="GP144" s="8"/>
      <c r="GQ144" s="8"/>
      <c r="GR144" s="8"/>
      <c r="GS144" s="8"/>
      <c r="GT144" s="8"/>
      <c r="GU144" s="8"/>
      <c r="GV144" s="8"/>
      <c r="GW144" s="8"/>
      <c r="GX144" s="8"/>
      <c r="GY144" s="8"/>
      <c r="GZ144" s="8"/>
    </row>
    <row r="145" s="1" customFormat="1" ht="22" customHeight="1" spans="1:208">
      <c r="A145" s="30" t="s">
        <v>150</v>
      </c>
      <c r="B145" s="31">
        <f t="shared" si="119"/>
        <v>5</v>
      </c>
      <c r="C145" s="32">
        <v>0</v>
      </c>
      <c r="D145" s="32">
        <v>0</v>
      </c>
      <c r="E145" s="32">
        <v>5</v>
      </c>
      <c r="F145" s="33">
        <v>0.85</v>
      </c>
      <c r="G145" s="34">
        <f t="shared" si="120"/>
        <v>1.33</v>
      </c>
      <c r="H145" s="34">
        <f t="shared" si="121"/>
        <v>0</v>
      </c>
      <c r="I145" s="34">
        <f t="shared" si="122"/>
        <v>0</v>
      </c>
      <c r="J145" s="34">
        <f t="shared" si="123"/>
        <v>1.33</v>
      </c>
      <c r="K145" s="34">
        <f t="shared" si="124"/>
        <v>0.47</v>
      </c>
      <c r="L145" s="34">
        <f t="shared" si="125"/>
        <v>0</v>
      </c>
      <c r="M145" s="34">
        <f t="shared" si="126"/>
        <v>0</v>
      </c>
      <c r="N145" s="34">
        <f t="shared" si="127"/>
        <v>0.47</v>
      </c>
      <c r="O145" s="34">
        <f t="shared" si="128"/>
        <v>0.86</v>
      </c>
      <c r="P145" s="34">
        <f t="shared" si="129"/>
        <v>0</v>
      </c>
      <c r="Q145" s="34">
        <f t="shared" si="130"/>
        <v>0</v>
      </c>
      <c r="R145" s="34">
        <f t="shared" si="131"/>
        <v>0.86</v>
      </c>
      <c r="S145" s="62">
        <f t="shared" si="117"/>
        <v>0.86</v>
      </c>
      <c r="T145" s="62">
        <v>0.86</v>
      </c>
      <c r="U145" s="34">
        <f t="shared" si="132"/>
        <v>0</v>
      </c>
      <c r="V145" s="34">
        <f t="shared" si="133"/>
        <v>0.86</v>
      </c>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c r="CC145" s="8"/>
      <c r="CD145" s="8"/>
      <c r="CE145" s="8"/>
      <c r="CF145" s="8"/>
      <c r="CG145" s="8"/>
      <c r="CH145" s="8"/>
      <c r="CI145" s="8"/>
      <c r="CJ145" s="8"/>
      <c r="CK145" s="8"/>
      <c r="CL145" s="8"/>
      <c r="CM145" s="8"/>
      <c r="CN145" s="8"/>
      <c r="CO145" s="8"/>
      <c r="CP145" s="8"/>
      <c r="CQ145" s="8"/>
      <c r="CR145" s="8"/>
      <c r="CS145" s="8"/>
      <c r="CT145" s="8"/>
      <c r="CU145" s="8"/>
      <c r="CV145" s="8"/>
      <c r="CW145" s="8"/>
      <c r="CX145" s="8"/>
      <c r="CY145" s="8"/>
      <c r="CZ145" s="8"/>
      <c r="DA145" s="8"/>
      <c r="DB145" s="8"/>
      <c r="DC145" s="8"/>
      <c r="DD145" s="8"/>
      <c r="DE145" s="8"/>
      <c r="DF145" s="8"/>
      <c r="DG145" s="8"/>
      <c r="DH145" s="8"/>
      <c r="DI145" s="8"/>
      <c r="DJ145" s="8"/>
      <c r="DK145" s="8"/>
      <c r="DL145" s="8"/>
      <c r="DM145" s="8"/>
      <c r="DN145" s="8"/>
      <c r="DO145" s="8"/>
      <c r="DP145" s="8"/>
      <c r="DQ145" s="8"/>
      <c r="DR145" s="8"/>
      <c r="DS145" s="8"/>
      <c r="DT145" s="8"/>
      <c r="DU145" s="8"/>
      <c r="DV145" s="8"/>
      <c r="DW145" s="8"/>
      <c r="DX145" s="8"/>
      <c r="DY145" s="8"/>
      <c r="DZ145" s="8"/>
      <c r="EA145" s="8"/>
      <c r="EB145" s="8"/>
      <c r="EC145" s="8"/>
      <c r="ED145" s="8"/>
      <c r="EE145" s="8"/>
      <c r="EF145" s="8"/>
      <c r="EG145" s="8"/>
      <c r="EH145" s="8"/>
      <c r="EI145" s="8"/>
      <c r="EJ145" s="8"/>
      <c r="EK145" s="8"/>
      <c r="EL145" s="8"/>
      <c r="EM145" s="8"/>
      <c r="EN145" s="8"/>
      <c r="EO145" s="8"/>
      <c r="EP145" s="8"/>
      <c r="EQ145" s="8"/>
      <c r="ER145" s="8"/>
      <c r="ES145" s="8"/>
      <c r="ET145" s="8"/>
      <c r="EU145" s="8"/>
      <c r="EV145" s="8"/>
      <c r="EW145" s="8"/>
      <c r="EX145" s="8"/>
      <c r="EY145" s="8"/>
      <c r="EZ145" s="8"/>
      <c r="FA145" s="8"/>
      <c r="FB145" s="8"/>
      <c r="FC145" s="8"/>
      <c r="FD145" s="8"/>
      <c r="FE145" s="8"/>
      <c r="FF145" s="8"/>
      <c r="FG145" s="8"/>
      <c r="FH145" s="8"/>
      <c r="FI145" s="8"/>
      <c r="FJ145" s="8"/>
      <c r="FK145" s="8"/>
      <c r="FL145" s="8"/>
      <c r="FM145" s="8"/>
      <c r="FN145" s="8"/>
      <c r="FO145" s="8"/>
      <c r="FP145" s="8"/>
      <c r="FQ145" s="8"/>
      <c r="FR145" s="8"/>
      <c r="FS145" s="8"/>
      <c r="FT145" s="8"/>
      <c r="FU145" s="8"/>
      <c r="FV145" s="8"/>
      <c r="FW145" s="8"/>
      <c r="FX145" s="8"/>
      <c r="FY145" s="8"/>
      <c r="FZ145" s="8"/>
      <c r="GA145" s="8"/>
      <c r="GB145" s="8"/>
      <c r="GC145" s="8"/>
      <c r="GD145" s="8"/>
      <c r="GE145" s="8"/>
      <c r="GF145" s="8"/>
      <c r="GG145" s="8"/>
      <c r="GH145" s="8"/>
      <c r="GI145" s="8"/>
      <c r="GJ145" s="8"/>
      <c r="GK145" s="8"/>
      <c r="GL145" s="8"/>
      <c r="GM145" s="8"/>
      <c r="GN145" s="8"/>
      <c r="GO145" s="8"/>
      <c r="GP145" s="8"/>
      <c r="GQ145" s="8"/>
      <c r="GR145" s="8"/>
      <c r="GS145" s="8"/>
      <c r="GT145" s="8"/>
      <c r="GU145" s="8"/>
      <c r="GV145" s="8"/>
      <c r="GW145" s="8"/>
      <c r="GX145" s="8"/>
      <c r="GY145" s="8"/>
      <c r="GZ145" s="8"/>
    </row>
    <row r="146" s="1" customFormat="1" ht="22" customHeight="1" spans="1:208">
      <c r="A146" s="30" t="s">
        <v>151</v>
      </c>
      <c r="B146" s="31">
        <f t="shared" si="119"/>
        <v>0</v>
      </c>
      <c r="C146" s="32">
        <v>0</v>
      </c>
      <c r="D146" s="32">
        <v>0</v>
      </c>
      <c r="E146" s="32">
        <v>0</v>
      </c>
      <c r="F146" s="33">
        <v>0.85</v>
      </c>
      <c r="G146" s="34">
        <f t="shared" si="120"/>
        <v>0</v>
      </c>
      <c r="H146" s="34">
        <f t="shared" si="121"/>
        <v>0</v>
      </c>
      <c r="I146" s="34">
        <f t="shared" si="122"/>
        <v>0</v>
      </c>
      <c r="J146" s="34">
        <f t="shared" si="123"/>
        <v>0</v>
      </c>
      <c r="K146" s="34">
        <f t="shared" si="124"/>
        <v>0</v>
      </c>
      <c r="L146" s="34">
        <f t="shared" si="125"/>
        <v>0</v>
      </c>
      <c r="M146" s="34">
        <f t="shared" si="126"/>
        <v>0</v>
      </c>
      <c r="N146" s="34">
        <f t="shared" si="127"/>
        <v>0</v>
      </c>
      <c r="O146" s="34">
        <f t="shared" si="128"/>
        <v>0</v>
      </c>
      <c r="P146" s="34">
        <f t="shared" si="129"/>
        <v>0</v>
      </c>
      <c r="Q146" s="34">
        <f t="shared" si="130"/>
        <v>0</v>
      </c>
      <c r="R146" s="34">
        <f t="shared" si="131"/>
        <v>0</v>
      </c>
      <c r="S146" s="62">
        <f t="shared" si="117"/>
        <v>0</v>
      </c>
      <c r="T146" s="62">
        <v>0</v>
      </c>
      <c r="U146" s="36">
        <f t="shared" si="132"/>
        <v>0</v>
      </c>
      <c r="V146" s="34">
        <f t="shared" si="133"/>
        <v>0</v>
      </c>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c r="BQ146" s="8"/>
      <c r="BR146" s="8"/>
      <c r="BS146" s="8"/>
      <c r="BT146" s="8"/>
      <c r="BU146" s="8"/>
      <c r="BV146" s="8"/>
      <c r="BW146" s="8"/>
      <c r="BX146" s="8"/>
      <c r="BY146" s="8"/>
      <c r="BZ146" s="8"/>
      <c r="CA146" s="8"/>
      <c r="CB146" s="8"/>
      <c r="CC146" s="8"/>
      <c r="CD146" s="8"/>
      <c r="CE146" s="8"/>
      <c r="CF146" s="8"/>
      <c r="CG146" s="8"/>
      <c r="CH146" s="8"/>
      <c r="CI146" s="8"/>
      <c r="CJ146" s="8"/>
      <c r="CK146" s="8"/>
      <c r="CL146" s="8"/>
      <c r="CM146" s="8"/>
      <c r="CN146" s="8"/>
      <c r="CO146" s="8"/>
      <c r="CP146" s="8"/>
      <c r="CQ146" s="8"/>
      <c r="CR146" s="8"/>
      <c r="CS146" s="8"/>
      <c r="CT146" s="8"/>
      <c r="CU146" s="8"/>
      <c r="CV146" s="8"/>
      <c r="CW146" s="8"/>
      <c r="CX146" s="8"/>
      <c r="CY146" s="8"/>
      <c r="CZ146" s="8"/>
      <c r="DA146" s="8"/>
      <c r="DB146" s="8"/>
      <c r="DC146" s="8"/>
      <c r="DD146" s="8"/>
      <c r="DE146" s="8"/>
      <c r="DF146" s="8"/>
      <c r="DG146" s="8"/>
      <c r="DH146" s="8"/>
      <c r="DI146" s="8"/>
      <c r="DJ146" s="8"/>
      <c r="DK146" s="8"/>
      <c r="DL146" s="8"/>
      <c r="DM146" s="8"/>
      <c r="DN146" s="8"/>
      <c r="DO146" s="8"/>
      <c r="DP146" s="8"/>
      <c r="DQ146" s="8"/>
      <c r="DR146" s="8"/>
      <c r="DS146" s="8"/>
      <c r="DT146" s="8"/>
      <c r="DU146" s="8"/>
      <c r="DV146" s="8"/>
      <c r="DW146" s="8"/>
      <c r="DX146" s="8"/>
      <c r="DY146" s="8"/>
      <c r="DZ146" s="8"/>
      <c r="EA146" s="8"/>
      <c r="EB146" s="8"/>
      <c r="EC146" s="8"/>
      <c r="ED146" s="8"/>
      <c r="EE146" s="8"/>
      <c r="EF146" s="8"/>
      <c r="EG146" s="8"/>
      <c r="EH146" s="8"/>
      <c r="EI146" s="8"/>
      <c r="EJ146" s="8"/>
      <c r="EK146" s="8"/>
      <c r="EL146" s="8"/>
      <c r="EM146" s="8"/>
      <c r="EN146" s="8"/>
      <c r="EO146" s="8"/>
      <c r="EP146" s="8"/>
      <c r="EQ146" s="8"/>
      <c r="ER146" s="8"/>
      <c r="ES146" s="8"/>
      <c r="ET146" s="8"/>
      <c r="EU146" s="8"/>
      <c r="EV146" s="8"/>
      <c r="EW146" s="8"/>
      <c r="EX146" s="8"/>
      <c r="EY146" s="8"/>
      <c r="EZ146" s="8"/>
      <c r="FA146" s="8"/>
      <c r="FB146" s="8"/>
      <c r="FC146" s="8"/>
      <c r="FD146" s="8"/>
      <c r="FE146" s="8"/>
      <c r="FF146" s="8"/>
      <c r="FG146" s="8"/>
      <c r="FH146" s="8"/>
      <c r="FI146" s="8"/>
      <c r="FJ146" s="8"/>
      <c r="FK146" s="8"/>
      <c r="FL146" s="8"/>
      <c r="FM146" s="8"/>
      <c r="FN146" s="8"/>
      <c r="FO146" s="8"/>
      <c r="FP146" s="8"/>
      <c r="FQ146" s="8"/>
      <c r="FR146" s="8"/>
      <c r="FS146" s="8"/>
      <c r="FT146" s="8"/>
      <c r="FU146" s="8"/>
      <c r="FV146" s="8"/>
      <c r="FW146" s="8"/>
      <c r="FX146" s="8"/>
      <c r="FY146" s="8"/>
      <c r="FZ146" s="8"/>
      <c r="GA146" s="8"/>
      <c r="GB146" s="8"/>
      <c r="GC146" s="8"/>
      <c r="GD146" s="8"/>
      <c r="GE146" s="8"/>
      <c r="GF146" s="8"/>
      <c r="GG146" s="8"/>
      <c r="GH146" s="8"/>
      <c r="GI146" s="8"/>
      <c r="GJ146" s="8"/>
      <c r="GK146" s="8"/>
      <c r="GL146" s="8"/>
      <c r="GM146" s="8"/>
      <c r="GN146" s="8"/>
      <c r="GO146" s="8"/>
      <c r="GP146" s="8"/>
      <c r="GQ146" s="8"/>
      <c r="GR146" s="8"/>
      <c r="GS146" s="8"/>
      <c r="GT146" s="8"/>
      <c r="GU146" s="8"/>
      <c r="GV146" s="8"/>
      <c r="GW146" s="8"/>
      <c r="GX146" s="8"/>
      <c r="GY146" s="8"/>
      <c r="GZ146" s="8"/>
    </row>
    <row r="147" s="1" customFormat="1" ht="22" customHeight="1" spans="1:208">
      <c r="A147" s="30" t="s">
        <v>152</v>
      </c>
      <c r="B147" s="31">
        <f t="shared" si="119"/>
        <v>8</v>
      </c>
      <c r="C147" s="32">
        <v>0</v>
      </c>
      <c r="D147" s="32">
        <v>0</v>
      </c>
      <c r="E147" s="32">
        <v>8</v>
      </c>
      <c r="F147" s="33">
        <v>0.85</v>
      </c>
      <c r="G147" s="34">
        <f t="shared" si="120"/>
        <v>2.12</v>
      </c>
      <c r="H147" s="34">
        <f t="shared" si="121"/>
        <v>0</v>
      </c>
      <c r="I147" s="34">
        <f t="shared" si="122"/>
        <v>0</v>
      </c>
      <c r="J147" s="34">
        <f t="shared" si="123"/>
        <v>2.12</v>
      </c>
      <c r="K147" s="34">
        <f t="shared" si="124"/>
        <v>0.75</v>
      </c>
      <c r="L147" s="34">
        <f t="shared" si="125"/>
        <v>0</v>
      </c>
      <c r="M147" s="34">
        <f t="shared" si="126"/>
        <v>0</v>
      </c>
      <c r="N147" s="34">
        <f t="shared" si="127"/>
        <v>0.75</v>
      </c>
      <c r="O147" s="34">
        <f t="shared" si="128"/>
        <v>1.37</v>
      </c>
      <c r="P147" s="34">
        <f t="shared" si="129"/>
        <v>0</v>
      </c>
      <c r="Q147" s="34">
        <f t="shared" si="130"/>
        <v>0</v>
      </c>
      <c r="R147" s="34">
        <f t="shared" si="131"/>
        <v>1.37</v>
      </c>
      <c r="S147" s="62">
        <f t="shared" si="117"/>
        <v>1.37</v>
      </c>
      <c r="T147" s="62">
        <v>1.37</v>
      </c>
      <c r="U147" s="36">
        <f t="shared" si="132"/>
        <v>0</v>
      </c>
      <c r="V147" s="34">
        <f t="shared" si="133"/>
        <v>1.37</v>
      </c>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c r="BQ147" s="8"/>
      <c r="BR147" s="8"/>
      <c r="BS147" s="8"/>
      <c r="BT147" s="8"/>
      <c r="BU147" s="8"/>
      <c r="BV147" s="8"/>
      <c r="BW147" s="8"/>
      <c r="BX147" s="8"/>
      <c r="BY147" s="8"/>
      <c r="BZ147" s="8"/>
      <c r="CA147" s="8"/>
      <c r="CB147" s="8"/>
      <c r="CC147" s="8"/>
      <c r="CD147" s="8"/>
      <c r="CE147" s="8"/>
      <c r="CF147" s="8"/>
      <c r="CG147" s="8"/>
      <c r="CH147" s="8"/>
      <c r="CI147" s="8"/>
      <c r="CJ147" s="8"/>
      <c r="CK147" s="8"/>
      <c r="CL147" s="8"/>
      <c r="CM147" s="8"/>
      <c r="CN147" s="8"/>
      <c r="CO147" s="8"/>
      <c r="CP147" s="8"/>
      <c r="CQ147" s="8"/>
      <c r="CR147" s="8"/>
      <c r="CS147" s="8"/>
      <c r="CT147" s="8"/>
      <c r="CU147" s="8"/>
      <c r="CV147" s="8"/>
      <c r="CW147" s="8"/>
      <c r="CX147" s="8"/>
      <c r="CY147" s="8"/>
      <c r="CZ147" s="8"/>
      <c r="DA147" s="8"/>
      <c r="DB147" s="8"/>
      <c r="DC147" s="8"/>
      <c r="DD147" s="8"/>
      <c r="DE147" s="8"/>
      <c r="DF147" s="8"/>
      <c r="DG147" s="8"/>
      <c r="DH147" s="8"/>
      <c r="DI147" s="8"/>
      <c r="DJ147" s="8"/>
      <c r="DK147" s="8"/>
      <c r="DL147" s="8"/>
      <c r="DM147" s="8"/>
      <c r="DN147" s="8"/>
      <c r="DO147" s="8"/>
      <c r="DP147" s="8"/>
      <c r="DQ147" s="8"/>
      <c r="DR147" s="8"/>
      <c r="DS147" s="8"/>
      <c r="DT147" s="8"/>
      <c r="DU147" s="8"/>
      <c r="DV147" s="8"/>
      <c r="DW147" s="8"/>
      <c r="DX147" s="8"/>
      <c r="DY147" s="8"/>
      <c r="DZ147" s="8"/>
      <c r="EA147" s="8"/>
      <c r="EB147" s="8"/>
      <c r="EC147" s="8"/>
      <c r="ED147" s="8"/>
      <c r="EE147" s="8"/>
      <c r="EF147" s="8"/>
      <c r="EG147" s="8"/>
      <c r="EH147" s="8"/>
      <c r="EI147" s="8"/>
      <c r="EJ147" s="8"/>
      <c r="EK147" s="8"/>
      <c r="EL147" s="8"/>
      <c r="EM147" s="8"/>
      <c r="EN147" s="8"/>
      <c r="EO147" s="8"/>
      <c r="EP147" s="8"/>
      <c r="EQ147" s="8"/>
      <c r="ER147" s="8"/>
      <c r="ES147" s="8"/>
      <c r="ET147" s="8"/>
      <c r="EU147" s="8"/>
      <c r="EV147" s="8"/>
      <c r="EW147" s="8"/>
      <c r="EX147" s="8"/>
      <c r="EY147" s="8"/>
      <c r="EZ147" s="8"/>
      <c r="FA147" s="8"/>
      <c r="FB147" s="8"/>
      <c r="FC147" s="8"/>
      <c r="FD147" s="8"/>
      <c r="FE147" s="8"/>
      <c r="FF147" s="8"/>
      <c r="FG147" s="8"/>
      <c r="FH147" s="8"/>
      <c r="FI147" s="8"/>
      <c r="FJ147" s="8"/>
      <c r="FK147" s="8"/>
      <c r="FL147" s="8"/>
      <c r="FM147" s="8"/>
      <c r="FN147" s="8"/>
      <c r="FO147" s="8"/>
      <c r="FP147" s="8"/>
      <c r="FQ147" s="8"/>
      <c r="FR147" s="8"/>
      <c r="FS147" s="8"/>
      <c r="FT147" s="8"/>
      <c r="FU147" s="8"/>
      <c r="FV147" s="8"/>
      <c r="FW147" s="8"/>
      <c r="FX147" s="8"/>
      <c r="FY147" s="8"/>
      <c r="FZ147" s="8"/>
      <c r="GA147" s="8"/>
      <c r="GB147" s="8"/>
      <c r="GC147" s="8"/>
      <c r="GD147" s="8"/>
      <c r="GE147" s="8"/>
      <c r="GF147" s="8"/>
      <c r="GG147" s="8"/>
      <c r="GH147" s="8"/>
      <c r="GI147" s="8"/>
      <c r="GJ147" s="8"/>
      <c r="GK147" s="8"/>
      <c r="GL147" s="8"/>
      <c r="GM147" s="8"/>
      <c r="GN147" s="8"/>
      <c r="GO147" s="8"/>
      <c r="GP147" s="8"/>
      <c r="GQ147" s="8"/>
      <c r="GR147" s="8"/>
      <c r="GS147" s="8"/>
      <c r="GT147" s="8"/>
      <c r="GU147" s="8"/>
      <c r="GV147" s="8"/>
      <c r="GW147" s="8"/>
      <c r="GX147" s="8"/>
      <c r="GY147" s="8"/>
      <c r="GZ147" s="8"/>
    </row>
    <row r="148" s="1" customFormat="1" ht="22" customHeight="1" spans="1:208">
      <c r="A148" s="70" t="s">
        <v>153</v>
      </c>
      <c r="B148" s="31">
        <f t="shared" si="119"/>
        <v>0</v>
      </c>
      <c r="C148" s="32">
        <v>0</v>
      </c>
      <c r="D148" s="32">
        <v>0</v>
      </c>
      <c r="E148" s="32">
        <v>0</v>
      </c>
      <c r="F148" s="33">
        <v>0.85</v>
      </c>
      <c r="G148" s="34">
        <f t="shared" si="120"/>
        <v>0</v>
      </c>
      <c r="H148" s="34">
        <f t="shared" si="121"/>
        <v>0</v>
      </c>
      <c r="I148" s="34">
        <f t="shared" si="122"/>
        <v>0</v>
      </c>
      <c r="J148" s="34">
        <f t="shared" si="123"/>
        <v>0</v>
      </c>
      <c r="K148" s="34">
        <f t="shared" si="124"/>
        <v>0</v>
      </c>
      <c r="L148" s="34">
        <f t="shared" si="125"/>
        <v>0</v>
      </c>
      <c r="M148" s="34">
        <f t="shared" si="126"/>
        <v>0</v>
      </c>
      <c r="N148" s="34">
        <f t="shared" si="127"/>
        <v>0</v>
      </c>
      <c r="O148" s="34">
        <f t="shared" si="128"/>
        <v>0</v>
      </c>
      <c r="P148" s="34">
        <f t="shared" si="129"/>
        <v>0</v>
      </c>
      <c r="Q148" s="34">
        <f t="shared" si="130"/>
        <v>0</v>
      </c>
      <c r="R148" s="34">
        <f t="shared" si="131"/>
        <v>0</v>
      </c>
      <c r="S148" s="62">
        <f t="shared" si="117"/>
        <v>0</v>
      </c>
      <c r="T148" s="62">
        <v>0</v>
      </c>
      <c r="U148" s="34">
        <f t="shared" si="132"/>
        <v>0</v>
      </c>
      <c r="V148" s="34">
        <f t="shared" si="133"/>
        <v>0</v>
      </c>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c r="AW148" s="8"/>
      <c r="AX148" s="8"/>
      <c r="AY148" s="8"/>
      <c r="AZ148" s="8"/>
      <c r="BA148" s="8"/>
      <c r="BB148" s="8"/>
      <c r="BC148" s="8"/>
      <c r="BD148" s="8"/>
      <c r="BE148" s="8"/>
      <c r="BF148" s="8"/>
      <c r="BG148" s="8"/>
      <c r="BH148" s="8"/>
      <c r="BI148" s="8"/>
      <c r="BJ148" s="8"/>
      <c r="BK148" s="8"/>
      <c r="BL148" s="8"/>
      <c r="BM148" s="8"/>
      <c r="BN148" s="8"/>
      <c r="BO148" s="8"/>
      <c r="BP148" s="8"/>
      <c r="BQ148" s="8"/>
      <c r="BR148" s="8"/>
      <c r="BS148" s="8"/>
      <c r="BT148" s="8"/>
      <c r="BU148" s="8"/>
      <c r="BV148" s="8"/>
      <c r="BW148" s="8"/>
      <c r="BX148" s="8"/>
      <c r="BY148" s="8"/>
      <c r="BZ148" s="8"/>
      <c r="CA148" s="8"/>
      <c r="CB148" s="8"/>
      <c r="CC148" s="8"/>
      <c r="CD148" s="8"/>
      <c r="CE148" s="8"/>
      <c r="CF148" s="8"/>
      <c r="CG148" s="8"/>
      <c r="CH148" s="8"/>
      <c r="CI148" s="8"/>
      <c r="CJ148" s="8"/>
      <c r="CK148" s="8"/>
      <c r="CL148" s="8"/>
      <c r="CM148" s="8"/>
      <c r="CN148" s="8"/>
      <c r="CO148" s="8"/>
      <c r="CP148" s="8"/>
      <c r="CQ148" s="8"/>
      <c r="CR148" s="8"/>
      <c r="CS148" s="8"/>
      <c r="CT148" s="8"/>
      <c r="CU148" s="8"/>
      <c r="CV148" s="8"/>
      <c r="CW148" s="8"/>
      <c r="CX148" s="8"/>
      <c r="CY148" s="8"/>
      <c r="CZ148" s="8"/>
      <c r="DA148" s="8"/>
      <c r="DB148" s="8"/>
      <c r="DC148" s="8"/>
      <c r="DD148" s="8"/>
      <c r="DE148" s="8"/>
      <c r="DF148" s="8"/>
      <c r="DG148" s="8"/>
      <c r="DH148" s="8"/>
      <c r="DI148" s="8"/>
      <c r="DJ148" s="8"/>
      <c r="DK148" s="8"/>
      <c r="DL148" s="8"/>
      <c r="DM148" s="8"/>
      <c r="DN148" s="8"/>
      <c r="DO148" s="8"/>
      <c r="DP148" s="8"/>
      <c r="DQ148" s="8"/>
      <c r="DR148" s="8"/>
      <c r="DS148" s="8"/>
      <c r="DT148" s="8"/>
      <c r="DU148" s="8"/>
      <c r="DV148" s="8"/>
      <c r="DW148" s="8"/>
      <c r="DX148" s="8"/>
      <c r="DY148" s="8"/>
      <c r="DZ148" s="8"/>
      <c r="EA148" s="8"/>
      <c r="EB148" s="8"/>
      <c r="EC148" s="8"/>
      <c r="ED148" s="8"/>
      <c r="EE148" s="8"/>
      <c r="EF148" s="8"/>
      <c r="EG148" s="8"/>
      <c r="EH148" s="8"/>
      <c r="EI148" s="8"/>
      <c r="EJ148" s="8"/>
      <c r="EK148" s="8"/>
      <c r="EL148" s="8"/>
      <c r="EM148" s="8"/>
      <c r="EN148" s="8"/>
      <c r="EO148" s="8"/>
      <c r="EP148" s="8"/>
      <c r="EQ148" s="8"/>
      <c r="ER148" s="8"/>
      <c r="ES148" s="8"/>
      <c r="ET148" s="8"/>
      <c r="EU148" s="8"/>
      <c r="EV148" s="8"/>
      <c r="EW148" s="8"/>
      <c r="EX148" s="8"/>
      <c r="EY148" s="8"/>
      <c r="EZ148" s="8"/>
      <c r="FA148" s="8"/>
      <c r="FB148" s="8"/>
      <c r="FC148" s="8"/>
      <c r="FD148" s="8"/>
      <c r="FE148" s="8"/>
      <c r="FF148" s="8"/>
      <c r="FG148" s="8"/>
      <c r="FH148" s="8"/>
      <c r="FI148" s="8"/>
      <c r="FJ148" s="8"/>
      <c r="FK148" s="8"/>
      <c r="FL148" s="8"/>
      <c r="FM148" s="8"/>
      <c r="FN148" s="8"/>
      <c r="FO148" s="8"/>
      <c r="FP148" s="8"/>
      <c r="FQ148" s="8"/>
      <c r="FR148" s="8"/>
      <c r="FS148" s="8"/>
      <c r="FT148" s="8"/>
      <c r="FU148" s="8"/>
      <c r="FV148" s="8"/>
      <c r="FW148" s="8"/>
      <c r="FX148" s="8"/>
      <c r="FY148" s="8"/>
      <c r="FZ148" s="8"/>
      <c r="GA148" s="8"/>
      <c r="GB148" s="8"/>
      <c r="GC148" s="8"/>
      <c r="GD148" s="8"/>
      <c r="GE148" s="8"/>
      <c r="GF148" s="8"/>
      <c r="GG148" s="8"/>
      <c r="GH148" s="8"/>
      <c r="GI148" s="8"/>
      <c r="GJ148" s="8"/>
      <c r="GK148" s="8"/>
      <c r="GL148" s="8"/>
      <c r="GM148" s="8"/>
      <c r="GN148" s="8"/>
      <c r="GO148" s="8"/>
      <c r="GP148" s="8"/>
      <c r="GQ148" s="8"/>
      <c r="GR148" s="8"/>
      <c r="GS148" s="8"/>
      <c r="GT148" s="8"/>
      <c r="GU148" s="8"/>
      <c r="GV148" s="8"/>
      <c r="GW148" s="8"/>
      <c r="GX148" s="8"/>
      <c r="GY148" s="8"/>
      <c r="GZ148" s="8"/>
    </row>
    <row r="149" s="1" customFormat="1" ht="22" customHeight="1" spans="1:208">
      <c r="A149" s="30" t="s">
        <v>154</v>
      </c>
      <c r="B149" s="31">
        <f t="shared" si="119"/>
        <v>1</v>
      </c>
      <c r="C149" s="32">
        <v>0</v>
      </c>
      <c r="D149" s="32">
        <v>1</v>
      </c>
      <c r="E149" s="32">
        <v>0</v>
      </c>
      <c r="F149" s="33">
        <v>0.85</v>
      </c>
      <c r="G149" s="34">
        <f t="shared" si="120"/>
        <v>0.4</v>
      </c>
      <c r="H149" s="34">
        <f t="shared" si="121"/>
        <v>0</v>
      </c>
      <c r="I149" s="34">
        <f t="shared" si="122"/>
        <v>0.4</v>
      </c>
      <c r="J149" s="34">
        <f t="shared" si="123"/>
        <v>0</v>
      </c>
      <c r="K149" s="34">
        <f t="shared" si="124"/>
        <v>0.14</v>
      </c>
      <c r="L149" s="34">
        <f t="shared" si="125"/>
        <v>0</v>
      </c>
      <c r="M149" s="34">
        <f t="shared" si="126"/>
        <v>0.14</v>
      </c>
      <c r="N149" s="34">
        <f t="shared" si="127"/>
        <v>0</v>
      </c>
      <c r="O149" s="34">
        <f t="shared" si="128"/>
        <v>0.26</v>
      </c>
      <c r="P149" s="34">
        <f t="shared" si="129"/>
        <v>0</v>
      </c>
      <c r="Q149" s="34">
        <f t="shared" si="130"/>
        <v>0.26</v>
      </c>
      <c r="R149" s="34">
        <f t="shared" si="131"/>
        <v>0</v>
      </c>
      <c r="S149" s="62">
        <f t="shared" si="117"/>
        <v>0.26</v>
      </c>
      <c r="T149" s="62">
        <v>0.26</v>
      </c>
      <c r="U149" s="36">
        <f t="shared" si="132"/>
        <v>0</v>
      </c>
      <c r="V149" s="34">
        <f t="shared" si="133"/>
        <v>0.26</v>
      </c>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c r="CV149" s="8"/>
      <c r="CW149" s="8"/>
      <c r="CX149" s="8"/>
      <c r="CY149" s="8"/>
      <c r="CZ149" s="8"/>
      <c r="DA149" s="8"/>
      <c r="DB149" s="8"/>
      <c r="DC149" s="8"/>
      <c r="DD149" s="8"/>
      <c r="DE149" s="8"/>
      <c r="DF149" s="8"/>
      <c r="DG149" s="8"/>
      <c r="DH149" s="8"/>
      <c r="DI149" s="8"/>
      <c r="DJ149" s="8"/>
      <c r="DK149" s="8"/>
      <c r="DL149" s="8"/>
      <c r="DM149" s="8"/>
      <c r="DN149" s="8"/>
      <c r="DO149" s="8"/>
      <c r="DP149" s="8"/>
      <c r="DQ149" s="8"/>
      <c r="DR149" s="8"/>
      <c r="DS149" s="8"/>
      <c r="DT149" s="8"/>
      <c r="DU149" s="8"/>
      <c r="DV149" s="8"/>
      <c r="DW149" s="8"/>
      <c r="DX149" s="8"/>
      <c r="DY149" s="8"/>
      <c r="DZ149" s="8"/>
      <c r="EA149" s="8"/>
      <c r="EB149" s="8"/>
      <c r="EC149" s="8"/>
      <c r="ED149" s="8"/>
      <c r="EE149" s="8"/>
      <c r="EF149" s="8"/>
      <c r="EG149" s="8"/>
      <c r="EH149" s="8"/>
      <c r="EI149" s="8"/>
      <c r="EJ149" s="8"/>
      <c r="EK149" s="8"/>
      <c r="EL149" s="8"/>
      <c r="EM149" s="8"/>
      <c r="EN149" s="8"/>
      <c r="EO149" s="8"/>
      <c r="EP149" s="8"/>
      <c r="EQ149" s="8"/>
      <c r="ER149" s="8"/>
      <c r="ES149" s="8"/>
      <c r="ET149" s="8"/>
      <c r="EU149" s="8"/>
      <c r="EV149" s="8"/>
      <c r="EW149" s="8"/>
      <c r="EX149" s="8"/>
      <c r="EY149" s="8"/>
      <c r="EZ149" s="8"/>
      <c r="FA149" s="8"/>
      <c r="FB149" s="8"/>
      <c r="FC149" s="8"/>
      <c r="FD149" s="8"/>
      <c r="FE149" s="8"/>
      <c r="FF149" s="8"/>
      <c r="FG149" s="8"/>
      <c r="FH149" s="8"/>
      <c r="FI149" s="8"/>
      <c r="FJ149" s="8"/>
      <c r="FK149" s="8"/>
      <c r="FL149" s="8"/>
      <c r="FM149" s="8"/>
      <c r="FN149" s="8"/>
      <c r="FO149" s="8"/>
      <c r="FP149" s="8"/>
      <c r="FQ149" s="8"/>
      <c r="FR149" s="8"/>
      <c r="FS149" s="8"/>
      <c r="FT149" s="8"/>
      <c r="FU149" s="8"/>
      <c r="FV149" s="8"/>
      <c r="FW149" s="8"/>
      <c r="FX149" s="8"/>
      <c r="FY149" s="8"/>
      <c r="FZ149" s="8"/>
      <c r="GA149" s="8"/>
      <c r="GB149" s="8"/>
      <c r="GC149" s="8"/>
      <c r="GD149" s="8"/>
      <c r="GE149" s="8"/>
      <c r="GF149" s="8"/>
      <c r="GG149" s="8"/>
      <c r="GH149" s="8"/>
      <c r="GI149" s="8"/>
      <c r="GJ149" s="8"/>
      <c r="GK149" s="8"/>
      <c r="GL149" s="8"/>
      <c r="GM149" s="8"/>
      <c r="GN149" s="8"/>
      <c r="GO149" s="8"/>
      <c r="GP149" s="8"/>
      <c r="GQ149" s="8"/>
      <c r="GR149" s="8"/>
      <c r="GS149" s="8"/>
      <c r="GT149" s="8"/>
      <c r="GU149" s="8"/>
      <c r="GV149" s="8"/>
      <c r="GW149" s="8"/>
      <c r="GX149" s="8"/>
      <c r="GY149" s="8"/>
      <c r="GZ149" s="8"/>
    </row>
    <row r="150" s="1" customFormat="1" ht="22" customHeight="1" spans="1:208">
      <c r="A150" s="30" t="s">
        <v>155</v>
      </c>
      <c r="B150" s="31">
        <f t="shared" si="119"/>
        <v>0</v>
      </c>
      <c r="C150" s="32">
        <v>0</v>
      </c>
      <c r="D150" s="32">
        <v>0</v>
      </c>
      <c r="E150" s="32">
        <v>0</v>
      </c>
      <c r="F150" s="33">
        <v>0.85</v>
      </c>
      <c r="G150" s="34">
        <f t="shared" si="120"/>
        <v>0</v>
      </c>
      <c r="H150" s="34">
        <f t="shared" si="121"/>
        <v>0</v>
      </c>
      <c r="I150" s="34">
        <f t="shared" si="122"/>
        <v>0</v>
      </c>
      <c r="J150" s="34">
        <f t="shared" si="123"/>
        <v>0</v>
      </c>
      <c r="K150" s="34">
        <f t="shared" si="124"/>
        <v>0</v>
      </c>
      <c r="L150" s="34">
        <f t="shared" si="125"/>
        <v>0</v>
      </c>
      <c r="M150" s="34">
        <f t="shared" si="126"/>
        <v>0</v>
      </c>
      <c r="N150" s="34">
        <f t="shared" si="127"/>
        <v>0</v>
      </c>
      <c r="O150" s="34">
        <f t="shared" si="128"/>
        <v>0</v>
      </c>
      <c r="P150" s="34">
        <f t="shared" si="129"/>
        <v>0</v>
      </c>
      <c r="Q150" s="34">
        <f t="shared" si="130"/>
        <v>0</v>
      </c>
      <c r="R150" s="34">
        <f t="shared" si="131"/>
        <v>0</v>
      </c>
      <c r="S150" s="62">
        <f t="shared" si="117"/>
        <v>0</v>
      </c>
      <c r="T150" s="62">
        <v>0</v>
      </c>
      <c r="U150" s="36">
        <f t="shared" si="132"/>
        <v>0</v>
      </c>
      <c r="V150" s="34">
        <f t="shared" si="133"/>
        <v>0</v>
      </c>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c r="CV150" s="8"/>
      <c r="CW150" s="8"/>
      <c r="CX150" s="8"/>
      <c r="CY150" s="8"/>
      <c r="CZ150" s="8"/>
      <c r="DA150" s="8"/>
      <c r="DB150" s="8"/>
      <c r="DC150" s="8"/>
      <c r="DD150" s="8"/>
      <c r="DE150" s="8"/>
      <c r="DF150" s="8"/>
      <c r="DG150" s="8"/>
      <c r="DH150" s="8"/>
      <c r="DI150" s="8"/>
      <c r="DJ150" s="8"/>
      <c r="DK150" s="8"/>
      <c r="DL150" s="8"/>
      <c r="DM150" s="8"/>
      <c r="DN150" s="8"/>
      <c r="DO150" s="8"/>
      <c r="DP150" s="8"/>
      <c r="DQ150" s="8"/>
      <c r="DR150" s="8"/>
      <c r="DS150" s="8"/>
      <c r="DT150" s="8"/>
      <c r="DU150" s="8"/>
      <c r="DV150" s="8"/>
      <c r="DW150" s="8"/>
      <c r="DX150" s="8"/>
      <c r="DY150" s="8"/>
      <c r="DZ150" s="8"/>
      <c r="EA150" s="8"/>
      <c r="EB150" s="8"/>
      <c r="EC150" s="8"/>
      <c r="ED150" s="8"/>
      <c r="EE150" s="8"/>
      <c r="EF150" s="8"/>
      <c r="EG150" s="8"/>
      <c r="EH150" s="8"/>
      <c r="EI150" s="8"/>
      <c r="EJ150" s="8"/>
      <c r="EK150" s="8"/>
      <c r="EL150" s="8"/>
      <c r="EM150" s="8"/>
      <c r="EN150" s="8"/>
      <c r="EO150" s="8"/>
      <c r="EP150" s="8"/>
      <c r="EQ150" s="8"/>
      <c r="ER150" s="8"/>
      <c r="ES150" s="8"/>
      <c r="ET150" s="8"/>
      <c r="EU150" s="8"/>
      <c r="EV150" s="8"/>
      <c r="EW150" s="8"/>
      <c r="EX150" s="8"/>
      <c r="EY150" s="8"/>
      <c r="EZ150" s="8"/>
      <c r="FA150" s="8"/>
      <c r="FB150" s="8"/>
      <c r="FC150" s="8"/>
      <c r="FD150" s="8"/>
      <c r="FE150" s="8"/>
      <c r="FF150" s="8"/>
      <c r="FG150" s="8"/>
      <c r="FH150" s="8"/>
      <c r="FI150" s="8"/>
      <c r="FJ150" s="8"/>
      <c r="FK150" s="8"/>
      <c r="FL150" s="8"/>
      <c r="FM150" s="8"/>
      <c r="FN150" s="8"/>
      <c r="FO150" s="8"/>
      <c r="FP150" s="8"/>
      <c r="FQ150" s="8"/>
      <c r="FR150" s="8"/>
      <c r="FS150" s="8"/>
      <c r="FT150" s="8"/>
      <c r="FU150" s="8"/>
      <c r="FV150" s="8"/>
      <c r="FW150" s="8"/>
      <c r="FX150" s="8"/>
      <c r="FY150" s="8"/>
      <c r="FZ150" s="8"/>
      <c r="GA150" s="8"/>
      <c r="GB150" s="8"/>
      <c r="GC150" s="8"/>
      <c r="GD150" s="8"/>
      <c r="GE150" s="8"/>
      <c r="GF150" s="8"/>
      <c r="GG150" s="8"/>
      <c r="GH150" s="8"/>
      <c r="GI150" s="8"/>
      <c r="GJ150" s="8"/>
      <c r="GK150" s="8"/>
      <c r="GL150" s="8"/>
      <c r="GM150" s="8"/>
      <c r="GN150" s="8"/>
      <c r="GO150" s="8"/>
      <c r="GP150" s="8"/>
      <c r="GQ150" s="8"/>
      <c r="GR150" s="8"/>
      <c r="GS150" s="8"/>
      <c r="GT150" s="8"/>
      <c r="GU150" s="8"/>
      <c r="GV150" s="8"/>
      <c r="GW150" s="8"/>
      <c r="GX150" s="8"/>
      <c r="GY150" s="8"/>
      <c r="GZ150" s="8"/>
    </row>
    <row r="151" s="1" customFormat="1" ht="22" customHeight="1" spans="1:208">
      <c r="A151" s="30" t="s">
        <v>156</v>
      </c>
      <c r="B151" s="31">
        <f t="shared" si="119"/>
        <v>3</v>
      </c>
      <c r="C151" s="32">
        <v>1</v>
      </c>
      <c r="D151" s="32">
        <v>0</v>
      </c>
      <c r="E151" s="32">
        <v>2</v>
      </c>
      <c r="F151" s="33">
        <v>0.85</v>
      </c>
      <c r="G151" s="34">
        <f t="shared" si="120"/>
        <v>1.06</v>
      </c>
      <c r="H151" s="34">
        <f t="shared" si="121"/>
        <v>0.53</v>
      </c>
      <c r="I151" s="34">
        <f t="shared" si="122"/>
        <v>0</v>
      </c>
      <c r="J151" s="34">
        <f t="shared" si="123"/>
        <v>0.53</v>
      </c>
      <c r="K151" s="34">
        <f t="shared" si="124"/>
        <v>0.38</v>
      </c>
      <c r="L151" s="34">
        <f t="shared" si="125"/>
        <v>0.19</v>
      </c>
      <c r="M151" s="34">
        <f t="shared" si="126"/>
        <v>0</v>
      </c>
      <c r="N151" s="34">
        <f t="shared" si="127"/>
        <v>0.19</v>
      </c>
      <c r="O151" s="34">
        <f t="shared" si="128"/>
        <v>0.68</v>
      </c>
      <c r="P151" s="34">
        <f t="shared" si="129"/>
        <v>0.34</v>
      </c>
      <c r="Q151" s="34">
        <f t="shared" si="130"/>
        <v>0</v>
      </c>
      <c r="R151" s="34">
        <f t="shared" si="131"/>
        <v>0.34</v>
      </c>
      <c r="S151" s="62">
        <f t="shared" si="117"/>
        <v>0.68</v>
      </c>
      <c r="T151" s="62">
        <v>0.68</v>
      </c>
      <c r="U151" s="36">
        <f t="shared" si="132"/>
        <v>0</v>
      </c>
      <c r="V151" s="34">
        <f t="shared" si="133"/>
        <v>0.68</v>
      </c>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c r="CV151" s="8"/>
      <c r="CW151" s="8"/>
      <c r="CX151" s="8"/>
      <c r="CY151" s="8"/>
      <c r="CZ151" s="8"/>
      <c r="DA151" s="8"/>
      <c r="DB151" s="8"/>
      <c r="DC151" s="8"/>
      <c r="DD151" s="8"/>
      <c r="DE151" s="8"/>
      <c r="DF151" s="8"/>
      <c r="DG151" s="8"/>
      <c r="DH151" s="8"/>
      <c r="DI151" s="8"/>
      <c r="DJ151" s="8"/>
      <c r="DK151" s="8"/>
      <c r="DL151" s="8"/>
      <c r="DM151" s="8"/>
      <c r="DN151" s="8"/>
      <c r="DO151" s="8"/>
      <c r="DP151" s="8"/>
      <c r="DQ151" s="8"/>
      <c r="DR151" s="8"/>
      <c r="DS151" s="8"/>
      <c r="DT151" s="8"/>
      <c r="DU151" s="8"/>
      <c r="DV151" s="8"/>
      <c r="DW151" s="8"/>
      <c r="DX151" s="8"/>
      <c r="DY151" s="8"/>
      <c r="DZ151" s="8"/>
      <c r="EA151" s="8"/>
      <c r="EB151" s="8"/>
      <c r="EC151" s="8"/>
      <c r="ED151" s="8"/>
      <c r="EE151" s="8"/>
      <c r="EF151" s="8"/>
      <c r="EG151" s="8"/>
      <c r="EH151" s="8"/>
      <c r="EI151" s="8"/>
      <c r="EJ151" s="8"/>
      <c r="EK151" s="8"/>
      <c r="EL151" s="8"/>
      <c r="EM151" s="8"/>
      <c r="EN151" s="8"/>
      <c r="EO151" s="8"/>
      <c r="EP151" s="8"/>
      <c r="EQ151" s="8"/>
      <c r="ER151" s="8"/>
      <c r="ES151" s="8"/>
      <c r="ET151" s="8"/>
      <c r="EU151" s="8"/>
      <c r="EV151" s="8"/>
      <c r="EW151" s="8"/>
      <c r="EX151" s="8"/>
      <c r="EY151" s="8"/>
      <c r="EZ151" s="8"/>
      <c r="FA151" s="8"/>
      <c r="FB151" s="8"/>
      <c r="FC151" s="8"/>
      <c r="FD151" s="8"/>
      <c r="FE151" s="8"/>
      <c r="FF151" s="8"/>
      <c r="FG151" s="8"/>
      <c r="FH151" s="8"/>
      <c r="FI151" s="8"/>
      <c r="FJ151" s="8"/>
      <c r="FK151" s="8"/>
      <c r="FL151" s="8"/>
      <c r="FM151" s="8"/>
      <c r="FN151" s="8"/>
      <c r="FO151" s="8"/>
      <c r="FP151" s="8"/>
      <c r="FQ151" s="8"/>
      <c r="FR151" s="8"/>
      <c r="FS151" s="8"/>
      <c r="FT151" s="8"/>
      <c r="FU151" s="8"/>
      <c r="FV151" s="8"/>
      <c r="FW151" s="8"/>
      <c r="FX151" s="8"/>
      <c r="FY151" s="8"/>
      <c r="FZ151" s="8"/>
      <c r="GA151" s="8"/>
      <c r="GB151" s="8"/>
      <c r="GC151" s="8"/>
      <c r="GD151" s="8"/>
      <c r="GE151" s="8"/>
      <c r="GF151" s="8"/>
      <c r="GG151" s="8"/>
      <c r="GH151" s="8"/>
      <c r="GI151" s="8"/>
      <c r="GJ151" s="8"/>
      <c r="GK151" s="8"/>
      <c r="GL151" s="8"/>
      <c r="GM151" s="8"/>
      <c r="GN151" s="8"/>
      <c r="GO151" s="8"/>
      <c r="GP151" s="8"/>
      <c r="GQ151" s="8"/>
      <c r="GR151" s="8"/>
      <c r="GS151" s="8"/>
      <c r="GT151" s="8"/>
      <c r="GU151" s="8"/>
      <c r="GV151" s="8"/>
      <c r="GW151" s="8"/>
      <c r="GX151" s="8"/>
      <c r="GY151" s="8"/>
      <c r="GZ151" s="8"/>
    </row>
    <row r="152" s="1" customFormat="1" ht="22" customHeight="1" spans="1:208">
      <c r="A152" s="30" t="s">
        <v>157</v>
      </c>
      <c r="B152" s="31">
        <f t="shared" si="119"/>
        <v>0</v>
      </c>
      <c r="C152" s="32">
        <v>0</v>
      </c>
      <c r="D152" s="32">
        <v>0</v>
      </c>
      <c r="E152" s="32">
        <v>0</v>
      </c>
      <c r="F152" s="33">
        <v>0.85</v>
      </c>
      <c r="G152" s="34">
        <f t="shared" si="120"/>
        <v>0</v>
      </c>
      <c r="H152" s="34">
        <f t="shared" si="121"/>
        <v>0</v>
      </c>
      <c r="I152" s="34">
        <f t="shared" si="122"/>
        <v>0</v>
      </c>
      <c r="J152" s="34">
        <f t="shared" si="123"/>
        <v>0</v>
      </c>
      <c r="K152" s="34">
        <f t="shared" si="124"/>
        <v>0</v>
      </c>
      <c r="L152" s="34">
        <f t="shared" si="125"/>
        <v>0</v>
      </c>
      <c r="M152" s="34">
        <f t="shared" si="126"/>
        <v>0</v>
      </c>
      <c r="N152" s="34">
        <f t="shared" si="127"/>
        <v>0</v>
      </c>
      <c r="O152" s="34">
        <f t="shared" si="128"/>
        <v>0</v>
      </c>
      <c r="P152" s="34">
        <f t="shared" si="129"/>
        <v>0</v>
      </c>
      <c r="Q152" s="34">
        <f t="shared" si="130"/>
        <v>0</v>
      </c>
      <c r="R152" s="34">
        <f t="shared" si="131"/>
        <v>0</v>
      </c>
      <c r="S152" s="62">
        <f t="shared" si="117"/>
        <v>0</v>
      </c>
      <c r="T152" s="62">
        <v>0</v>
      </c>
      <c r="U152" s="36">
        <f t="shared" si="132"/>
        <v>0</v>
      </c>
      <c r="V152" s="34">
        <f t="shared" si="133"/>
        <v>0</v>
      </c>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c r="CV152" s="8"/>
      <c r="CW152" s="8"/>
      <c r="CX152" s="8"/>
      <c r="CY152" s="8"/>
      <c r="CZ152" s="8"/>
      <c r="DA152" s="8"/>
      <c r="DB152" s="8"/>
      <c r="DC152" s="8"/>
      <c r="DD152" s="8"/>
      <c r="DE152" s="8"/>
      <c r="DF152" s="8"/>
      <c r="DG152" s="8"/>
      <c r="DH152" s="8"/>
      <c r="DI152" s="8"/>
      <c r="DJ152" s="8"/>
      <c r="DK152" s="8"/>
      <c r="DL152" s="8"/>
      <c r="DM152" s="8"/>
      <c r="DN152" s="8"/>
      <c r="DO152" s="8"/>
      <c r="DP152" s="8"/>
      <c r="DQ152" s="8"/>
      <c r="DR152" s="8"/>
      <c r="DS152" s="8"/>
      <c r="DT152" s="8"/>
      <c r="DU152" s="8"/>
      <c r="DV152" s="8"/>
      <c r="DW152" s="8"/>
      <c r="DX152" s="8"/>
      <c r="DY152" s="8"/>
      <c r="DZ152" s="8"/>
      <c r="EA152" s="8"/>
      <c r="EB152" s="8"/>
      <c r="EC152" s="8"/>
      <c r="ED152" s="8"/>
      <c r="EE152" s="8"/>
      <c r="EF152" s="8"/>
      <c r="EG152" s="8"/>
      <c r="EH152" s="8"/>
      <c r="EI152" s="8"/>
      <c r="EJ152" s="8"/>
      <c r="EK152" s="8"/>
      <c r="EL152" s="8"/>
      <c r="EM152" s="8"/>
      <c r="EN152" s="8"/>
      <c r="EO152" s="8"/>
      <c r="EP152" s="8"/>
      <c r="EQ152" s="8"/>
      <c r="ER152" s="8"/>
      <c r="ES152" s="8"/>
      <c r="ET152" s="8"/>
      <c r="EU152" s="8"/>
      <c r="EV152" s="8"/>
      <c r="EW152" s="8"/>
      <c r="EX152" s="8"/>
      <c r="EY152" s="8"/>
      <c r="EZ152" s="8"/>
      <c r="FA152" s="8"/>
      <c r="FB152" s="8"/>
      <c r="FC152" s="8"/>
      <c r="FD152" s="8"/>
      <c r="FE152" s="8"/>
      <c r="FF152" s="8"/>
      <c r="FG152" s="8"/>
      <c r="FH152" s="8"/>
      <c r="FI152" s="8"/>
      <c r="FJ152" s="8"/>
      <c r="FK152" s="8"/>
      <c r="FL152" s="8"/>
      <c r="FM152" s="8"/>
      <c r="FN152" s="8"/>
      <c r="FO152" s="8"/>
      <c r="FP152" s="8"/>
      <c r="FQ152" s="8"/>
      <c r="FR152" s="8"/>
      <c r="FS152" s="8"/>
      <c r="FT152" s="8"/>
      <c r="FU152" s="8"/>
      <c r="FV152" s="8"/>
      <c r="FW152" s="8"/>
      <c r="FX152" s="8"/>
      <c r="FY152" s="8"/>
      <c r="FZ152" s="8"/>
      <c r="GA152" s="8"/>
      <c r="GB152" s="8"/>
      <c r="GC152" s="8"/>
      <c r="GD152" s="8"/>
      <c r="GE152" s="8"/>
      <c r="GF152" s="8"/>
      <c r="GG152" s="8"/>
      <c r="GH152" s="8"/>
      <c r="GI152" s="8"/>
      <c r="GJ152" s="8"/>
      <c r="GK152" s="8"/>
      <c r="GL152" s="8"/>
      <c r="GM152" s="8"/>
      <c r="GN152" s="8"/>
      <c r="GO152" s="8"/>
      <c r="GP152" s="8"/>
      <c r="GQ152" s="8"/>
      <c r="GR152" s="8"/>
      <c r="GS152" s="8"/>
      <c r="GT152" s="8"/>
      <c r="GU152" s="8"/>
      <c r="GV152" s="8"/>
      <c r="GW152" s="8"/>
      <c r="GX152" s="8"/>
      <c r="GY152" s="8"/>
      <c r="GZ152" s="8"/>
    </row>
    <row r="153" s="1" customFormat="1" ht="22" customHeight="1" spans="1:208">
      <c r="A153" s="30" t="s">
        <v>158</v>
      </c>
      <c r="B153" s="31">
        <f t="shared" si="119"/>
        <v>1</v>
      </c>
      <c r="C153" s="32">
        <v>0</v>
      </c>
      <c r="D153" s="32">
        <v>1</v>
      </c>
      <c r="E153" s="32">
        <v>0</v>
      </c>
      <c r="F153" s="33">
        <v>0.65</v>
      </c>
      <c r="G153" s="34">
        <f t="shared" si="120"/>
        <v>0.3</v>
      </c>
      <c r="H153" s="34">
        <f t="shared" si="121"/>
        <v>0</v>
      </c>
      <c r="I153" s="34">
        <f t="shared" si="122"/>
        <v>0.3</v>
      </c>
      <c r="J153" s="34">
        <f t="shared" si="123"/>
        <v>0</v>
      </c>
      <c r="K153" s="34">
        <f t="shared" si="124"/>
        <v>0.14</v>
      </c>
      <c r="L153" s="34">
        <f t="shared" si="125"/>
        <v>0</v>
      </c>
      <c r="M153" s="34">
        <f t="shared" si="126"/>
        <v>0.14</v>
      </c>
      <c r="N153" s="34">
        <f t="shared" si="127"/>
        <v>0</v>
      </c>
      <c r="O153" s="34">
        <f t="shared" si="128"/>
        <v>0.16</v>
      </c>
      <c r="P153" s="34">
        <f t="shared" si="129"/>
        <v>0</v>
      </c>
      <c r="Q153" s="34">
        <f t="shared" si="130"/>
        <v>0.16</v>
      </c>
      <c r="R153" s="34">
        <f t="shared" si="131"/>
        <v>0</v>
      </c>
      <c r="S153" s="62">
        <f t="shared" si="117"/>
        <v>0.16</v>
      </c>
      <c r="T153" s="62">
        <v>0.16</v>
      </c>
      <c r="U153" s="36">
        <f t="shared" si="132"/>
        <v>0</v>
      </c>
      <c r="V153" s="34">
        <f t="shared" si="133"/>
        <v>0.16</v>
      </c>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c r="AW153" s="8"/>
      <c r="AX153" s="8"/>
      <c r="AY153" s="8"/>
      <c r="AZ153" s="8"/>
      <c r="BA153" s="8"/>
      <c r="BB153" s="8"/>
      <c r="BC153" s="8"/>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c r="CC153" s="8"/>
      <c r="CD153" s="8"/>
      <c r="CE153" s="8"/>
      <c r="CF153" s="8"/>
      <c r="CG153" s="8"/>
      <c r="CH153" s="8"/>
      <c r="CI153" s="8"/>
      <c r="CJ153" s="8"/>
      <c r="CK153" s="8"/>
      <c r="CL153" s="8"/>
      <c r="CM153" s="8"/>
      <c r="CN153" s="8"/>
      <c r="CO153" s="8"/>
      <c r="CP153" s="8"/>
      <c r="CQ153" s="8"/>
      <c r="CR153" s="8"/>
      <c r="CS153" s="8"/>
      <c r="CT153" s="8"/>
      <c r="CU153" s="8"/>
      <c r="CV153" s="8"/>
      <c r="CW153" s="8"/>
      <c r="CX153" s="8"/>
      <c r="CY153" s="8"/>
      <c r="CZ153" s="8"/>
      <c r="DA153" s="8"/>
      <c r="DB153" s="8"/>
      <c r="DC153" s="8"/>
      <c r="DD153" s="8"/>
      <c r="DE153" s="8"/>
      <c r="DF153" s="8"/>
      <c r="DG153" s="8"/>
      <c r="DH153" s="8"/>
      <c r="DI153" s="8"/>
      <c r="DJ153" s="8"/>
      <c r="DK153" s="8"/>
      <c r="DL153" s="8"/>
      <c r="DM153" s="8"/>
      <c r="DN153" s="8"/>
      <c r="DO153" s="8"/>
      <c r="DP153" s="8"/>
      <c r="DQ153" s="8"/>
      <c r="DR153" s="8"/>
      <c r="DS153" s="8"/>
      <c r="DT153" s="8"/>
      <c r="DU153" s="8"/>
      <c r="DV153" s="8"/>
      <c r="DW153" s="8"/>
      <c r="DX153" s="8"/>
      <c r="DY153" s="8"/>
      <c r="DZ153" s="8"/>
      <c r="EA153" s="8"/>
      <c r="EB153" s="8"/>
      <c r="EC153" s="8"/>
      <c r="ED153" s="8"/>
      <c r="EE153" s="8"/>
      <c r="EF153" s="8"/>
      <c r="EG153" s="8"/>
      <c r="EH153" s="8"/>
      <c r="EI153" s="8"/>
      <c r="EJ153" s="8"/>
      <c r="EK153" s="8"/>
      <c r="EL153" s="8"/>
      <c r="EM153" s="8"/>
      <c r="EN153" s="8"/>
      <c r="EO153" s="8"/>
      <c r="EP153" s="8"/>
      <c r="EQ153" s="8"/>
      <c r="ER153" s="8"/>
      <c r="ES153" s="8"/>
      <c r="ET153" s="8"/>
      <c r="EU153" s="8"/>
      <c r="EV153" s="8"/>
      <c r="EW153" s="8"/>
      <c r="EX153" s="8"/>
      <c r="EY153" s="8"/>
      <c r="EZ153" s="8"/>
      <c r="FA153" s="8"/>
      <c r="FB153" s="8"/>
      <c r="FC153" s="8"/>
      <c r="FD153" s="8"/>
      <c r="FE153" s="8"/>
      <c r="FF153" s="8"/>
      <c r="FG153" s="8"/>
      <c r="FH153" s="8"/>
      <c r="FI153" s="8"/>
      <c r="FJ153" s="8"/>
      <c r="FK153" s="8"/>
      <c r="FL153" s="8"/>
      <c r="FM153" s="8"/>
      <c r="FN153" s="8"/>
      <c r="FO153" s="8"/>
      <c r="FP153" s="8"/>
      <c r="FQ153" s="8"/>
      <c r="FR153" s="8"/>
      <c r="FS153" s="8"/>
      <c r="FT153" s="8"/>
      <c r="FU153" s="8"/>
      <c r="FV153" s="8"/>
      <c r="FW153" s="8"/>
      <c r="FX153" s="8"/>
      <c r="FY153" s="8"/>
      <c r="FZ153" s="8"/>
      <c r="GA153" s="8"/>
      <c r="GB153" s="8"/>
      <c r="GC153" s="8"/>
      <c r="GD153" s="8"/>
      <c r="GE153" s="8"/>
      <c r="GF153" s="8"/>
      <c r="GG153" s="8"/>
      <c r="GH153" s="8"/>
      <c r="GI153" s="8"/>
      <c r="GJ153" s="8"/>
      <c r="GK153" s="8"/>
      <c r="GL153" s="8"/>
      <c r="GM153" s="8"/>
      <c r="GN153" s="8"/>
      <c r="GO153" s="8"/>
      <c r="GP153" s="8"/>
      <c r="GQ153" s="8"/>
      <c r="GR153" s="8"/>
      <c r="GS153" s="8"/>
      <c r="GT153" s="8"/>
      <c r="GU153" s="8"/>
      <c r="GV153" s="8"/>
      <c r="GW153" s="8"/>
      <c r="GX153" s="8"/>
      <c r="GY153" s="8"/>
      <c r="GZ153" s="8"/>
    </row>
    <row r="154" s="1" customFormat="1" ht="22" customHeight="1" spans="1:208">
      <c r="A154" s="30" t="s">
        <v>159</v>
      </c>
      <c r="B154" s="31">
        <f t="shared" si="119"/>
        <v>31</v>
      </c>
      <c r="C154" s="32">
        <v>0</v>
      </c>
      <c r="D154" s="32">
        <v>0</v>
      </c>
      <c r="E154" s="32">
        <v>31</v>
      </c>
      <c r="F154" s="33">
        <v>0.85</v>
      </c>
      <c r="G154" s="34">
        <f t="shared" si="120"/>
        <v>8.22</v>
      </c>
      <c r="H154" s="34">
        <f t="shared" si="121"/>
        <v>0</v>
      </c>
      <c r="I154" s="34">
        <f t="shared" si="122"/>
        <v>0</v>
      </c>
      <c r="J154" s="34">
        <f t="shared" si="123"/>
        <v>8.22</v>
      </c>
      <c r="K154" s="34">
        <f t="shared" si="124"/>
        <v>2.9</v>
      </c>
      <c r="L154" s="34">
        <f t="shared" si="125"/>
        <v>0</v>
      </c>
      <c r="M154" s="34">
        <f t="shared" si="126"/>
        <v>0</v>
      </c>
      <c r="N154" s="34">
        <f t="shared" si="127"/>
        <v>2.9</v>
      </c>
      <c r="O154" s="34">
        <f t="shared" si="128"/>
        <v>5.32</v>
      </c>
      <c r="P154" s="34">
        <f t="shared" si="129"/>
        <v>0</v>
      </c>
      <c r="Q154" s="34">
        <f t="shared" si="130"/>
        <v>0</v>
      </c>
      <c r="R154" s="34">
        <f t="shared" si="131"/>
        <v>5.32</v>
      </c>
      <c r="S154" s="62">
        <f t="shared" si="117"/>
        <v>5.32</v>
      </c>
      <c r="T154" s="62">
        <v>5.15</v>
      </c>
      <c r="U154" s="65">
        <f t="shared" si="132"/>
        <v>0.17</v>
      </c>
      <c r="V154" s="34">
        <f t="shared" si="133"/>
        <v>5.49</v>
      </c>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c r="CL154" s="8"/>
      <c r="CM154" s="8"/>
      <c r="CN154" s="8"/>
      <c r="CO154" s="8"/>
      <c r="CP154" s="8"/>
      <c r="CQ154" s="8"/>
      <c r="CR154" s="8"/>
      <c r="CS154" s="8"/>
      <c r="CT154" s="8"/>
      <c r="CU154" s="8"/>
      <c r="CV154" s="8"/>
      <c r="CW154" s="8"/>
      <c r="CX154" s="8"/>
      <c r="CY154" s="8"/>
      <c r="CZ154" s="8"/>
      <c r="DA154" s="8"/>
      <c r="DB154" s="8"/>
      <c r="DC154" s="8"/>
      <c r="DD154" s="8"/>
      <c r="DE154" s="8"/>
      <c r="DF154" s="8"/>
      <c r="DG154" s="8"/>
      <c r="DH154" s="8"/>
      <c r="DI154" s="8"/>
      <c r="DJ154" s="8"/>
      <c r="DK154" s="8"/>
      <c r="DL154" s="8"/>
      <c r="DM154" s="8"/>
      <c r="DN154" s="8"/>
      <c r="DO154" s="8"/>
      <c r="DP154" s="8"/>
      <c r="DQ154" s="8"/>
      <c r="DR154" s="8"/>
      <c r="DS154" s="8"/>
      <c r="DT154" s="8"/>
      <c r="DU154" s="8"/>
      <c r="DV154" s="8"/>
      <c r="DW154" s="8"/>
      <c r="DX154" s="8"/>
      <c r="DY154" s="8"/>
      <c r="DZ154" s="8"/>
      <c r="EA154" s="8"/>
      <c r="EB154" s="8"/>
      <c r="EC154" s="8"/>
      <c r="ED154" s="8"/>
      <c r="EE154" s="8"/>
      <c r="EF154" s="8"/>
      <c r="EG154" s="8"/>
      <c r="EH154" s="8"/>
      <c r="EI154" s="8"/>
      <c r="EJ154" s="8"/>
      <c r="EK154" s="8"/>
      <c r="EL154" s="8"/>
      <c r="EM154" s="8"/>
      <c r="EN154" s="8"/>
      <c r="EO154" s="8"/>
      <c r="EP154" s="8"/>
      <c r="EQ154" s="8"/>
      <c r="ER154" s="8"/>
      <c r="ES154" s="8"/>
      <c r="ET154" s="8"/>
      <c r="EU154" s="8"/>
      <c r="EV154" s="8"/>
      <c r="EW154" s="8"/>
      <c r="EX154" s="8"/>
      <c r="EY154" s="8"/>
      <c r="EZ154" s="8"/>
      <c r="FA154" s="8"/>
      <c r="FB154" s="8"/>
      <c r="FC154" s="8"/>
      <c r="FD154" s="8"/>
      <c r="FE154" s="8"/>
      <c r="FF154" s="8"/>
      <c r="FG154" s="8"/>
      <c r="FH154" s="8"/>
      <c r="FI154" s="8"/>
      <c r="FJ154" s="8"/>
      <c r="FK154" s="8"/>
      <c r="FL154" s="8"/>
      <c r="FM154" s="8"/>
      <c r="FN154" s="8"/>
      <c r="FO154" s="8"/>
      <c r="FP154" s="8"/>
      <c r="FQ154" s="8"/>
      <c r="FR154" s="8"/>
      <c r="FS154" s="8"/>
      <c r="FT154" s="8"/>
      <c r="FU154" s="8"/>
      <c r="FV154" s="8"/>
      <c r="FW154" s="8"/>
      <c r="FX154" s="8"/>
      <c r="FY154" s="8"/>
      <c r="FZ154" s="8"/>
      <c r="GA154" s="8"/>
      <c r="GB154" s="8"/>
      <c r="GC154" s="8"/>
      <c r="GD154" s="8"/>
      <c r="GE154" s="8"/>
      <c r="GF154" s="8"/>
      <c r="GG154" s="8"/>
      <c r="GH154" s="8"/>
      <c r="GI154" s="8"/>
      <c r="GJ154" s="8"/>
      <c r="GK154" s="8"/>
      <c r="GL154" s="8"/>
      <c r="GM154" s="8"/>
      <c r="GN154" s="8"/>
      <c r="GO154" s="8"/>
      <c r="GP154" s="8"/>
      <c r="GQ154" s="8"/>
      <c r="GR154" s="8"/>
      <c r="GS154" s="8"/>
      <c r="GT154" s="8"/>
      <c r="GU154" s="8"/>
      <c r="GV154" s="8"/>
      <c r="GW154" s="8"/>
      <c r="GX154" s="8"/>
      <c r="GY154" s="8"/>
      <c r="GZ154" s="8"/>
    </row>
    <row r="155" s="1" customFormat="1" ht="22" customHeight="1" spans="1:208">
      <c r="A155" s="72" t="s">
        <v>160</v>
      </c>
      <c r="B155" s="31">
        <f t="shared" si="119"/>
        <v>13</v>
      </c>
      <c r="C155" s="32">
        <v>0</v>
      </c>
      <c r="D155" s="32">
        <v>0</v>
      </c>
      <c r="E155" s="32">
        <v>13</v>
      </c>
      <c r="F155" s="33">
        <v>1</v>
      </c>
      <c r="G155" s="34">
        <f t="shared" si="120"/>
        <v>4.06</v>
      </c>
      <c r="H155" s="34">
        <f t="shared" si="121"/>
        <v>0</v>
      </c>
      <c r="I155" s="34">
        <f t="shared" si="122"/>
        <v>0</v>
      </c>
      <c r="J155" s="34">
        <f t="shared" si="123"/>
        <v>4.06</v>
      </c>
      <c r="K155" s="34">
        <f t="shared" si="124"/>
        <v>1.22</v>
      </c>
      <c r="L155" s="34">
        <f t="shared" si="125"/>
        <v>0</v>
      </c>
      <c r="M155" s="34">
        <f t="shared" si="126"/>
        <v>0</v>
      </c>
      <c r="N155" s="34">
        <f t="shared" si="127"/>
        <v>1.22</v>
      </c>
      <c r="O155" s="34">
        <f t="shared" si="128"/>
        <v>2.84</v>
      </c>
      <c r="P155" s="34">
        <f t="shared" si="129"/>
        <v>0</v>
      </c>
      <c r="Q155" s="34">
        <f t="shared" si="130"/>
        <v>0</v>
      </c>
      <c r="R155" s="34">
        <f t="shared" si="131"/>
        <v>2.84</v>
      </c>
      <c r="S155" s="62">
        <f t="shared" si="117"/>
        <v>2.84</v>
      </c>
      <c r="T155" s="62">
        <v>2.84</v>
      </c>
      <c r="U155" s="36">
        <f t="shared" si="132"/>
        <v>0</v>
      </c>
      <c r="V155" s="36">
        <f t="shared" si="133"/>
        <v>2.84</v>
      </c>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c r="AW155" s="8"/>
      <c r="AX155" s="8"/>
      <c r="AY155" s="8"/>
      <c r="AZ155" s="8"/>
      <c r="BA155" s="8"/>
      <c r="BB155" s="8"/>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c r="CC155" s="8"/>
      <c r="CD155" s="8"/>
      <c r="CE155" s="8"/>
      <c r="CF155" s="8"/>
      <c r="CG155" s="8"/>
      <c r="CH155" s="8"/>
      <c r="CI155" s="8"/>
      <c r="CJ155" s="8"/>
      <c r="CK155" s="8"/>
      <c r="CL155" s="8"/>
      <c r="CM155" s="8"/>
      <c r="CN155" s="8"/>
      <c r="CO155" s="8"/>
      <c r="CP155" s="8"/>
      <c r="CQ155" s="8"/>
      <c r="CR155" s="8"/>
      <c r="CS155" s="8"/>
      <c r="CT155" s="8"/>
      <c r="CU155" s="8"/>
      <c r="CV155" s="8"/>
      <c r="CW155" s="8"/>
      <c r="CX155" s="8"/>
      <c r="CY155" s="8"/>
      <c r="CZ155" s="8"/>
      <c r="DA155" s="8"/>
      <c r="DB155" s="8"/>
      <c r="DC155" s="8"/>
      <c r="DD155" s="8"/>
      <c r="DE155" s="8"/>
      <c r="DF155" s="8"/>
      <c r="DG155" s="8"/>
      <c r="DH155" s="8"/>
      <c r="DI155" s="8"/>
      <c r="DJ155" s="8"/>
      <c r="DK155" s="8"/>
      <c r="DL155" s="8"/>
      <c r="DM155" s="8"/>
      <c r="DN155" s="8"/>
      <c r="DO155" s="8"/>
      <c r="DP155" s="8"/>
      <c r="DQ155" s="8"/>
      <c r="DR155" s="8"/>
      <c r="DS155" s="8"/>
      <c r="DT155" s="8"/>
      <c r="DU155" s="8"/>
      <c r="DV155" s="8"/>
      <c r="DW155" s="8"/>
      <c r="DX155" s="8"/>
      <c r="DY155" s="8"/>
      <c r="DZ155" s="8"/>
      <c r="EA155" s="8"/>
      <c r="EB155" s="8"/>
      <c r="EC155" s="8"/>
      <c r="ED155" s="8"/>
      <c r="EE155" s="8"/>
      <c r="EF155" s="8"/>
      <c r="EG155" s="8"/>
      <c r="EH155" s="8"/>
      <c r="EI155" s="8"/>
      <c r="EJ155" s="8"/>
      <c r="EK155" s="8"/>
      <c r="EL155" s="8"/>
      <c r="EM155" s="8"/>
      <c r="EN155" s="8"/>
      <c r="EO155" s="8"/>
      <c r="EP155" s="8"/>
      <c r="EQ155" s="8"/>
      <c r="ER155" s="8"/>
      <c r="ES155" s="8"/>
      <c r="ET155" s="8"/>
      <c r="EU155" s="8"/>
      <c r="EV155" s="8"/>
      <c r="EW155" s="8"/>
      <c r="EX155" s="8"/>
      <c r="EY155" s="8"/>
      <c r="EZ155" s="8"/>
      <c r="FA155" s="8"/>
      <c r="FB155" s="8"/>
      <c r="FC155" s="8"/>
      <c r="FD155" s="8"/>
      <c r="FE155" s="8"/>
      <c r="FF155" s="8"/>
      <c r="FG155" s="8"/>
      <c r="FH155" s="8"/>
      <c r="FI155" s="8"/>
      <c r="FJ155" s="8"/>
      <c r="FK155" s="8"/>
      <c r="FL155" s="8"/>
      <c r="FM155" s="8"/>
      <c r="FN155" s="8"/>
      <c r="FO155" s="8"/>
      <c r="FP155" s="8"/>
      <c r="FQ155" s="8"/>
      <c r="FR155" s="8"/>
      <c r="FS155" s="8"/>
      <c r="FT155" s="8"/>
      <c r="FU155" s="8"/>
      <c r="FV155" s="8"/>
      <c r="FW155" s="8"/>
      <c r="FX155" s="8"/>
      <c r="FY155" s="8"/>
      <c r="FZ155" s="8"/>
      <c r="GA155" s="8"/>
      <c r="GB155" s="8"/>
      <c r="GC155" s="8"/>
      <c r="GD155" s="8"/>
      <c r="GE155" s="8"/>
      <c r="GF155" s="8"/>
      <c r="GG155" s="8"/>
      <c r="GH155" s="8"/>
      <c r="GI155" s="8"/>
      <c r="GJ155" s="8"/>
      <c r="GK155" s="8"/>
      <c r="GL155" s="8"/>
      <c r="GM155" s="8"/>
      <c r="GN155" s="8"/>
      <c r="GO155" s="8"/>
      <c r="GP155" s="8"/>
      <c r="GQ155" s="8"/>
      <c r="GR155" s="8"/>
      <c r="GS155" s="8"/>
      <c r="GT155" s="8"/>
      <c r="GU155" s="8"/>
      <c r="GV155" s="8"/>
      <c r="GW155" s="8"/>
      <c r="GX155" s="8"/>
      <c r="GY155" s="8"/>
      <c r="GZ155" s="8"/>
    </row>
    <row r="156" s="1" customFormat="1" ht="22" customHeight="1" spans="1:208">
      <c r="A156" s="72" t="s">
        <v>161</v>
      </c>
      <c r="B156" s="31">
        <f t="shared" si="119"/>
        <v>4</v>
      </c>
      <c r="C156" s="32">
        <v>0</v>
      </c>
      <c r="D156" s="32">
        <v>0</v>
      </c>
      <c r="E156" s="32">
        <v>4</v>
      </c>
      <c r="F156" s="33">
        <v>1</v>
      </c>
      <c r="G156" s="34">
        <f t="shared" si="120"/>
        <v>1.25</v>
      </c>
      <c r="H156" s="34">
        <f t="shared" si="121"/>
        <v>0</v>
      </c>
      <c r="I156" s="34">
        <f t="shared" si="122"/>
        <v>0</v>
      </c>
      <c r="J156" s="34">
        <f t="shared" si="123"/>
        <v>1.25</v>
      </c>
      <c r="K156" s="34">
        <f t="shared" si="124"/>
        <v>0.37</v>
      </c>
      <c r="L156" s="34">
        <f t="shared" si="125"/>
        <v>0</v>
      </c>
      <c r="M156" s="34">
        <f t="shared" si="126"/>
        <v>0</v>
      </c>
      <c r="N156" s="34">
        <f t="shared" si="127"/>
        <v>0.37</v>
      </c>
      <c r="O156" s="34">
        <f t="shared" si="128"/>
        <v>0.88</v>
      </c>
      <c r="P156" s="34">
        <f t="shared" si="129"/>
        <v>0</v>
      </c>
      <c r="Q156" s="34">
        <f t="shared" si="130"/>
        <v>0</v>
      </c>
      <c r="R156" s="34">
        <f t="shared" si="131"/>
        <v>0.88</v>
      </c>
      <c r="S156" s="62">
        <f t="shared" si="117"/>
        <v>0.88</v>
      </c>
      <c r="T156" s="62">
        <v>1.09</v>
      </c>
      <c r="U156" s="65">
        <f t="shared" si="132"/>
        <v>-0.21</v>
      </c>
      <c r="V156" s="34">
        <f t="shared" si="133"/>
        <v>0.67</v>
      </c>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c r="AW156" s="8"/>
      <c r="AX156" s="8"/>
      <c r="AY156" s="8"/>
      <c r="AZ156" s="8"/>
      <c r="BA156" s="8"/>
      <c r="BB156" s="8"/>
      <c r="BC156" s="8"/>
      <c r="BD156" s="8"/>
      <c r="BE156" s="8"/>
      <c r="BF156" s="8"/>
      <c r="BG156" s="8"/>
      <c r="BH156" s="8"/>
      <c r="BI156" s="8"/>
      <c r="BJ156" s="8"/>
      <c r="BK156" s="8"/>
      <c r="BL156" s="8"/>
      <c r="BM156" s="8"/>
      <c r="BN156" s="8"/>
      <c r="BO156" s="8"/>
      <c r="BP156" s="8"/>
      <c r="BQ156" s="8"/>
      <c r="BR156" s="8"/>
      <c r="BS156" s="8"/>
      <c r="BT156" s="8"/>
      <c r="BU156" s="8"/>
      <c r="BV156" s="8"/>
      <c r="BW156" s="8"/>
      <c r="BX156" s="8"/>
      <c r="BY156" s="8"/>
      <c r="BZ156" s="8"/>
      <c r="CA156" s="8"/>
      <c r="CB156" s="8"/>
      <c r="CC156" s="8"/>
      <c r="CD156" s="8"/>
      <c r="CE156" s="8"/>
      <c r="CF156" s="8"/>
      <c r="CG156" s="8"/>
      <c r="CH156" s="8"/>
      <c r="CI156" s="8"/>
      <c r="CJ156" s="8"/>
      <c r="CK156" s="8"/>
      <c r="CL156" s="8"/>
      <c r="CM156" s="8"/>
      <c r="CN156" s="8"/>
      <c r="CO156" s="8"/>
      <c r="CP156" s="8"/>
      <c r="CQ156" s="8"/>
      <c r="CR156" s="8"/>
      <c r="CS156" s="8"/>
      <c r="CT156" s="8"/>
      <c r="CU156" s="8"/>
      <c r="CV156" s="8"/>
      <c r="CW156" s="8"/>
      <c r="CX156" s="8"/>
      <c r="CY156" s="8"/>
      <c r="CZ156" s="8"/>
      <c r="DA156" s="8"/>
      <c r="DB156" s="8"/>
      <c r="DC156" s="8"/>
      <c r="DD156" s="8"/>
      <c r="DE156" s="8"/>
      <c r="DF156" s="8"/>
      <c r="DG156" s="8"/>
      <c r="DH156" s="8"/>
      <c r="DI156" s="8"/>
      <c r="DJ156" s="8"/>
      <c r="DK156" s="8"/>
      <c r="DL156" s="8"/>
      <c r="DM156" s="8"/>
      <c r="DN156" s="8"/>
      <c r="DO156" s="8"/>
      <c r="DP156" s="8"/>
      <c r="DQ156" s="8"/>
      <c r="DR156" s="8"/>
      <c r="DS156" s="8"/>
      <c r="DT156" s="8"/>
      <c r="DU156" s="8"/>
      <c r="DV156" s="8"/>
      <c r="DW156" s="8"/>
      <c r="DX156" s="8"/>
      <c r="DY156" s="8"/>
      <c r="DZ156" s="8"/>
      <c r="EA156" s="8"/>
      <c r="EB156" s="8"/>
      <c r="EC156" s="8"/>
      <c r="ED156" s="8"/>
      <c r="EE156" s="8"/>
      <c r="EF156" s="8"/>
      <c r="EG156" s="8"/>
      <c r="EH156" s="8"/>
      <c r="EI156" s="8"/>
      <c r="EJ156" s="8"/>
      <c r="EK156" s="8"/>
      <c r="EL156" s="8"/>
      <c r="EM156" s="8"/>
      <c r="EN156" s="8"/>
      <c r="EO156" s="8"/>
      <c r="EP156" s="8"/>
      <c r="EQ156" s="8"/>
      <c r="ER156" s="8"/>
      <c r="ES156" s="8"/>
      <c r="ET156" s="8"/>
      <c r="EU156" s="8"/>
      <c r="EV156" s="8"/>
      <c r="EW156" s="8"/>
      <c r="EX156" s="8"/>
      <c r="EY156" s="8"/>
      <c r="EZ156" s="8"/>
      <c r="FA156" s="8"/>
      <c r="FB156" s="8"/>
      <c r="FC156" s="8"/>
      <c r="FD156" s="8"/>
      <c r="FE156" s="8"/>
      <c r="FF156" s="8"/>
      <c r="FG156" s="8"/>
      <c r="FH156" s="8"/>
      <c r="FI156" s="8"/>
      <c r="FJ156" s="8"/>
      <c r="FK156" s="8"/>
      <c r="FL156" s="8"/>
      <c r="FM156" s="8"/>
      <c r="FN156" s="8"/>
      <c r="FO156" s="8"/>
      <c r="FP156" s="8"/>
      <c r="FQ156" s="8"/>
      <c r="FR156" s="8"/>
      <c r="FS156" s="8"/>
      <c r="FT156" s="8"/>
      <c r="FU156" s="8"/>
      <c r="FV156" s="8"/>
      <c r="FW156" s="8"/>
      <c r="FX156" s="8"/>
      <c r="FY156" s="8"/>
      <c r="FZ156" s="8"/>
      <c r="GA156" s="8"/>
      <c r="GB156" s="8"/>
      <c r="GC156" s="8"/>
      <c r="GD156" s="8"/>
      <c r="GE156" s="8"/>
      <c r="GF156" s="8"/>
      <c r="GG156" s="8"/>
      <c r="GH156" s="8"/>
      <c r="GI156" s="8"/>
      <c r="GJ156" s="8"/>
      <c r="GK156" s="8"/>
      <c r="GL156" s="8"/>
      <c r="GM156" s="8"/>
      <c r="GN156" s="8"/>
      <c r="GO156" s="8"/>
      <c r="GP156" s="8"/>
      <c r="GQ156" s="8"/>
      <c r="GR156" s="8"/>
      <c r="GS156" s="8"/>
      <c r="GT156" s="8"/>
      <c r="GU156" s="8"/>
      <c r="GV156" s="8"/>
      <c r="GW156" s="8"/>
      <c r="GX156" s="8"/>
      <c r="GY156" s="8"/>
      <c r="GZ156" s="8"/>
    </row>
    <row r="157" s="1" customFormat="1" ht="22" customHeight="1" spans="1:208">
      <c r="A157" s="30" t="s">
        <v>162</v>
      </c>
      <c r="B157" s="31">
        <f t="shared" si="119"/>
        <v>50</v>
      </c>
      <c r="C157" s="32">
        <v>1</v>
      </c>
      <c r="D157" s="32">
        <v>1</v>
      </c>
      <c r="E157" s="32">
        <v>48</v>
      </c>
      <c r="F157" s="33">
        <v>0.85</v>
      </c>
      <c r="G157" s="34">
        <f t="shared" si="120"/>
        <v>13.66</v>
      </c>
      <c r="H157" s="34">
        <f t="shared" si="121"/>
        <v>0.53</v>
      </c>
      <c r="I157" s="34">
        <f t="shared" si="122"/>
        <v>0.4</v>
      </c>
      <c r="J157" s="34">
        <f t="shared" si="123"/>
        <v>12.73</v>
      </c>
      <c r="K157" s="34">
        <f t="shared" si="124"/>
        <v>4.82</v>
      </c>
      <c r="L157" s="34">
        <f t="shared" si="125"/>
        <v>0.19</v>
      </c>
      <c r="M157" s="34">
        <f t="shared" si="126"/>
        <v>0.14</v>
      </c>
      <c r="N157" s="34">
        <f t="shared" si="127"/>
        <v>4.49</v>
      </c>
      <c r="O157" s="34">
        <f t="shared" si="128"/>
        <v>8.84</v>
      </c>
      <c r="P157" s="34">
        <f t="shared" si="129"/>
        <v>0.34</v>
      </c>
      <c r="Q157" s="34">
        <f t="shared" si="130"/>
        <v>0.26</v>
      </c>
      <c r="R157" s="34">
        <f t="shared" si="131"/>
        <v>8.24</v>
      </c>
      <c r="S157" s="62">
        <f t="shared" ref="S157:S167" si="134">O157</f>
        <v>8.84</v>
      </c>
      <c r="T157" s="62">
        <v>8.66</v>
      </c>
      <c r="U157" s="34">
        <f t="shared" si="132"/>
        <v>0.18</v>
      </c>
      <c r="V157" s="34">
        <f t="shared" si="133"/>
        <v>9.02</v>
      </c>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c r="CL157" s="8"/>
      <c r="CM157" s="8"/>
      <c r="CN157" s="8"/>
      <c r="CO157" s="8"/>
      <c r="CP157" s="8"/>
      <c r="CQ157" s="8"/>
      <c r="CR157" s="8"/>
      <c r="CS157" s="8"/>
      <c r="CT157" s="8"/>
      <c r="CU157" s="8"/>
      <c r="CV157" s="8"/>
      <c r="CW157" s="8"/>
      <c r="CX157" s="8"/>
      <c r="CY157" s="8"/>
      <c r="CZ157" s="8"/>
      <c r="DA157" s="8"/>
      <c r="DB157" s="8"/>
      <c r="DC157" s="8"/>
      <c r="DD157" s="8"/>
      <c r="DE157" s="8"/>
      <c r="DF157" s="8"/>
      <c r="DG157" s="8"/>
      <c r="DH157" s="8"/>
      <c r="DI157" s="8"/>
      <c r="DJ157" s="8"/>
      <c r="DK157" s="8"/>
      <c r="DL157" s="8"/>
      <c r="DM157" s="8"/>
      <c r="DN157" s="8"/>
      <c r="DO157" s="8"/>
      <c r="DP157" s="8"/>
      <c r="DQ157" s="8"/>
      <c r="DR157" s="8"/>
      <c r="DS157" s="8"/>
      <c r="DT157" s="8"/>
      <c r="DU157" s="8"/>
      <c r="DV157" s="8"/>
      <c r="DW157" s="8"/>
      <c r="DX157" s="8"/>
      <c r="DY157" s="8"/>
      <c r="DZ157" s="8"/>
      <c r="EA157" s="8"/>
      <c r="EB157" s="8"/>
      <c r="EC157" s="8"/>
      <c r="ED157" s="8"/>
      <c r="EE157" s="8"/>
      <c r="EF157" s="8"/>
      <c r="EG157" s="8"/>
      <c r="EH157" s="8"/>
      <c r="EI157" s="8"/>
      <c r="EJ157" s="8"/>
      <c r="EK157" s="8"/>
      <c r="EL157" s="8"/>
      <c r="EM157" s="8"/>
      <c r="EN157" s="8"/>
      <c r="EO157" s="8"/>
      <c r="EP157" s="8"/>
      <c r="EQ157" s="8"/>
      <c r="ER157" s="8"/>
      <c r="ES157" s="8"/>
      <c r="ET157" s="8"/>
      <c r="EU157" s="8"/>
      <c r="EV157" s="8"/>
      <c r="EW157" s="8"/>
      <c r="EX157" s="8"/>
      <c r="EY157" s="8"/>
      <c r="EZ157" s="8"/>
      <c r="FA157" s="8"/>
      <c r="FB157" s="8"/>
      <c r="FC157" s="8"/>
      <c r="FD157" s="8"/>
      <c r="FE157" s="8"/>
      <c r="FF157" s="8"/>
      <c r="FG157" s="8"/>
      <c r="FH157" s="8"/>
      <c r="FI157" s="8"/>
      <c r="FJ157" s="8"/>
      <c r="FK157" s="8"/>
      <c r="FL157" s="8"/>
      <c r="FM157" s="8"/>
      <c r="FN157" s="8"/>
      <c r="FO157" s="8"/>
      <c r="FP157" s="8"/>
      <c r="FQ157" s="8"/>
      <c r="FR157" s="8"/>
      <c r="FS157" s="8"/>
      <c r="FT157" s="8"/>
      <c r="FU157" s="8"/>
      <c r="FV157" s="8"/>
      <c r="FW157" s="8"/>
      <c r="FX157" s="8"/>
      <c r="FY157" s="8"/>
      <c r="FZ157" s="8"/>
      <c r="GA157" s="8"/>
      <c r="GB157" s="8"/>
      <c r="GC157" s="8"/>
      <c r="GD157" s="8"/>
      <c r="GE157" s="8"/>
      <c r="GF157" s="8"/>
      <c r="GG157" s="8"/>
      <c r="GH157" s="8"/>
      <c r="GI157" s="8"/>
      <c r="GJ157" s="8"/>
      <c r="GK157" s="8"/>
      <c r="GL157" s="8"/>
      <c r="GM157" s="8"/>
      <c r="GN157" s="8"/>
      <c r="GO157" s="8"/>
      <c r="GP157" s="8"/>
      <c r="GQ157" s="8"/>
      <c r="GR157" s="8"/>
      <c r="GS157" s="8"/>
      <c r="GT157" s="8"/>
      <c r="GU157" s="8"/>
      <c r="GV157" s="8"/>
      <c r="GW157" s="8"/>
      <c r="GX157" s="8"/>
      <c r="GY157" s="8"/>
      <c r="GZ157" s="8"/>
    </row>
    <row r="158" s="1" customFormat="1" ht="22" customHeight="1" spans="1:208">
      <c r="A158" s="30" t="s">
        <v>163</v>
      </c>
      <c r="B158" s="31">
        <f t="shared" si="119"/>
        <v>1</v>
      </c>
      <c r="C158" s="32">
        <v>0</v>
      </c>
      <c r="D158" s="32">
        <v>0</v>
      </c>
      <c r="E158" s="32">
        <v>1</v>
      </c>
      <c r="F158" s="33">
        <v>0.85</v>
      </c>
      <c r="G158" s="34">
        <f t="shared" si="120"/>
        <v>0.27</v>
      </c>
      <c r="H158" s="34">
        <f t="shared" si="121"/>
        <v>0</v>
      </c>
      <c r="I158" s="34">
        <f t="shared" si="122"/>
        <v>0</v>
      </c>
      <c r="J158" s="34">
        <f t="shared" si="123"/>
        <v>0.27</v>
      </c>
      <c r="K158" s="34">
        <f t="shared" si="124"/>
        <v>0.09</v>
      </c>
      <c r="L158" s="34">
        <f t="shared" si="125"/>
        <v>0</v>
      </c>
      <c r="M158" s="34">
        <f t="shared" si="126"/>
        <v>0</v>
      </c>
      <c r="N158" s="34">
        <f t="shared" si="127"/>
        <v>0.09</v>
      </c>
      <c r="O158" s="34">
        <f t="shared" si="128"/>
        <v>0.18</v>
      </c>
      <c r="P158" s="34">
        <f t="shared" si="129"/>
        <v>0</v>
      </c>
      <c r="Q158" s="34">
        <f t="shared" si="130"/>
        <v>0</v>
      </c>
      <c r="R158" s="34">
        <f t="shared" si="131"/>
        <v>0.18</v>
      </c>
      <c r="S158" s="62">
        <f t="shared" si="134"/>
        <v>0.18</v>
      </c>
      <c r="T158" s="62">
        <v>0.18</v>
      </c>
      <c r="U158" s="34">
        <f t="shared" si="132"/>
        <v>0</v>
      </c>
      <c r="V158" s="34">
        <f t="shared" si="133"/>
        <v>0.18</v>
      </c>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c r="CV158" s="8"/>
      <c r="CW158" s="8"/>
      <c r="CX158" s="8"/>
      <c r="CY158" s="8"/>
      <c r="CZ158" s="8"/>
      <c r="DA158" s="8"/>
      <c r="DB158" s="8"/>
      <c r="DC158" s="8"/>
      <c r="DD158" s="8"/>
      <c r="DE158" s="8"/>
      <c r="DF158" s="8"/>
      <c r="DG158" s="8"/>
      <c r="DH158" s="8"/>
      <c r="DI158" s="8"/>
      <c r="DJ158" s="8"/>
      <c r="DK158" s="8"/>
      <c r="DL158" s="8"/>
      <c r="DM158" s="8"/>
      <c r="DN158" s="8"/>
      <c r="DO158" s="8"/>
      <c r="DP158" s="8"/>
      <c r="DQ158" s="8"/>
      <c r="DR158" s="8"/>
      <c r="DS158" s="8"/>
      <c r="DT158" s="8"/>
      <c r="DU158" s="8"/>
      <c r="DV158" s="8"/>
      <c r="DW158" s="8"/>
      <c r="DX158" s="8"/>
      <c r="DY158" s="8"/>
      <c r="DZ158" s="8"/>
      <c r="EA158" s="8"/>
      <c r="EB158" s="8"/>
      <c r="EC158" s="8"/>
      <c r="ED158" s="8"/>
      <c r="EE158" s="8"/>
      <c r="EF158" s="8"/>
      <c r="EG158" s="8"/>
      <c r="EH158" s="8"/>
      <c r="EI158" s="8"/>
      <c r="EJ158" s="8"/>
      <c r="EK158" s="8"/>
      <c r="EL158" s="8"/>
      <c r="EM158" s="8"/>
      <c r="EN158" s="8"/>
      <c r="EO158" s="8"/>
      <c r="EP158" s="8"/>
      <c r="EQ158" s="8"/>
      <c r="ER158" s="8"/>
      <c r="ES158" s="8"/>
      <c r="ET158" s="8"/>
      <c r="EU158" s="8"/>
      <c r="EV158" s="8"/>
      <c r="EW158" s="8"/>
      <c r="EX158" s="8"/>
      <c r="EY158" s="8"/>
      <c r="EZ158" s="8"/>
      <c r="FA158" s="8"/>
      <c r="FB158" s="8"/>
      <c r="FC158" s="8"/>
      <c r="FD158" s="8"/>
      <c r="FE158" s="8"/>
      <c r="FF158" s="8"/>
      <c r="FG158" s="8"/>
      <c r="FH158" s="8"/>
      <c r="FI158" s="8"/>
      <c r="FJ158" s="8"/>
      <c r="FK158" s="8"/>
      <c r="FL158" s="8"/>
      <c r="FM158" s="8"/>
      <c r="FN158" s="8"/>
      <c r="FO158" s="8"/>
      <c r="FP158" s="8"/>
      <c r="FQ158" s="8"/>
      <c r="FR158" s="8"/>
      <c r="FS158" s="8"/>
      <c r="FT158" s="8"/>
      <c r="FU158" s="8"/>
      <c r="FV158" s="8"/>
      <c r="FW158" s="8"/>
      <c r="FX158" s="8"/>
      <c r="FY158" s="8"/>
      <c r="FZ158" s="8"/>
      <c r="GA158" s="8"/>
      <c r="GB158" s="8"/>
      <c r="GC158" s="8"/>
      <c r="GD158" s="8"/>
      <c r="GE158" s="8"/>
      <c r="GF158" s="8"/>
      <c r="GG158" s="8"/>
      <c r="GH158" s="8"/>
      <c r="GI158" s="8"/>
      <c r="GJ158" s="8"/>
      <c r="GK158" s="8"/>
      <c r="GL158" s="8"/>
      <c r="GM158" s="8"/>
      <c r="GN158" s="8"/>
      <c r="GO158" s="8"/>
      <c r="GP158" s="8"/>
      <c r="GQ158" s="8"/>
      <c r="GR158" s="8"/>
      <c r="GS158" s="8"/>
      <c r="GT158" s="8"/>
      <c r="GU158" s="8"/>
      <c r="GV158" s="8"/>
      <c r="GW158" s="8"/>
      <c r="GX158" s="8"/>
      <c r="GY158" s="8"/>
      <c r="GZ158" s="8"/>
    </row>
    <row r="159" s="1" customFormat="1" ht="22" customHeight="1" spans="1:208">
      <c r="A159" s="30" t="s">
        <v>164</v>
      </c>
      <c r="B159" s="31">
        <f t="shared" si="119"/>
        <v>17</v>
      </c>
      <c r="C159" s="32">
        <v>0</v>
      </c>
      <c r="D159" s="32">
        <v>0</v>
      </c>
      <c r="E159" s="32">
        <v>17</v>
      </c>
      <c r="F159" s="33">
        <v>0.85</v>
      </c>
      <c r="G159" s="34">
        <f t="shared" si="120"/>
        <v>4.51</v>
      </c>
      <c r="H159" s="34">
        <f t="shared" si="121"/>
        <v>0</v>
      </c>
      <c r="I159" s="34">
        <f t="shared" si="122"/>
        <v>0</v>
      </c>
      <c r="J159" s="34">
        <f t="shared" si="123"/>
        <v>4.51</v>
      </c>
      <c r="K159" s="34">
        <f t="shared" si="124"/>
        <v>1.59</v>
      </c>
      <c r="L159" s="34">
        <f t="shared" si="125"/>
        <v>0</v>
      </c>
      <c r="M159" s="34">
        <f t="shared" si="126"/>
        <v>0</v>
      </c>
      <c r="N159" s="34">
        <f t="shared" si="127"/>
        <v>1.59</v>
      </c>
      <c r="O159" s="34">
        <f t="shared" si="128"/>
        <v>2.92</v>
      </c>
      <c r="P159" s="34">
        <f t="shared" si="129"/>
        <v>0</v>
      </c>
      <c r="Q159" s="34">
        <f t="shared" si="130"/>
        <v>0</v>
      </c>
      <c r="R159" s="34">
        <f t="shared" si="131"/>
        <v>2.92</v>
      </c>
      <c r="S159" s="62">
        <f t="shared" si="134"/>
        <v>2.92</v>
      </c>
      <c r="T159" s="62">
        <v>2.92</v>
      </c>
      <c r="U159" s="34">
        <f t="shared" si="132"/>
        <v>0</v>
      </c>
      <c r="V159" s="34">
        <f t="shared" si="133"/>
        <v>2.92</v>
      </c>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c r="AW159" s="8"/>
      <c r="AX159" s="8"/>
      <c r="AY159" s="8"/>
      <c r="AZ159" s="8"/>
      <c r="BA159" s="8"/>
      <c r="BB159" s="8"/>
      <c r="BC159" s="8"/>
      <c r="BD159" s="8"/>
      <c r="BE159" s="8"/>
      <c r="BF159" s="8"/>
      <c r="BG159" s="8"/>
      <c r="BH159" s="8"/>
      <c r="BI159" s="8"/>
      <c r="BJ159" s="8"/>
      <c r="BK159" s="8"/>
      <c r="BL159" s="8"/>
      <c r="BM159" s="8"/>
      <c r="BN159" s="8"/>
      <c r="BO159" s="8"/>
      <c r="BP159" s="8"/>
      <c r="BQ159" s="8"/>
      <c r="BR159" s="8"/>
      <c r="BS159" s="8"/>
      <c r="BT159" s="8"/>
      <c r="BU159" s="8"/>
      <c r="BV159" s="8"/>
      <c r="BW159" s="8"/>
      <c r="BX159" s="8"/>
      <c r="BY159" s="8"/>
      <c r="BZ159" s="8"/>
      <c r="CA159" s="8"/>
      <c r="CB159" s="8"/>
      <c r="CC159" s="8"/>
      <c r="CD159" s="8"/>
      <c r="CE159" s="8"/>
      <c r="CF159" s="8"/>
      <c r="CG159" s="8"/>
      <c r="CH159" s="8"/>
      <c r="CI159" s="8"/>
      <c r="CJ159" s="8"/>
      <c r="CK159" s="8"/>
      <c r="CL159" s="8"/>
      <c r="CM159" s="8"/>
      <c r="CN159" s="8"/>
      <c r="CO159" s="8"/>
      <c r="CP159" s="8"/>
      <c r="CQ159" s="8"/>
      <c r="CR159" s="8"/>
      <c r="CS159" s="8"/>
      <c r="CT159" s="8"/>
      <c r="CU159" s="8"/>
      <c r="CV159" s="8"/>
      <c r="CW159" s="8"/>
      <c r="CX159" s="8"/>
      <c r="CY159" s="8"/>
      <c r="CZ159" s="8"/>
      <c r="DA159" s="8"/>
      <c r="DB159" s="8"/>
      <c r="DC159" s="8"/>
      <c r="DD159" s="8"/>
      <c r="DE159" s="8"/>
      <c r="DF159" s="8"/>
      <c r="DG159" s="8"/>
      <c r="DH159" s="8"/>
      <c r="DI159" s="8"/>
      <c r="DJ159" s="8"/>
      <c r="DK159" s="8"/>
      <c r="DL159" s="8"/>
      <c r="DM159" s="8"/>
      <c r="DN159" s="8"/>
      <c r="DO159" s="8"/>
      <c r="DP159" s="8"/>
      <c r="DQ159" s="8"/>
      <c r="DR159" s="8"/>
      <c r="DS159" s="8"/>
      <c r="DT159" s="8"/>
      <c r="DU159" s="8"/>
      <c r="DV159" s="8"/>
      <c r="DW159" s="8"/>
      <c r="DX159" s="8"/>
      <c r="DY159" s="8"/>
      <c r="DZ159" s="8"/>
      <c r="EA159" s="8"/>
      <c r="EB159" s="8"/>
      <c r="EC159" s="8"/>
      <c r="ED159" s="8"/>
      <c r="EE159" s="8"/>
      <c r="EF159" s="8"/>
      <c r="EG159" s="8"/>
      <c r="EH159" s="8"/>
      <c r="EI159" s="8"/>
      <c r="EJ159" s="8"/>
      <c r="EK159" s="8"/>
      <c r="EL159" s="8"/>
      <c r="EM159" s="8"/>
      <c r="EN159" s="8"/>
      <c r="EO159" s="8"/>
      <c r="EP159" s="8"/>
      <c r="EQ159" s="8"/>
      <c r="ER159" s="8"/>
      <c r="ES159" s="8"/>
      <c r="ET159" s="8"/>
      <c r="EU159" s="8"/>
      <c r="EV159" s="8"/>
      <c r="EW159" s="8"/>
      <c r="EX159" s="8"/>
      <c r="EY159" s="8"/>
      <c r="EZ159" s="8"/>
      <c r="FA159" s="8"/>
      <c r="FB159" s="8"/>
      <c r="FC159" s="8"/>
      <c r="FD159" s="8"/>
      <c r="FE159" s="8"/>
      <c r="FF159" s="8"/>
      <c r="FG159" s="8"/>
      <c r="FH159" s="8"/>
      <c r="FI159" s="8"/>
      <c r="FJ159" s="8"/>
      <c r="FK159" s="8"/>
      <c r="FL159" s="8"/>
      <c r="FM159" s="8"/>
      <c r="FN159" s="8"/>
      <c r="FO159" s="8"/>
      <c r="FP159" s="8"/>
      <c r="FQ159" s="8"/>
      <c r="FR159" s="8"/>
      <c r="FS159" s="8"/>
      <c r="FT159" s="8"/>
      <c r="FU159" s="8"/>
      <c r="FV159" s="8"/>
      <c r="FW159" s="8"/>
      <c r="FX159" s="8"/>
      <c r="FY159" s="8"/>
      <c r="FZ159" s="8"/>
      <c r="GA159" s="8"/>
      <c r="GB159" s="8"/>
      <c r="GC159" s="8"/>
      <c r="GD159" s="8"/>
      <c r="GE159" s="8"/>
      <c r="GF159" s="8"/>
      <c r="GG159" s="8"/>
      <c r="GH159" s="8"/>
      <c r="GI159" s="8"/>
      <c r="GJ159" s="8"/>
      <c r="GK159" s="8"/>
      <c r="GL159" s="8"/>
      <c r="GM159" s="8"/>
      <c r="GN159" s="8"/>
      <c r="GO159" s="8"/>
      <c r="GP159" s="8"/>
      <c r="GQ159" s="8"/>
      <c r="GR159" s="8"/>
      <c r="GS159" s="8"/>
      <c r="GT159" s="8"/>
      <c r="GU159" s="8"/>
      <c r="GV159" s="8"/>
      <c r="GW159" s="8"/>
      <c r="GX159" s="8"/>
      <c r="GY159" s="8"/>
      <c r="GZ159" s="8"/>
    </row>
    <row r="160" s="1" customFormat="1" ht="22" customHeight="1" spans="1:208">
      <c r="A160" s="30" t="s">
        <v>165</v>
      </c>
      <c r="B160" s="31">
        <f t="shared" si="119"/>
        <v>19</v>
      </c>
      <c r="C160" s="32">
        <v>0</v>
      </c>
      <c r="D160" s="32">
        <v>0</v>
      </c>
      <c r="E160" s="32">
        <v>19</v>
      </c>
      <c r="F160" s="33">
        <v>1</v>
      </c>
      <c r="G160" s="34">
        <f t="shared" si="120"/>
        <v>5.93</v>
      </c>
      <c r="H160" s="34">
        <f t="shared" si="121"/>
        <v>0</v>
      </c>
      <c r="I160" s="34">
        <f t="shared" si="122"/>
        <v>0</v>
      </c>
      <c r="J160" s="34">
        <f t="shared" si="123"/>
        <v>5.93</v>
      </c>
      <c r="K160" s="34">
        <f t="shared" si="124"/>
        <v>1.78</v>
      </c>
      <c r="L160" s="34">
        <f t="shared" si="125"/>
        <v>0</v>
      </c>
      <c r="M160" s="34">
        <f t="shared" si="126"/>
        <v>0</v>
      </c>
      <c r="N160" s="34">
        <f t="shared" si="127"/>
        <v>1.78</v>
      </c>
      <c r="O160" s="34">
        <f t="shared" si="128"/>
        <v>4.15</v>
      </c>
      <c r="P160" s="34">
        <f t="shared" si="129"/>
        <v>0</v>
      </c>
      <c r="Q160" s="34">
        <f t="shared" si="130"/>
        <v>0</v>
      </c>
      <c r="R160" s="34">
        <f t="shared" si="131"/>
        <v>4.15</v>
      </c>
      <c r="S160" s="62">
        <f t="shared" si="134"/>
        <v>4.15</v>
      </c>
      <c r="T160" s="62">
        <v>4.37</v>
      </c>
      <c r="U160" s="65">
        <f t="shared" si="132"/>
        <v>-0.220000000000001</v>
      </c>
      <c r="V160" s="34">
        <f t="shared" si="133"/>
        <v>3.93</v>
      </c>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c r="CC160" s="8"/>
      <c r="CD160" s="8"/>
      <c r="CE160" s="8"/>
      <c r="CF160" s="8"/>
      <c r="CG160" s="8"/>
      <c r="CH160" s="8"/>
      <c r="CI160" s="8"/>
      <c r="CJ160" s="8"/>
      <c r="CK160" s="8"/>
      <c r="CL160" s="8"/>
      <c r="CM160" s="8"/>
      <c r="CN160" s="8"/>
      <c r="CO160" s="8"/>
      <c r="CP160" s="8"/>
      <c r="CQ160" s="8"/>
      <c r="CR160" s="8"/>
      <c r="CS160" s="8"/>
      <c r="CT160" s="8"/>
      <c r="CU160" s="8"/>
      <c r="CV160" s="8"/>
      <c r="CW160" s="8"/>
      <c r="CX160" s="8"/>
      <c r="CY160" s="8"/>
      <c r="CZ160" s="8"/>
      <c r="DA160" s="8"/>
      <c r="DB160" s="8"/>
      <c r="DC160" s="8"/>
      <c r="DD160" s="8"/>
      <c r="DE160" s="8"/>
      <c r="DF160" s="8"/>
      <c r="DG160" s="8"/>
      <c r="DH160" s="8"/>
      <c r="DI160" s="8"/>
      <c r="DJ160" s="8"/>
      <c r="DK160" s="8"/>
      <c r="DL160" s="8"/>
      <c r="DM160" s="8"/>
      <c r="DN160" s="8"/>
      <c r="DO160" s="8"/>
      <c r="DP160" s="8"/>
      <c r="DQ160" s="8"/>
      <c r="DR160" s="8"/>
      <c r="DS160" s="8"/>
      <c r="DT160" s="8"/>
      <c r="DU160" s="8"/>
      <c r="DV160" s="8"/>
      <c r="DW160" s="8"/>
      <c r="DX160" s="8"/>
      <c r="DY160" s="8"/>
      <c r="DZ160" s="8"/>
      <c r="EA160" s="8"/>
      <c r="EB160" s="8"/>
      <c r="EC160" s="8"/>
      <c r="ED160" s="8"/>
      <c r="EE160" s="8"/>
      <c r="EF160" s="8"/>
      <c r="EG160" s="8"/>
      <c r="EH160" s="8"/>
      <c r="EI160" s="8"/>
      <c r="EJ160" s="8"/>
      <c r="EK160" s="8"/>
      <c r="EL160" s="8"/>
      <c r="EM160" s="8"/>
      <c r="EN160" s="8"/>
      <c r="EO160" s="8"/>
      <c r="EP160" s="8"/>
      <c r="EQ160" s="8"/>
      <c r="ER160" s="8"/>
      <c r="ES160" s="8"/>
      <c r="ET160" s="8"/>
      <c r="EU160" s="8"/>
      <c r="EV160" s="8"/>
      <c r="EW160" s="8"/>
      <c r="EX160" s="8"/>
      <c r="EY160" s="8"/>
      <c r="EZ160" s="8"/>
      <c r="FA160" s="8"/>
      <c r="FB160" s="8"/>
      <c r="FC160" s="8"/>
      <c r="FD160" s="8"/>
      <c r="FE160" s="8"/>
      <c r="FF160" s="8"/>
      <c r="FG160" s="8"/>
      <c r="FH160" s="8"/>
      <c r="FI160" s="8"/>
      <c r="FJ160" s="8"/>
      <c r="FK160" s="8"/>
      <c r="FL160" s="8"/>
      <c r="FM160" s="8"/>
      <c r="FN160" s="8"/>
      <c r="FO160" s="8"/>
      <c r="FP160" s="8"/>
      <c r="FQ160" s="8"/>
      <c r="FR160" s="8"/>
      <c r="FS160" s="8"/>
      <c r="FT160" s="8"/>
      <c r="FU160" s="8"/>
      <c r="FV160" s="8"/>
      <c r="FW160" s="8"/>
      <c r="FX160" s="8"/>
      <c r="FY160" s="8"/>
      <c r="FZ160" s="8"/>
      <c r="GA160" s="8"/>
      <c r="GB160" s="8"/>
      <c r="GC160" s="8"/>
      <c r="GD160" s="8"/>
      <c r="GE160" s="8"/>
      <c r="GF160" s="8"/>
      <c r="GG160" s="8"/>
      <c r="GH160" s="8"/>
      <c r="GI160" s="8"/>
      <c r="GJ160" s="8"/>
      <c r="GK160" s="8"/>
      <c r="GL160" s="8"/>
      <c r="GM160" s="8"/>
      <c r="GN160" s="8"/>
      <c r="GO160" s="8"/>
      <c r="GP160" s="8"/>
      <c r="GQ160" s="8"/>
      <c r="GR160" s="8"/>
      <c r="GS160" s="8"/>
      <c r="GT160" s="8"/>
      <c r="GU160" s="8"/>
      <c r="GV160" s="8"/>
      <c r="GW160" s="8"/>
      <c r="GX160" s="8"/>
      <c r="GY160" s="8"/>
      <c r="GZ160" s="8"/>
    </row>
    <row r="161" s="1" customFormat="1" ht="22" customHeight="1" spans="1:208">
      <c r="A161" s="30" t="s">
        <v>166</v>
      </c>
      <c r="B161" s="31">
        <f t="shared" si="119"/>
        <v>0</v>
      </c>
      <c r="C161" s="32">
        <v>0</v>
      </c>
      <c r="D161" s="32">
        <v>0</v>
      </c>
      <c r="E161" s="32">
        <v>0</v>
      </c>
      <c r="F161" s="33">
        <v>1</v>
      </c>
      <c r="G161" s="34">
        <f t="shared" si="120"/>
        <v>0</v>
      </c>
      <c r="H161" s="34">
        <f t="shared" si="121"/>
        <v>0</v>
      </c>
      <c r="I161" s="34">
        <f t="shared" si="122"/>
        <v>0</v>
      </c>
      <c r="J161" s="34">
        <f t="shared" si="123"/>
        <v>0</v>
      </c>
      <c r="K161" s="34">
        <f t="shared" si="124"/>
        <v>0</v>
      </c>
      <c r="L161" s="34">
        <f t="shared" si="125"/>
        <v>0</v>
      </c>
      <c r="M161" s="34">
        <f t="shared" si="126"/>
        <v>0</v>
      </c>
      <c r="N161" s="34">
        <f t="shared" si="127"/>
        <v>0</v>
      </c>
      <c r="O161" s="34">
        <f t="shared" si="128"/>
        <v>0</v>
      </c>
      <c r="P161" s="34">
        <f t="shared" si="129"/>
        <v>0</v>
      </c>
      <c r="Q161" s="34">
        <f t="shared" si="130"/>
        <v>0</v>
      </c>
      <c r="R161" s="34">
        <f t="shared" si="131"/>
        <v>0</v>
      </c>
      <c r="S161" s="62">
        <f t="shared" si="134"/>
        <v>0</v>
      </c>
      <c r="T161" s="62">
        <v>0</v>
      </c>
      <c r="U161" s="36">
        <f t="shared" si="132"/>
        <v>0</v>
      </c>
      <c r="V161" s="34">
        <f t="shared" si="133"/>
        <v>0</v>
      </c>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c r="AW161" s="8"/>
      <c r="AX161" s="8"/>
      <c r="AY161" s="8"/>
      <c r="AZ161" s="8"/>
      <c r="BA161" s="8"/>
      <c r="BB161" s="8"/>
      <c r="BC161" s="8"/>
      <c r="BD161" s="8"/>
      <c r="BE161" s="8"/>
      <c r="BF161" s="8"/>
      <c r="BG161" s="8"/>
      <c r="BH161" s="8"/>
      <c r="BI161" s="8"/>
      <c r="BJ161" s="8"/>
      <c r="BK161" s="8"/>
      <c r="BL161" s="8"/>
      <c r="BM161" s="8"/>
      <c r="BN161" s="8"/>
      <c r="BO161" s="8"/>
      <c r="BP161" s="8"/>
      <c r="BQ161" s="8"/>
      <c r="BR161" s="8"/>
      <c r="BS161" s="8"/>
      <c r="BT161" s="8"/>
      <c r="BU161" s="8"/>
      <c r="BV161" s="8"/>
      <c r="BW161" s="8"/>
      <c r="BX161" s="8"/>
      <c r="BY161" s="8"/>
      <c r="BZ161" s="8"/>
      <c r="CA161" s="8"/>
      <c r="CB161" s="8"/>
      <c r="CC161" s="8"/>
      <c r="CD161" s="8"/>
      <c r="CE161" s="8"/>
      <c r="CF161" s="8"/>
      <c r="CG161" s="8"/>
      <c r="CH161" s="8"/>
      <c r="CI161" s="8"/>
      <c r="CJ161" s="8"/>
      <c r="CK161" s="8"/>
      <c r="CL161" s="8"/>
      <c r="CM161" s="8"/>
      <c r="CN161" s="8"/>
      <c r="CO161" s="8"/>
      <c r="CP161" s="8"/>
      <c r="CQ161" s="8"/>
      <c r="CR161" s="8"/>
      <c r="CS161" s="8"/>
      <c r="CT161" s="8"/>
      <c r="CU161" s="8"/>
      <c r="CV161" s="8"/>
      <c r="CW161" s="8"/>
      <c r="CX161" s="8"/>
      <c r="CY161" s="8"/>
      <c r="CZ161" s="8"/>
      <c r="DA161" s="8"/>
      <c r="DB161" s="8"/>
      <c r="DC161" s="8"/>
      <c r="DD161" s="8"/>
      <c r="DE161" s="8"/>
      <c r="DF161" s="8"/>
      <c r="DG161" s="8"/>
      <c r="DH161" s="8"/>
      <c r="DI161" s="8"/>
      <c r="DJ161" s="8"/>
      <c r="DK161" s="8"/>
      <c r="DL161" s="8"/>
      <c r="DM161" s="8"/>
      <c r="DN161" s="8"/>
      <c r="DO161" s="8"/>
      <c r="DP161" s="8"/>
      <c r="DQ161" s="8"/>
      <c r="DR161" s="8"/>
      <c r="DS161" s="8"/>
      <c r="DT161" s="8"/>
      <c r="DU161" s="8"/>
      <c r="DV161" s="8"/>
      <c r="DW161" s="8"/>
      <c r="DX161" s="8"/>
      <c r="DY161" s="8"/>
      <c r="DZ161" s="8"/>
      <c r="EA161" s="8"/>
      <c r="EB161" s="8"/>
      <c r="EC161" s="8"/>
      <c r="ED161" s="8"/>
      <c r="EE161" s="8"/>
      <c r="EF161" s="8"/>
      <c r="EG161" s="8"/>
      <c r="EH161" s="8"/>
      <c r="EI161" s="8"/>
      <c r="EJ161" s="8"/>
      <c r="EK161" s="8"/>
      <c r="EL161" s="8"/>
      <c r="EM161" s="8"/>
      <c r="EN161" s="8"/>
      <c r="EO161" s="8"/>
      <c r="EP161" s="8"/>
      <c r="EQ161" s="8"/>
      <c r="ER161" s="8"/>
      <c r="ES161" s="8"/>
      <c r="ET161" s="8"/>
      <c r="EU161" s="8"/>
      <c r="EV161" s="8"/>
      <c r="EW161" s="8"/>
      <c r="EX161" s="8"/>
      <c r="EY161" s="8"/>
      <c r="EZ161" s="8"/>
      <c r="FA161" s="8"/>
      <c r="FB161" s="8"/>
      <c r="FC161" s="8"/>
      <c r="FD161" s="8"/>
      <c r="FE161" s="8"/>
      <c r="FF161" s="8"/>
      <c r="FG161" s="8"/>
      <c r="FH161" s="8"/>
      <c r="FI161" s="8"/>
      <c r="FJ161" s="8"/>
      <c r="FK161" s="8"/>
      <c r="FL161" s="8"/>
      <c r="FM161" s="8"/>
      <c r="FN161" s="8"/>
      <c r="FO161" s="8"/>
      <c r="FP161" s="8"/>
      <c r="FQ161" s="8"/>
      <c r="FR161" s="8"/>
      <c r="FS161" s="8"/>
      <c r="FT161" s="8"/>
      <c r="FU161" s="8"/>
      <c r="FV161" s="8"/>
      <c r="FW161" s="8"/>
      <c r="FX161" s="8"/>
      <c r="FY161" s="8"/>
      <c r="FZ161" s="8"/>
      <c r="GA161" s="8"/>
      <c r="GB161" s="8"/>
      <c r="GC161" s="8"/>
      <c r="GD161" s="8"/>
      <c r="GE161" s="8"/>
      <c r="GF161" s="8"/>
      <c r="GG161" s="8"/>
      <c r="GH161" s="8"/>
      <c r="GI161" s="8"/>
      <c r="GJ161" s="8"/>
      <c r="GK161" s="8"/>
      <c r="GL161" s="8"/>
      <c r="GM161" s="8"/>
      <c r="GN161" s="8"/>
      <c r="GO161" s="8"/>
      <c r="GP161" s="8"/>
      <c r="GQ161" s="8"/>
      <c r="GR161" s="8"/>
      <c r="GS161" s="8"/>
      <c r="GT161" s="8"/>
      <c r="GU161" s="8"/>
      <c r="GV161" s="8"/>
      <c r="GW161" s="8"/>
      <c r="GX161" s="8"/>
      <c r="GY161" s="8"/>
      <c r="GZ161" s="8"/>
    </row>
    <row r="162" s="1" customFormat="1" ht="22" customHeight="1" spans="1:208">
      <c r="A162" s="30" t="s">
        <v>167</v>
      </c>
      <c r="B162" s="31">
        <f t="shared" si="119"/>
        <v>0</v>
      </c>
      <c r="C162" s="32">
        <v>0</v>
      </c>
      <c r="D162" s="32">
        <v>0</v>
      </c>
      <c r="E162" s="32">
        <v>0</v>
      </c>
      <c r="F162" s="33">
        <v>1</v>
      </c>
      <c r="G162" s="34">
        <f t="shared" si="120"/>
        <v>0</v>
      </c>
      <c r="H162" s="34">
        <f t="shared" si="121"/>
        <v>0</v>
      </c>
      <c r="I162" s="34">
        <f t="shared" si="122"/>
        <v>0</v>
      </c>
      <c r="J162" s="34">
        <f t="shared" si="123"/>
        <v>0</v>
      </c>
      <c r="K162" s="34">
        <f t="shared" si="124"/>
        <v>0</v>
      </c>
      <c r="L162" s="34">
        <f t="shared" si="125"/>
        <v>0</v>
      </c>
      <c r="M162" s="34">
        <f t="shared" si="126"/>
        <v>0</v>
      </c>
      <c r="N162" s="34">
        <f t="shared" si="127"/>
        <v>0</v>
      </c>
      <c r="O162" s="34">
        <f t="shared" si="128"/>
        <v>0</v>
      </c>
      <c r="P162" s="34">
        <f t="shared" si="129"/>
        <v>0</v>
      </c>
      <c r="Q162" s="34">
        <f t="shared" si="130"/>
        <v>0</v>
      </c>
      <c r="R162" s="34">
        <f t="shared" si="131"/>
        <v>0</v>
      </c>
      <c r="S162" s="62">
        <f t="shared" si="134"/>
        <v>0</v>
      </c>
      <c r="T162" s="62">
        <v>0</v>
      </c>
      <c r="U162" s="36">
        <f t="shared" si="132"/>
        <v>0</v>
      </c>
      <c r="V162" s="34">
        <f t="shared" si="133"/>
        <v>0</v>
      </c>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c r="AW162" s="8"/>
      <c r="AX162" s="8"/>
      <c r="AY162" s="8"/>
      <c r="AZ162" s="8"/>
      <c r="BA162" s="8"/>
      <c r="BB162" s="8"/>
      <c r="BC162" s="8"/>
      <c r="BD162" s="8"/>
      <c r="BE162" s="8"/>
      <c r="BF162" s="8"/>
      <c r="BG162" s="8"/>
      <c r="BH162" s="8"/>
      <c r="BI162" s="8"/>
      <c r="BJ162" s="8"/>
      <c r="BK162" s="8"/>
      <c r="BL162" s="8"/>
      <c r="BM162" s="8"/>
      <c r="BN162" s="8"/>
      <c r="BO162" s="8"/>
      <c r="BP162" s="8"/>
      <c r="BQ162" s="8"/>
      <c r="BR162" s="8"/>
      <c r="BS162" s="8"/>
      <c r="BT162" s="8"/>
      <c r="BU162" s="8"/>
      <c r="BV162" s="8"/>
      <c r="BW162" s="8"/>
      <c r="BX162" s="8"/>
      <c r="BY162" s="8"/>
      <c r="BZ162" s="8"/>
      <c r="CA162" s="8"/>
      <c r="CB162" s="8"/>
      <c r="CC162" s="8"/>
      <c r="CD162" s="8"/>
      <c r="CE162" s="8"/>
      <c r="CF162" s="8"/>
      <c r="CG162" s="8"/>
      <c r="CH162" s="8"/>
      <c r="CI162" s="8"/>
      <c r="CJ162" s="8"/>
      <c r="CK162" s="8"/>
      <c r="CL162" s="8"/>
      <c r="CM162" s="8"/>
      <c r="CN162" s="8"/>
      <c r="CO162" s="8"/>
      <c r="CP162" s="8"/>
      <c r="CQ162" s="8"/>
      <c r="CR162" s="8"/>
      <c r="CS162" s="8"/>
      <c r="CT162" s="8"/>
      <c r="CU162" s="8"/>
      <c r="CV162" s="8"/>
      <c r="CW162" s="8"/>
      <c r="CX162" s="8"/>
      <c r="CY162" s="8"/>
      <c r="CZ162" s="8"/>
      <c r="DA162" s="8"/>
      <c r="DB162" s="8"/>
      <c r="DC162" s="8"/>
      <c r="DD162" s="8"/>
      <c r="DE162" s="8"/>
      <c r="DF162" s="8"/>
      <c r="DG162" s="8"/>
      <c r="DH162" s="8"/>
      <c r="DI162" s="8"/>
      <c r="DJ162" s="8"/>
      <c r="DK162" s="8"/>
      <c r="DL162" s="8"/>
      <c r="DM162" s="8"/>
      <c r="DN162" s="8"/>
      <c r="DO162" s="8"/>
      <c r="DP162" s="8"/>
      <c r="DQ162" s="8"/>
      <c r="DR162" s="8"/>
      <c r="DS162" s="8"/>
      <c r="DT162" s="8"/>
      <c r="DU162" s="8"/>
      <c r="DV162" s="8"/>
      <c r="DW162" s="8"/>
      <c r="DX162" s="8"/>
      <c r="DY162" s="8"/>
      <c r="DZ162" s="8"/>
      <c r="EA162" s="8"/>
      <c r="EB162" s="8"/>
      <c r="EC162" s="8"/>
      <c r="ED162" s="8"/>
      <c r="EE162" s="8"/>
      <c r="EF162" s="8"/>
      <c r="EG162" s="8"/>
      <c r="EH162" s="8"/>
      <c r="EI162" s="8"/>
      <c r="EJ162" s="8"/>
      <c r="EK162" s="8"/>
      <c r="EL162" s="8"/>
      <c r="EM162" s="8"/>
      <c r="EN162" s="8"/>
      <c r="EO162" s="8"/>
      <c r="EP162" s="8"/>
      <c r="EQ162" s="8"/>
      <c r="ER162" s="8"/>
      <c r="ES162" s="8"/>
      <c r="ET162" s="8"/>
      <c r="EU162" s="8"/>
      <c r="EV162" s="8"/>
      <c r="EW162" s="8"/>
      <c r="EX162" s="8"/>
      <c r="EY162" s="8"/>
      <c r="EZ162" s="8"/>
      <c r="FA162" s="8"/>
      <c r="FB162" s="8"/>
      <c r="FC162" s="8"/>
      <c r="FD162" s="8"/>
      <c r="FE162" s="8"/>
      <c r="FF162" s="8"/>
      <c r="FG162" s="8"/>
      <c r="FH162" s="8"/>
      <c r="FI162" s="8"/>
      <c r="FJ162" s="8"/>
      <c r="FK162" s="8"/>
      <c r="FL162" s="8"/>
      <c r="FM162" s="8"/>
      <c r="FN162" s="8"/>
      <c r="FO162" s="8"/>
      <c r="FP162" s="8"/>
      <c r="FQ162" s="8"/>
      <c r="FR162" s="8"/>
      <c r="FS162" s="8"/>
      <c r="FT162" s="8"/>
      <c r="FU162" s="8"/>
      <c r="FV162" s="8"/>
      <c r="FW162" s="8"/>
      <c r="FX162" s="8"/>
      <c r="FY162" s="8"/>
      <c r="FZ162" s="8"/>
      <c r="GA162" s="8"/>
      <c r="GB162" s="8"/>
      <c r="GC162" s="8"/>
      <c r="GD162" s="8"/>
      <c r="GE162" s="8"/>
      <c r="GF162" s="8"/>
      <c r="GG162" s="8"/>
      <c r="GH162" s="8"/>
      <c r="GI162" s="8"/>
      <c r="GJ162" s="8"/>
      <c r="GK162" s="8"/>
      <c r="GL162" s="8"/>
      <c r="GM162" s="8"/>
      <c r="GN162" s="8"/>
      <c r="GO162" s="8"/>
      <c r="GP162" s="8"/>
      <c r="GQ162" s="8"/>
      <c r="GR162" s="8"/>
      <c r="GS162" s="8"/>
      <c r="GT162" s="8"/>
      <c r="GU162" s="8"/>
      <c r="GV162" s="8"/>
      <c r="GW162" s="8"/>
      <c r="GX162" s="8"/>
      <c r="GY162" s="8"/>
      <c r="GZ162" s="8"/>
    </row>
    <row r="163" s="1" customFormat="1" ht="22" customHeight="1" spans="1:208">
      <c r="A163" s="30" t="s">
        <v>168</v>
      </c>
      <c r="B163" s="31">
        <f t="shared" si="119"/>
        <v>0</v>
      </c>
      <c r="C163" s="32">
        <v>0</v>
      </c>
      <c r="D163" s="32">
        <v>0</v>
      </c>
      <c r="E163" s="32">
        <v>0</v>
      </c>
      <c r="F163" s="33">
        <v>1</v>
      </c>
      <c r="G163" s="34">
        <f t="shared" si="120"/>
        <v>0</v>
      </c>
      <c r="H163" s="34">
        <f t="shared" si="121"/>
        <v>0</v>
      </c>
      <c r="I163" s="34">
        <f t="shared" si="122"/>
        <v>0</v>
      </c>
      <c r="J163" s="34">
        <f t="shared" si="123"/>
        <v>0</v>
      </c>
      <c r="K163" s="34">
        <f t="shared" si="124"/>
        <v>0</v>
      </c>
      <c r="L163" s="34">
        <f t="shared" si="125"/>
        <v>0</v>
      </c>
      <c r="M163" s="34">
        <f t="shared" si="126"/>
        <v>0</v>
      </c>
      <c r="N163" s="34">
        <f t="shared" si="127"/>
        <v>0</v>
      </c>
      <c r="O163" s="34">
        <f t="shared" si="128"/>
        <v>0</v>
      </c>
      <c r="P163" s="34">
        <f t="shared" si="129"/>
        <v>0</v>
      </c>
      <c r="Q163" s="34">
        <f t="shared" si="130"/>
        <v>0</v>
      </c>
      <c r="R163" s="34">
        <f t="shared" si="131"/>
        <v>0</v>
      </c>
      <c r="S163" s="62">
        <f t="shared" si="134"/>
        <v>0</v>
      </c>
      <c r="T163" s="62">
        <v>0</v>
      </c>
      <c r="U163" s="36">
        <f t="shared" si="132"/>
        <v>0</v>
      </c>
      <c r="V163" s="34">
        <f t="shared" si="133"/>
        <v>0</v>
      </c>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c r="CD163" s="8"/>
      <c r="CE163" s="8"/>
      <c r="CF163" s="8"/>
      <c r="CG163" s="8"/>
      <c r="CH163" s="8"/>
      <c r="CI163" s="8"/>
      <c r="CJ163" s="8"/>
      <c r="CK163" s="8"/>
      <c r="CL163" s="8"/>
      <c r="CM163" s="8"/>
      <c r="CN163" s="8"/>
      <c r="CO163" s="8"/>
      <c r="CP163" s="8"/>
      <c r="CQ163" s="8"/>
      <c r="CR163" s="8"/>
      <c r="CS163" s="8"/>
      <c r="CT163" s="8"/>
      <c r="CU163" s="8"/>
      <c r="CV163" s="8"/>
      <c r="CW163" s="8"/>
      <c r="CX163" s="8"/>
      <c r="CY163" s="8"/>
      <c r="CZ163" s="8"/>
      <c r="DA163" s="8"/>
      <c r="DB163" s="8"/>
      <c r="DC163" s="8"/>
      <c r="DD163" s="8"/>
      <c r="DE163" s="8"/>
      <c r="DF163" s="8"/>
      <c r="DG163" s="8"/>
      <c r="DH163" s="8"/>
      <c r="DI163" s="8"/>
      <c r="DJ163" s="8"/>
      <c r="DK163" s="8"/>
      <c r="DL163" s="8"/>
      <c r="DM163" s="8"/>
      <c r="DN163" s="8"/>
      <c r="DO163" s="8"/>
      <c r="DP163" s="8"/>
      <c r="DQ163" s="8"/>
      <c r="DR163" s="8"/>
      <c r="DS163" s="8"/>
      <c r="DT163" s="8"/>
      <c r="DU163" s="8"/>
      <c r="DV163" s="8"/>
      <c r="DW163" s="8"/>
      <c r="DX163" s="8"/>
      <c r="DY163" s="8"/>
      <c r="DZ163" s="8"/>
      <c r="EA163" s="8"/>
      <c r="EB163" s="8"/>
      <c r="EC163" s="8"/>
      <c r="ED163" s="8"/>
      <c r="EE163" s="8"/>
      <c r="EF163" s="8"/>
      <c r="EG163" s="8"/>
      <c r="EH163" s="8"/>
      <c r="EI163" s="8"/>
      <c r="EJ163" s="8"/>
      <c r="EK163" s="8"/>
      <c r="EL163" s="8"/>
      <c r="EM163" s="8"/>
      <c r="EN163" s="8"/>
      <c r="EO163" s="8"/>
      <c r="EP163" s="8"/>
      <c r="EQ163" s="8"/>
      <c r="ER163" s="8"/>
      <c r="ES163" s="8"/>
      <c r="ET163" s="8"/>
      <c r="EU163" s="8"/>
      <c r="EV163" s="8"/>
      <c r="EW163" s="8"/>
      <c r="EX163" s="8"/>
      <c r="EY163" s="8"/>
      <c r="EZ163" s="8"/>
      <c r="FA163" s="8"/>
      <c r="FB163" s="8"/>
      <c r="FC163" s="8"/>
      <c r="FD163" s="8"/>
      <c r="FE163" s="8"/>
      <c r="FF163" s="8"/>
      <c r="FG163" s="8"/>
      <c r="FH163" s="8"/>
      <c r="FI163" s="8"/>
      <c r="FJ163" s="8"/>
      <c r="FK163" s="8"/>
      <c r="FL163" s="8"/>
      <c r="FM163" s="8"/>
      <c r="FN163" s="8"/>
      <c r="FO163" s="8"/>
      <c r="FP163" s="8"/>
      <c r="FQ163" s="8"/>
      <c r="FR163" s="8"/>
      <c r="FS163" s="8"/>
      <c r="FT163" s="8"/>
      <c r="FU163" s="8"/>
      <c r="FV163" s="8"/>
      <c r="FW163" s="8"/>
      <c r="FX163" s="8"/>
      <c r="FY163" s="8"/>
      <c r="FZ163" s="8"/>
      <c r="GA163" s="8"/>
      <c r="GB163" s="8"/>
      <c r="GC163" s="8"/>
      <c r="GD163" s="8"/>
      <c r="GE163" s="8"/>
      <c r="GF163" s="8"/>
      <c r="GG163" s="8"/>
      <c r="GH163" s="8"/>
      <c r="GI163" s="8"/>
      <c r="GJ163" s="8"/>
      <c r="GK163" s="8"/>
      <c r="GL163" s="8"/>
      <c r="GM163" s="8"/>
      <c r="GN163" s="8"/>
      <c r="GO163" s="8"/>
      <c r="GP163" s="8"/>
      <c r="GQ163" s="8"/>
      <c r="GR163" s="8"/>
      <c r="GS163" s="8"/>
      <c r="GT163" s="8"/>
      <c r="GU163" s="8"/>
      <c r="GV163" s="8"/>
      <c r="GW163" s="8"/>
      <c r="GX163" s="8"/>
      <c r="GY163" s="8"/>
      <c r="GZ163" s="8"/>
    </row>
    <row r="164" s="1" customFormat="1" ht="22" customHeight="1" spans="1:208">
      <c r="A164" s="30" t="s">
        <v>169</v>
      </c>
      <c r="B164" s="31">
        <f t="shared" si="119"/>
        <v>2</v>
      </c>
      <c r="C164" s="32">
        <v>0</v>
      </c>
      <c r="D164" s="32">
        <v>0</v>
      </c>
      <c r="E164" s="32">
        <v>2</v>
      </c>
      <c r="F164" s="33">
        <v>0.85</v>
      </c>
      <c r="G164" s="34">
        <f t="shared" si="120"/>
        <v>0.53</v>
      </c>
      <c r="H164" s="34">
        <f t="shared" si="121"/>
        <v>0</v>
      </c>
      <c r="I164" s="34">
        <f t="shared" si="122"/>
        <v>0</v>
      </c>
      <c r="J164" s="34">
        <f t="shared" si="123"/>
        <v>0.53</v>
      </c>
      <c r="K164" s="34">
        <f t="shared" si="124"/>
        <v>0.19</v>
      </c>
      <c r="L164" s="34">
        <f t="shared" si="125"/>
        <v>0</v>
      </c>
      <c r="M164" s="34">
        <f t="shared" si="126"/>
        <v>0</v>
      </c>
      <c r="N164" s="34">
        <f t="shared" si="127"/>
        <v>0.19</v>
      </c>
      <c r="O164" s="34">
        <f t="shared" si="128"/>
        <v>0.34</v>
      </c>
      <c r="P164" s="34">
        <f t="shared" si="129"/>
        <v>0</v>
      </c>
      <c r="Q164" s="34">
        <f t="shared" si="130"/>
        <v>0</v>
      </c>
      <c r="R164" s="34">
        <f t="shared" si="131"/>
        <v>0.34</v>
      </c>
      <c r="S164" s="62">
        <f t="shared" si="134"/>
        <v>0.34</v>
      </c>
      <c r="T164" s="62">
        <v>0.34</v>
      </c>
      <c r="U164" s="36">
        <f t="shared" si="132"/>
        <v>0</v>
      </c>
      <c r="V164" s="34">
        <f t="shared" si="133"/>
        <v>0.34</v>
      </c>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c r="AW164" s="8"/>
      <c r="AX164" s="8"/>
      <c r="AY164" s="8"/>
      <c r="AZ164" s="8"/>
      <c r="BA164" s="8"/>
      <c r="BB164" s="8"/>
      <c r="BC164" s="8"/>
      <c r="BD164" s="8"/>
      <c r="BE164" s="8"/>
      <c r="BF164" s="8"/>
      <c r="BG164" s="8"/>
      <c r="BH164" s="8"/>
      <c r="BI164" s="8"/>
      <c r="BJ164" s="8"/>
      <c r="BK164" s="8"/>
      <c r="BL164" s="8"/>
      <c r="BM164" s="8"/>
      <c r="BN164" s="8"/>
      <c r="BO164" s="8"/>
      <c r="BP164" s="8"/>
      <c r="BQ164" s="8"/>
      <c r="BR164" s="8"/>
      <c r="BS164" s="8"/>
      <c r="BT164" s="8"/>
      <c r="BU164" s="8"/>
      <c r="BV164" s="8"/>
      <c r="BW164" s="8"/>
      <c r="BX164" s="8"/>
      <c r="BY164" s="8"/>
      <c r="BZ164" s="8"/>
      <c r="CA164" s="8"/>
      <c r="CB164" s="8"/>
      <c r="CC164" s="8"/>
      <c r="CD164" s="8"/>
      <c r="CE164" s="8"/>
      <c r="CF164" s="8"/>
      <c r="CG164" s="8"/>
      <c r="CH164" s="8"/>
      <c r="CI164" s="8"/>
      <c r="CJ164" s="8"/>
      <c r="CK164" s="8"/>
      <c r="CL164" s="8"/>
      <c r="CM164" s="8"/>
      <c r="CN164" s="8"/>
      <c r="CO164" s="8"/>
      <c r="CP164" s="8"/>
      <c r="CQ164" s="8"/>
      <c r="CR164" s="8"/>
      <c r="CS164" s="8"/>
      <c r="CT164" s="8"/>
      <c r="CU164" s="8"/>
      <c r="CV164" s="8"/>
      <c r="CW164" s="8"/>
      <c r="CX164" s="8"/>
      <c r="CY164" s="8"/>
      <c r="CZ164" s="8"/>
      <c r="DA164" s="8"/>
      <c r="DB164" s="8"/>
      <c r="DC164" s="8"/>
      <c r="DD164" s="8"/>
      <c r="DE164" s="8"/>
      <c r="DF164" s="8"/>
      <c r="DG164" s="8"/>
      <c r="DH164" s="8"/>
      <c r="DI164" s="8"/>
      <c r="DJ164" s="8"/>
      <c r="DK164" s="8"/>
      <c r="DL164" s="8"/>
      <c r="DM164" s="8"/>
      <c r="DN164" s="8"/>
      <c r="DO164" s="8"/>
      <c r="DP164" s="8"/>
      <c r="DQ164" s="8"/>
      <c r="DR164" s="8"/>
      <c r="DS164" s="8"/>
      <c r="DT164" s="8"/>
      <c r="DU164" s="8"/>
      <c r="DV164" s="8"/>
      <c r="DW164" s="8"/>
      <c r="DX164" s="8"/>
      <c r="DY164" s="8"/>
      <c r="DZ164" s="8"/>
      <c r="EA164" s="8"/>
      <c r="EB164" s="8"/>
      <c r="EC164" s="8"/>
      <c r="ED164" s="8"/>
      <c r="EE164" s="8"/>
      <c r="EF164" s="8"/>
      <c r="EG164" s="8"/>
      <c r="EH164" s="8"/>
      <c r="EI164" s="8"/>
      <c r="EJ164" s="8"/>
      <c r="EK164" s="8"/>
      <c r="EL164" s="8"/>
      <c r="EM164" s="8"/>
      <c r="EN164" s="8"/>
      <c r="EO164" s="8"/>
      <c r="EP164" s="8"/>
      <c r="EQ164" s="8"/>
      <c r="ER164" s="8"/>
      <c r="ES164" s="8"/>
      <c r="ET164" s="8"/>
      <c r="EU164" s="8"/>
      <c r="EV164" s="8"/>
      <c r="EW164" s="8"/>
      <c r="EX164" s="8"/>
      <c r="EY164" s="8"/>
      <c r="EZ164" s="8"/>
      <c r="FA164" s="8"/>
      <c r="FB164" s="8"/>
      <c r="FC164" s="8"/>
      <c r="FD164" s="8"/>
      <c r="FE164" s="8"/>
      <c r="FF164" s="8"/>
      <c r="FG164" s="8"/>
      <c r="FH164" s="8"/>
      <c r="FI164" s="8"/>
      <c r="FJ164" s="8"/>
      <c r="FK164" s="8"/>
      <c r="FL164" s="8"/>
      <c r="FM164" s="8"/>
      <c r="FN164" s="8"/>
      <c r="FO164" s="8"/>
      <c r="FP164" s="8"/>
      <c r="FQ164" s="8"/>
      <c r="FR164" s="8"/>
      <c r="FS164" s="8"/>
      <c r="FT164" s="8"/>
      <c r="FU164" s="8"/>
      <c r="FV164" s="8"/>
      <c r="FW164" s="8"/>
      <c r="FX164" s="8"/>
      <c r="FY164" s="8"/>
      <c r="FZ164" s="8"/>
      <c r="GA164" s="8"/>
      <c r="GB164" s="8"/>
      <c r="GC164" s="8"/>
      <c r="GD164" s="8"/>
      <c r="GE164" s="8"/>
      <c r="GF164" s="8"/>
      <c r="GG164" s="8"/>
      <c r="GH164" s="8"/>
      <c r="GI164" s="8"/>
      <c r="GJ164" s="8"/>
      <c r="GK164" s="8"/>
      <c r="GL164" s="8"/>
      <c r="GM164" s="8"/>
      <c r="GN164" s="8"/>
      <c r="GO164" s="8"/>
      <c r="GP164" s="8"/>
      <c r="GQ164" s="8"/>
      <c r="GR164" s="8"/>
      <c r="GS164" s="8"/>
      <c r="GT164" s="8"/>
      <c r="GU164" s="8"/>
      <c r="GV164" s="8"/>
      <c r="GW164" s="8"/>
      <c r="GX164" s="8"/>
      <c r="GY164" s="8"/>
      <c r="GZ164" s="8"/>
    </row>
    <row r="165" s="1" customFormat="1" ht="22" customHeight="1" spans="1:208">
      <c r="A165" s="30" t="s">
        <v>170</v>
      </c>
      <c r="B165" s="31">
        <f t="shared" si="119"/>
        <v>0</v>
      </c>
      <c r="C165" s="32">
        <v>0</v>
      </c>
      <c r="D165" s="32">
        <v>0</v>
      </c>
      <c r="E165" s="32">
        <v>0</v>
      </c>
      <c r="F165" s="33">
        <v>0.85</v>
      </c>
      <c r="G165" s="34">
        <f t="shared" si="120"/>
        <v>0</v>
      </c>
      <c r="H165" s="34">
        <f t="shared" si="121"/>
        <v>0</v>
      </c>
      <c r="I165" s="34">
        <f t="shared" si="122"/>
        <v>0</v>
      </c>
      <c r="J165" s="34">
        <f t="shared" si="123"/>
        <v>0</v>
      </c>
      <c r="K165" s="34">
        <f t="shared" si="124"/>
        <v>0</v>
      </c>
      <c r="L165" s="34">
        <f t="shared" si="125"/>
        <v>0</v>
      </c>
      <c r="M165" s="34">
        <f t="shared" si="126"/>
        <v>0</v>
      </c>
      <c r="N165" s="34">
        <f t="shared" si="127"/>
        <v>0</v>
      </c>
      <c r="O165" s="34">
        <f t="shared" si="128"/>
        <v>0</v>
      </c>
      <c r="P165" s="34">
        <f t="shared" si="129"/>
        <v>0</v>
      </c>
      <c r="Q165" s="34">
        <f t="shared" si="130"/>
        <v>0</v>
      </c>
      <c r="R165" s="34">
        <f t="shared" si="131"/>
        <v>0</v>
      </c>
      <c r="S165" s="62">
        <f t="shared" si="134"/>
        <v>0</v>
      </c>
      <c r="T165" s="62">
        <v>0</v>
      </c>
      <c r="U165" s="36">
        <f t="shared" si="132"/>
        <v>0</v>
      </c>
      <c r="V165" s="34">
        <f t="shared" si="133"/>
        <v>0</v>
      </c>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c r="AW165" s="8"/>
      <c r="AX165" s="8"/>
      <c r="AY165" s="8"/>
      <c r="AZ165" s="8"/>
      <c r="BA165" s="8"/>
      <c r="BB165" s="8"/>
      <c r="BC165" s="8"/>
      <c r="BD165" s="8"/>
      <c r="BE165" s="8"/>
      <c r="BF165" s="8"/>
      <c r="BG165" s="8"/>
      <c r="BH165" s="8"/>
      <c r="BI165" s="8"/>
      <c r="BJ165" s="8"/>
      <c r="BK165" s="8"/>
      <c r="BL165" s="8"/>
      <c r="BM165" s="8"/>
      <c r="BN165" s="8"/>
      <c r="BO165" s="8"/>
      <c r="BP165" s="8"/>
      <c r="BQ165" s="8"/>
      <c r="BR165" s="8"/>
      <c r="BS165" s="8"/>
      <c r="BT165" s="8"/>
      <c r="BU165" s="8"/>
      <c r="BV165" s="8"/>
      <c r="BW165" s="8"/>
      <c r="BX165" s="8"/>
      <c r="BY165" s="8"/>
      <c r="BZ165" s="8"/>
      <c r="CA165" s="8"/>
      <c r="CB165" s="8"/>
      <c r="CC165" s="8"/>
      <c r="CD165" s="8"/>
      <c r="CE165" s="8"/>
      <c r="CF165" s="8"/>
      <c r="CG165" s="8"/>
      <c r="CH165" s="8"/>
      <c r="CI165" s="8"/>
      <c r="CJ165" s="8"/>
      <c r="CK165" s="8"/>
      <c r="CL165" s="8"/>
      <c r="CM165" s="8"/>
      <c r="CN165" s="8"/>
      <c r="CO165" s="8"/>
      <c r="CP165" s="8"/>
      <c r="CQ165" s="8"/>
      <c r="CR165" s="8"/>
      <c r="CS165" s="8"/>
      <c r="CT165" s="8"/>
      <c r="CU165" s="8"/>
      <c r="CV165" s="8"/>
      <c r="CW165" s="8"/>
      <c r="CX165" s="8"/>
      <c r="CY165" s="8"/>
      <c r="CZ165" s="8"/>
      <c r="DA165" s="8"/>
      <c r="DB165" s="8"/>
      <c r="DC165" s="8"/>
      <c r="DD165" s="8"/>
      <c r="DE165" s="8"/>
      <c r="DF165" s="8"/>
      <c r="DG165" s="8"/>
      <c r="DH165" s="8"/>
      <c r="DI165" s="8"/>
      <c r="DJ165" s="8"/>
      <c r="DK165" s="8"/>
      <c r="DL165" s="8"/>
      <c r="DM165" s="8"/>
      <c r="DN165" s="8"/>
      <c r="DO165" s="8"/>
      <c r="DP165" s="8"/>
      <c r="DQ165" s="8"/>
      <c r="DR165" s="8"/>
      <c r="DS165" s="8"/>
      <c r="DT165" s="8"/>
      <c r="DU165" s="8"/>
      <c r="DV165" s="8"/>
      <c r="DW165" s="8"/>
      <c r="DX165" s="8"/>
      <c r="DY165" s="8"/>
      <c r="DZ165" s="8"/>
      <c r="EA165" s="8"/>
      <c r="EB165" s="8"/>
      <c r="EC165" s="8"/>
      <c r="ED165" s="8"/>
      <c r="EE165" s="8"/>
      <c r="EF165" s="8"/>
      <c r="EG165" s="8"/>
      <c r="EH165" s="8"/>
      <c r="EI165" s="8"/>
      <c r="EJ165" s="8"/>
      <c r="EK165" s="8"/>
      <c r="EL165" s="8"/>
      <c r="EM165" s="8"/>
      <c r="EN165" s="8"/>
      <c r="EO165" s="8"/>
      <c r="EP165" s="8"/>
      <c r="EQ165" s="8"/>
      <c r="ER165" s="8"/>
      <c r="ES165" s="8"/>
      <c r="ET165" s="8"/>
      <c r="EU165" s="8"/>
      <c r="EV165" s="8"/>
      <c r="EW165" s="8"/>
      <c r="EX165" s="8"/>
      <c r="EY165" s="8"/>
      <c r="EZ165" s="8"/>
      <c r="FA165" s="8"/>
      <c r="FB165" s="8"/>
      <c r="FC165" s="8"/>
      <c r="FD165" s="8"/>
      <c r="FE165" s="8"/>
      <c r="FF165" s="8"/>
      <c r="FG165" s="8"/>
      <c r="FH165" s="8"/>
      <c r="FI165" s="8"/>
      <c r="FJ165" s="8"/>
      <c r="FK165" s="8"/>
      <c r="FL165" s="8"/>
      <c r="FM165" s="8"/>
      <c r="FN165" s="8"/>
      <c r="FO165" s="8"/>
      <c r="FP165" s="8"/>
      <c r="FQ165" s="8"/>
      <c r="FR165" s="8"/>
      <c r="FS165" s="8"/>
      <c r="FT165" s="8"/>
      <c r="FU165" s="8"/>
      <c r="FV165" s="8"/>
      <c r="FW165" s="8"/>
      <c r="FX165" s="8"/>
      <c r="FY165" s="8"/>
      <c r="FZ165" s="8"/>
      <c r="GA165" s="8"/>
      <c r="GB165" s="8"/>
      <c r="GC165" s="8"/>
      <c r="GD165" s="8"/>
      <c r="GE165" s="8"/>
      <c r="GF165" s="8"/>
      <c r="GG165" s="8"/>
      <c r="GH165" s="8"/>
      <c r="GI165" s="8"/>
      <c r="GJ165" s="8"/>
      <c r="GK165" s="8"/>
      <c r="GL165" s="8"/>
      <c r="GM165" s="8"/>
      <c r="GN165" s="8"/>
      <c r="GO165" s="8"/>
      <c r="GP165" s="8"/>
      <c r="GQ165" s="8"/>
      <c r="GR165" s="8"/>
      <c r="GS165" s="8"/>
      <c r="GT165" s="8"/>
      <c r="GU165" s="8"/>
      <c r="GV165" s="8"/>
      <c r="GW165" s="8"/>
      <c r="GX165" s="8"/>
      <c r="GY165" s="8"/>
      <c r="GZ165" s="8"/>
    </row>
    <row r="166" s="1" customFormat="1" ht="22" customHeight="1" spans="1:208">
      <c r="A166" s="30" t="s">
        <v>171</v>
      </c>
      <c r="B166" s="31">
        <f t="shared" si="119"/>
        <v>0</v>
      </c>
      <c r="C166" s="32">
        <v>0</v>
      </c>
      <c r="D166" s="32">
        <v>0</v>
      </c>
      <c r="E166" s="32">
        <v>0</v>
      </c>
      <c r="F166" s="33">
        <v>0.85</v>
      </c>
      <c r="G166" s="34">
        <f t="shared" si="120"/>
        <v>0</v>
      </c>
      <c r="H166" s="34">
        <f t="shared" si="121"/>
        <v>0</v>
      </c>
      <c r="I166" s="34">
        <f t="shared" si="122"/>
        <v>0</v>
      </c>
      <c r="J166" s="34">
        <f t="shared" si="123"/>
        <v>0</v>
      </c>
      <c r="K166" s="34">
        <f t="shared" si="124"/>
        <v>0</v>
      </c>
      <c r="L166" s="34">
        <f t="shared" si="125"/>
        <v>0</v>
      </c>
      <c r="M166" s="34">
        <f t="shared" si="126"/>
        <v>0</v>
      </c>
      <c r="N166" s="34">
        <f t="shared" si="127"/>
        <v>0</v>
      </c>
      <c r="O166" s="34">
        <f t="shared" si="128"/>
        <v>0</v>
      </c>
      <c r="P166" s="34">
        <f t="shared" si="129"/>
        <v>0</v>
      </c>
      <c r="Q166" s="34">
        <f t="shared" si="130"/>
        <v>0</v>
      </c>
      <c r="R166" s="34">
        <f t="shared" si="131"/>
        <v>0</v>
      </c>
      <c r="S166" s="62">
        <f t="shared" si="134"/>
        <v>0</v>
      </c>
      <c r="T166" s="62">
        <v>0</v>
      </c>
      <c r="U166" s="36">
        <f t="shared" si="132"/>
        <v>0</v>
      </c>
      <c r="V166" s="34">
        <f t="shared" si="133"/>
        <v>0</v>
      </c>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c r="AW166" s="8"/>
      <c r="AX166" s="8"/>
      <c r="AY166" s="8"/>
      <c r="AZ166" s="8"/>
      <c r="BA166" s="8"/>
      <c r="BB166" s="8"/>
      <c r="BC166" s="8"/>
      <c r="BD166" s="8"/>
      <c r="BE166" s="8"/>
      <c r="BF166" s="8"/>
      <c r="BG166" s="8"/>
      <c r="BH166" s="8"/>
      <c r="BI166" s="8"/>
      <c r="BJ166" s="8"/>
      <c r="BK166" s="8"/>
      <c r="BL166" s="8"/>
      <c r="BM166" s="8"/>
      <c r="BN166" s="8"/>
      <c r="BO166" s="8"/>
      <c r="BP166" s="8"/>
      <c r="BQ166" s="8"/>
      <c r="BR166" s="8"/>
      <c r="BS166" s="8"/>
      <c r="BT166" s="8"/>
      <c r="BU166" s="8"/>
      <c r="BV166" s="8"/>
      <c r="BW166" s="8"/>
      <c r="BX166" s="8"/>
      <c r="BY166" s="8"/>
      <c r="BZ166" s="8"/>
      <c r="CA166" s="8"/>
      <c r="CB166" s="8"/>
      <c r="CC166" s="8"/>
      <c r="CD166" s="8"/>
      <c r="CE166" s="8"/>
      <c r="CF166" s="8"/>
      <c r="CG166" s="8"/>
      <c r="CH166" s="8"/>
      <c r="CI166" s="8"/>
      <c r="CJ166" s="8"/>
      <c r="CK166" s="8"/>
      <c r="CL166" s="8"/>
      <c r="CM166" s="8"/>
      <c r="CN166" s="8"/>
      <c r="CO166" s="8"/>
      <c r="CP166" s="8"/>
      <c r="CQ166" s="8"/>
      <c r="CR166" s="8"/>
      <c r="CS166" s="8"/>
      <c r="CT166" s="8"/>
      <c r="CU166" s="8"/>
      <c r="CV166" s="8"/>
      <c r="CW166" s="8"/>
      <c r="CX166" s="8"/>
      <c r="CY166" s="8"/>
      <c r="CZ166" s="8"/>
      <c r="DA166" s="8"/>
      <c r="DB166" s="8"/>
      <c r="DC166" s="8"/>
      <c r="DD166" s="8"/>
      <c r="DE166" s="8"/>
      <c r="DF166" s="8"/>
      <c r="DG166" s="8"/>
      <c r="DH166" s="8"/>
      <c r="DI166" s="8"/>
      <c r="DJ166" s="8"/>
      <c r="DK166" s="8"/>
      <c r="DL166" s="8"/>
      <c r="DM166" s="8"/>
      <c r="DN166" s="8"/>
      <c r="DO166" s="8"/>
      <c r="DP166" s="8"/>
      <c r="DQ166" s="8"/>
      <c r="DR166" s="8"/>
      <c r="DS166" s="8"/>
      <c r="DT166" s="8"/>
      <c r="DU166" s="8"/>
      <c r="DV166" s="8"/>
      <c r="DW166" s="8"/>
      <c r="DX166" s="8"/>
      <c r="DY166" s="8"/>
      <c r="DZ166" s="8"/>
      <c r="EA166" s="8"/>
      <c r="EB166" s="8"/>
      <c r="EC166" s="8"/>
      <c r="ED166" s="8"/>
      <c r="EE166" s="8"/>
      <c r="EF166" s="8"/>
      <c r="EG166" s="8"/>
      <c r="EH166" s="8"/>
      <c r="EI166" s="8"/>
      <c r="EJ166" s="8"/>
      <c r="EK166" s="8"/>
      <c r="EL166" s="8"/>
      <c r="EM166" s="8"/>
      <c r="EN166" s="8"/>
      <c r="EO166" s="8"/>
      <c r="EP166" s="8"/>
      <c r="EQ166" s="8"/>
      <c r="ER166" s="8"/>
      <c r="ES166" s="8"/>
      <c r="ET166" s="8"/>
      <c r="EU166" s="8"/>
      <c r="EV166" s="8"/>
      <c r="EW166" s="8"/>
      <c r="EX166" s="8"/>
      <c r="EY166" s="8"/>
      <c r="EZ166" s="8"/>
      <c r="FA166" s="8"/>
      <c r="FB166" s="8"/>
      <c r="FC166" s="8"/>
      <c r="FD166" s="8"/>
      <c r="FE166" s="8"/>
      <c r="FF166" s="8"/>
      <c r="FG166" s="8"/>
      <c r="FH166" s="8"/>
      <c r="FI166" s="8"/>
      <c r="FJ166" s="8"/>
      <c r="FK166" s="8"/>
      <c r="FL166" s="8"/>
      <c r="FM166" s="8"/>
      <c r="FN166" s="8"/>
      <c r="FO166" s="8"/>
      <c r="FP166" s="8"/>
      <c r="FQ166" s="8"/>
      <c r="FR166" s="8"/>
      <c r="FS166" s="8"/>
      <c r="FT166" s="8"/>
      <c r="FU166" s="8"/>
      <c r="FV166" s="8"/>
      <c r="FW166" s="8"/>
      <c r="FX166" s="8"/>
      <c r="FY166" s="8"/>
      <c r="FZ166" s="8"/>
      <c r="GA166" s="8"/>
      <c r="GB166" s="8"/>
      <c r="GC166" s="8"/>
      <c r="GD166" s="8"/>
      <c r="GE166" s="8"/>
      <c r="GF166" s="8"/>
      <c r="GG166" s="8"/>
      <c r="GH166" s="8"/>
      <c r="GI166" s="8"/>
      <c r="GJ166" s="8"/>
      <c r="GK166" s="8"/>
      <c r="GL166" s="8"/>
      <c r="GM166" s="8"/>
      <c r="GN166" s="8"/>
      <c r="GO166" s="8"/>
      <c r="GP166" s="8"/>
      <c r="GQ166" s="8"/>
      <c r="GR166" s="8"/>
      <c r="GS166" s="8"/>
      <c r="GT166" s="8"/>
      <c r="GU166" s="8"/>
      <c r="GV166" s="8"/>
      <c r="GW166" s="8"/>
      <c r="GX166" s="8"/>
      <c r="GY166" s="8"/>
      <c r="GZ166" s="8"/>
    </row>
    <row r="167" ht="142" customHeight="1" spans="1:22">
      <c r="A167" s="73" t="s">
        <v>241</v>
      </c>
      <c r="B167" s="73"/>
      <c r="C167" s="73"/>
      <c r="D167" s="73"/>
      <c r="E167" s="73"/>
      <c r="F167" s="73"/>
      <c r="G167" s="73"/>
      <c r="H167" s="73"/>
      <c r="I167" s="73"/>
      <c r="J167" s="73"/>
      <c r="K167" s="73"/>
      <c r="L167" s="73"/>
      <c r="M167" s="73"/>
      <c r="N167" s="73"/>
      <c r="O167" s="73"/>
      <c r="P167" s="73"/>
      <c r="Q167" s="73"/>
      <c r="R167" s="73"/>
      <c r="S167" s="73"/>
      <c r="T167" s="73"/>
      <c r="U167" s="73"/>
      <c r="V167" s="73"/>
    </row>
  </sheetData>
  <mergeCells count="11">
    <mergeCell ref="A2:V2"/>
    <mergeCell ref="G3:J3"/>
    <mergeCell ref="B4:E4"/>
    <mergeCell ref="G4:J4"/>
    <mergeCell ref="K4:N4"/>
    <mergeCell ref="O4:R4"/>
    <mergeCell ref="S4:U4"/>
    <mergeCell ref="A167:V167"/>
    <mergeCell ref="A4:A5"/>
    <mergeCell ref="F4:F5"/>
    <mergeCell ref="V4:V5"/>
  </mergeCells>
  <printOptions horizontalCentered="1"/>
  <pageMargins left="0.472222222222222" right="0.472222222222222" top="0.590277777777778" bottom="0.786805555555556" header="0" footer="0.393055555555556"/>
  <pageSetup paperSize="9" scale="62"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5</vt:i4>
      </vt:variant>
    </vt:vector>
  </HeadingPairs>
  <TitlesOfParts>
    <vt:vector size="5" baseType="lpstr">
      <vt:lpstr>总表</vt:lpstr>
      <vt:lpstr>农村计生奖励</vt:lpstr>
      <vt:lpstr>计生特扶-伤残</vt:lpstr>
      <vt:lpstr>计生特扶-死亡</vt:lpstr>
      <vt:lpstr>计生并发症 (中央补助人数一致)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翟丰(处理函件)</dc:creator>
  <cp:lastModifiedBy>朱胜亚</cp:lastModifiedBy>
  <cp:revision>1</cp:revision>
  <dcterms:created xsi:type="dcterms:W3CDTF">2018-03-08T16:27:00Z</dcterms:created>
  <dcterms:modified xsi:type="dcterms:W3CDTF">2023-12-14T02:52:32Z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1CC39BC8ED77490AA7FA014C823E7882</vt:lpwstr>
  </property>
</Properties>
</file>